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itjad/Code/schlamberger/doc/"/>
    </mc:Choice>
  </mc:AlternateContent>
  <xr:revisionPtr revIDLastSave="0" documentId="13_ncr:1_{9829B99F-E64B-FF4E-807E-9E62DBBF528C}" xr6:coauthVersionLast="47" xr6:coauthVersionMax="47" xr10:uidLastSave="{00000000-0000-0000-0000-000000000000}"/>
  <workbookProtection workbookAlgorithmName="SHA-512" workbookHashValue="mYlXarEJcZf8L/4N9DaAXvp7sL5dyHK60h3HdseTLkpDfi1MVFFh82houzRfl7zOJuXghEFuW5711bW2gl19Xw==" workbookSaltValue="iU/f2d+f4VPwdLsmu92VwQ==" workbookSpinCount="100000" lockStructure="1"/>
  <bookViews>
    <workbookView xWindow="32000" yWindow="500" windowWidth="32000" windowHeight="35500" xr2:uid="{00000000-000D-0000-FFFF-FFFF00000000}"/>
  </bookViews>
  <sheets>
    <sheet name="Summary " sheetId="1" r:id="rId1"/>
    <sheet name="Axis" sheetId="2" r:id="rId2"/>
    <sheet name="Bleaustone" sheetId="3" r:id="rId3"/>
    <sheet name="Lapis" sheetId="4" r:id="rId4"/>
    <sheet name="23Holds" sheetId="14" r:id="rId5"/>
    <sheet name="Crux" sheetId="7" r:id="rId6"/>
    <sheet name="Squadra" sheetId="8" r:id="rId7"/>
    <sheet name="Playstone" sheetId="9" r:id="rId8"/>
    <sheet name="Reset" sheetId="6" r:id="rId9"/>
    <sheet name="Accessories" sheetId="5" r:id="rId10"/>
    <sheet name="Wood" sheetId="15" r:id="rId11"/>
    <sheet name="Currency" sheetId="11" r:id="rId12"/>
  </sheets>
  <externalReferences>
    <externalReference r:id="rId13"/>
  </externalReferences>
  <definedNames>
    <definedName name="_xlnm._FilterDatabase" localSheetId="4" hidden="1">'23Holds'!$A$6:$BR$82</definedName>
    <definedName name="_xlnm._FilterDatabase" localSheetId="9" hidden="1">Accessories!$A$3:$BS$37</definedName>
    <definedName name="_xlnm._FilterDatabase" localSheetId="1" hidden="1">Axis!$A$6:$BR$342</definedName>
    <definedName name="_xlnm._FilterDatabase" localSheetId="2" hidden="1">Bleaustone!$A$6:$BR$178</definedName>
    <definedName name="_xlnm._FilterDatabase" localSheetId="5" hidden="1">Crux!$A$6:$BR$217</definedName>
    <definedName name="_xlnm._FilterDatabase" localSheetId="3" hidden="1">Lapis!$A$6:$BR$269</definedName>
    <definedName name="_xlnm._FilterDatabase" localSheetId="7" hidden="1">Playstone!$A$6:$BR$49</definedName>
    <definedName name="_xlnm._FilterDatabase" localSheetId="8" hidden="1">Reset!$A$6:$BR$54</definedName>
    <definedName name="_xlnm._FilterDatabase" localSheetId="6" hidden="1">Squadra!$A$6:$BR$299</definedName>
    <definedName name="_xlnm._FilterDatabase" localSheetId="0" hidden="1">'Summary '!$C$8:$C$27</definedName>
    <definedName name="_xlnm._FilterDatabase" localSheetId="10" hidden="1">Wood!$A$6:$BS$318</definedName>
    <definedName name="Accessories_BS_Total">Accessories!$BO$14:$BO$16</definedName>
    <definedName name="Accessories_CH_Total">Accessories!$BN$23:$BO$36</definedName>
    <definedName name="Accessories_Crux_Total">Accessories!#REF!</definedName>
    <definedName name="Accessories_Lapis_Total">Accessories!$BO$6:$BO$12</definedName>
    <definedName name="Accessories_Squadra_Total">Accessories!$BO$18:$BO$21</definedName>
    <definedName name="Countries">Currency!$B$2:$B$12</definedName>
    <definedName name="Currencies">Currency!$B$2:$E$12</definedName>
    <definedName name="Currency">Currency!$H$2</definedName>
    <definedName name="CurrencySelected">Currency!$K$1</definedName>
    <definedName name="ExchangeRoundUpTo">Currency!$H$3</definedName>
    <definedName name="ExchRate">Currency!$H$1</definedName>
    <definedName name="ExchRateRoundUpTo">Currency!$H$3</definedName>
    <definedName name="OrderFormType">Currency!$M$2</definedName>
    <definedName name="rr">'[1]Summary '!$M$8</definedName>
    <definedName name="Total_cost_per_kg">'Summary '!$M$8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M236" i="4" l="1"/>
  <c r="BJ236" i="4"/>
  <c r="BG236" i="4"/>
  <c r="BC236" i="4"/>
  <c r="BD236" i="4" s="1"/>
  <c r="AV236" i="4"/>
  <c r="BN236" i="4" s="1"/>
  <c r="AP236" i="4"/>
  <c r="AO236" i="4"/>
  <c r="AN236" i="4"/>
  <c r="AD236" i="4"/>
  <c r="BP236" i="4" s="1"/>
  <c r="BQ236" i="4" s="1"/>
  <c r="A236" i="4"/>
  <c r="BM235" i="4"/>
  <c r="BJ235" i="4"/>
  <c r="BG235" i="4"/>
  <c r="BC235" i="4"/>
  <c r="BD235" i="4" s="1"/>
  <c r="AV235" i="4"/>
  <c r="AP235" i="4"/>
  <c r="AO235" i="4"/>
  <c r="AN235" i="4"/>
  <c r="AD235" i="4"/>
  <c r="BP235" i="4" s="1"/>
  <c r="BQ235" i="4" s="1"/>
  <c r="A235" i="4"/>
  <c r="BM234" i="4"/>
  <c r="BJ234" i="4"/>
  <c r="BG234" i="4"/>
  <c r="BC234" i="4"/>
  <c r="BD234" i="4" s="1"/>
  <c r="AV234" i="4"/>
  <c r="AP234" i="4"/>
  <c r="AO234" i="4"/>
  <c r="AN234" i="4"/>
  <c r="AD234" i="4"/>
  <c r="AE234" i="4" s="1"/>
  <c r="A234" i="4"/>
  <c r="BM233" i="4"/>
  <c r="BJ233" i="4"/>
  <c r="BG233" i="4"/>
  <c r="BC233" i="4"/>
  <c r="BD233" i="4" s="1"/>
  <c r="AV233" i="4"/>
  <c r="AP233" i="4"/>
  <c r="AO233" i="4"/>
  <c r="AW233" i="4" s="1"/>
  <c r="AN233" i="4"/>
  <c r="AD233" i="4"/>
  <c r="AE233" i="4" s="1"/>
  <c r="A233" i="4"/>
  <c r="BP232" i="4"/>
  <c r="BQ232" i="4" s="1"/>
  <c r="BM232" i="4"/>
  <c r="BJ232" i="4"/>
  <c r="BG232" i="4"/>
  <c r="BC232" i="4"/>
  <c r="BD232" i="4" s="1"/>
  <c r="AV232" i="4"/>
  <c r="BE232" i="4" s="1"/>
  <c r="AP232" i="4"/>
  <c r="AO232" i="4"/>
  <c r="AN232" i="4"/>
  <c r="AD232" i="4"/>
  <c r="AE232" i="4" s="1"/>
  <c r="A232" i="4"/>
  <c r="BU10" i="15"/>
  <c r="BU11" i="15"/>
  <c r="BU12" i="15"/>
  <c r="BU13" i="15"/>
  <c r="BU14" i="15"/>
  <c r="BU15" i="15"/>
  <c r="BU16" i="15"/>
  <c r="BU17" i="15"/>
  <c r="BU18" i="15"/>
  <c r="BU19" i="15"/>
  <c r="BU20" i="15"/>
  <c r="BU21" i="15"/>
  <c r="BU22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36" i="15"/>
  <c r="BU37" i="15"/>
  <c r="BU38" i="15"/>
  <c r="BU39" i="15"/>
  <c r="BU40" i="15"/>
  <c r="BU41" i="15"/>
  <c r="BU42" i="15"/>
  <c r="BU43" i="15"/>
  <c r="BU44" i="15"/>
  <c r="BU45" i="15"/>
  <c r="BU46" i="15"/>
  <c r="BU47" i="15"/>
  <c r="BU48" i="15"/>
  <c r="BU49" i="15"/>
  <c r="BU50" i="15"/>
  <c r="BU52" i="15"/>
  <c r="BU53" i="15"/>
  <c r="BU54" i="15"/>
  <c r="BU55" i="15"/>
  <c r="BU56" i="15"/>
  <c r="BU58" i="15"/>
  <c r="BU59" i="15"/>
  <c r="BU60" i="15"/>
  <c r="BU61" i="15"/>
  <c r="BU62" i="15"/>
  <c r="BU64" i="15"/>
  <c r="BU65" i="15"/>
  <c r="BU66" i="15"/>
  <c r="BU67" i="15"/>
  <c r="BU69" i="15"/>
  <c r="BU70" i="15"/>
  <c r="BU71" i="15"/>
  <c r="BU72" i="15"/>
  <c r="BU74" i="15"/>
  <c r="BU75" i="15"/>
  <c r="BU76" i="15"/>
  <c r="BU77" i="15"/>
  <c r="BU78" i="15"/>
  <c r="BU79" i="15"/>
  <c r="BU80" i="15"/>
  <c r="BU81" i="15"/>
  <c r="BU82" i="15"/>
  <c r="BU83" i="15"/>
  <c r="BU84" i="15"/>
  <c r="BU85" i="15"/>
  <c r="BU87" i="15"/>
  <c r="BU88" i="15"/>
  <c r="BU89" i="15"/>
  <c r="BU90" i="15"/>
  <c r="BU91" i="15"/>
  <c r="BU93" i="15"/>
  <c r="BU94" i="15"/>
  <c r="BU95" i="15"/>
  <c r="BU97" i="15"/>
  <c r="BU98" i="15"/>
  <c r="BU99" i="15"/>
  <c r="BU101" i="15"/>
  <c r="BU102" i="15"/>
  <c r="BU103" i="15"/>
  <c r="BU104" i="15"/>
  <c r="BU105" i="15"/>
  <c r="BU106" i="15"/>
  <c r="BU107" i="15"/>
  <c r="BU109" i="15"/>
  <c r="BU110" i="15"/>
  <c r="BU111" i="15"/>
  <c r="BU112" i="15"/>
  <c r="BU113" i="15"/>
  <c r="BU114" i="15"/>
  <c r="BU115" i="15"/>
  <c r="BU116" i="15"/>
  <c r="BU118" i="15"/>
  <c r="BU119" i="15"/>
  <c r="BU120" i="15"/>
  <c r="BU121" i="15"/>
  <c r="BU122" i="15"/>
  <c r="BU123" i="15"/>
  <c r="BU124" i="15"/>
  <c r="BU125" i="15"/>
  <c r="BU126" i="15"/>
  <c r="BU127" i="15"/>
  <c r="BU128" i="15"/>
  <c r="BU129" i="15"/>
  <c r="BU131" i="15"/>
  <c r="BU132" i="15"/>
  <c r="BU133" i="15"/>
  <c r="BU134" i="15"/>
  <c r="BU135" i="15"/>
  <c r="BU136" i="15"/>
  <c r="BU137" i="15"/>
  <c r="BU138" i="15"/>
  <c r="BU139" i="15"/>
  <c r="BU140" i="15"/>
  <c r="BU141" i="15"/>
  <c r="BU142" i="15"/>
  <c r="BU143" i="15"/>
  <c r="BU144" i="15"/>
  <c r="BU145" i="15"/>
  <c r="BU146" i="15"/>
  <c r="BU147" i="15"/>
  <c r="BU148" i="15"/>
  <c r="BU149" i="15"/>
  <c r="BU150" i="15"/>
  <c r="BU151" i="15"/>
  <c r="BU152" i="15"/>
  <c r="BU153" i="15"/>
  <c r="BU154" i="15"/>
  <c r="BU155" i="15"/>
  <c r="BU156" i="15"/>
  <c r="BU157" i="15"/>
  <c r="BU158" i="15"/>
  <c r="BU159" i="15"/>
  <c r="BU160" i="15"/>
  <c r="BU161" i="15"/>
  <c r="BU162" i="15"/>
  <c r="BU163" i="15"/>
  <c r="BU164" i="15"/>
  <c r="BU165" i="15"/>
  <c r="BU166" i="15"/>
  <c r="BU167" i="15"/>
  <c r="BU168" i="15"/>
  <c r="BU169" i="15"/>
  <c r="BU170" i="15"/>
  <c r="BU172" i="15"/>
  <c r="BU173" i="15"/>
  <c r="BU174" i="15"/>
  <c r="BU175" i="15"/>
  <c r="BU176" i="15"/>
  <c r="BU177" i="15"/>
  <c r="BU180" i="15"/>
  <c r="BU181" i="15"/>
  <c r="BU182" i="15"/>
  <c r="BU183" i="15"/>
  <c r="BU184" i="15"/>
  <c r="BU185" i="15"/>
  <c r="BU186" i="15"/>
  <c r="BU187" i="15"/>
  <c r="BU188" i="15"/>
  <c r="BU189" i="15"/>
  <c r="BU190" i="15"/>
  <c r="BU191" i="15"/>
  <c r="BU192" i="15"/>
  <c r="BU193" i="15"/>
  <c r="BU194" i="15"/>
  <c r="BU195" i="15"/>
  <c r="BU196" i="15"/>
  <c r="BU197" i="15"/>
  <c r="BU198" i="15"/>
  <c r="BU199" i="15"/>
  <c r="BU200" i="15"/>
  <c r="BU201" i="15"/>
  <c r="BU202" i="15"/>
  <c r="BU203" i="15"/>
  <c r="BU207" i="15"/>
  <c r="BU208" i="15"/>
  <c r="BU209" i="15"/>
  <c r="BU210" i="15"/>
  <c r="BU211" i="15"/>
  <c r="BU212" i="15"/>
  <c r="BU213" i="15"/>
  <c r="BU214" i="15"/>
  <c r="BU215" i="15"/>
  <c r="BU216" i="15"/>
  <c r="BU218" i="15"/>
  <c r="BU219" i="15"/>
  <c r="BU220" i="15"/>
  <c r="BU221" i="15"/>
  <c r="BU222" i="15"/>
  <c r="BU223" i="15"/>
  <c r="BU225" i="15"/>
  <c r="BU226" i="15"/>
  <c r="BU227" i="15"/>
  <c r="BU228" i="15"/>
  <c r="BU229" i="15"/>
  <c r="BU230" i="15"/>
  <c r="BU231" i="15"/>
  <c r="BU232" i="15"/>
  <c r="BU233" i="15"/>
  <c r="BU234" i="15"/>
  <c r="BU235" i="15"/>
  <c r="BU236" i="15"/>
  <c r="BU237" i="15"/>
  <c r="BU238" i="15"/>
  <c r="BU239" i="15"/>
  <c r="BU240" i="15"/>
  <c r="BU241" i="15"/>
  <c r="BU242" i="15"/>
  <c r="BU243" i="15"/>
  <c r="BU244" i="15"/>
  <c r="BU245" i="15"/>
  <c r="BU246" i="15"/>
  <c r="BU247" i="15"/>
  <c r="BU251" i="15"/>
  <c r="BU253" i="15"/>
  <c r="BU254" i="15"/>
  <c r="BU255" i="15"/>
  <c r="BU256" i="15"/>
  <c r="BU257" i="15"/>
  <c r="BU258" i="15"/>
  <c r="BU259" i="15"/>
  <c r="BU260" i="15"/>
  <c r="BU261" i="15"/>
  <c r="BU262" i="15"/>
  <c r="BU263" i="15"/>
  <c r="BU264" i="15"/>
  <c r="BU265" i="15"/>
  <c r="BU266" i="15"/>
  <c r="BU267" i="15"/>
  <c r="BU268" i="15"/>
  <c r="BU270" i="15"/>
  <c r="BU271" i="15"/>
  <c r="BU272" i="15"/>
  <c r="BU273" i="15"/>
  <c r="BU274" i="15"/>
  <c r="BU275" i="15"/>
  <c r="BU276" i="15"/>
  <c r="BU277" i="15"/>
  <c r="BU278" i="15"/>
  <c r="BU279" i="15"/>
  <c r="BU280" i="15"/>
  <c r="BU281" i="15"/>
  <c r="BU282" i="15"/>
  <c r="BU283" i="15"/>
  <c r="BU284" i="15"/>
  <c r="BU285" i="15"/>
  <c r="BU287" i="15"/>
  <c r="BU288" i="15"/>
  <c r="BU289" i="15"/>
  <c r="BU290" i="15"/>
  <c r="BU291" i="15"/>
  <c r="BU292" i="15"/>
  <c r="BU293" i="15"/>
  <c r="BU294" i="15"/>
  <c r="BU295" i="15"/>
  <c r="BU296" i="15"/>
  <c r="BU297" i="15"/>
  <c r="BU298" i="15"/>
  <c r="BU299" i="15"/>
  <c r="BU300" i="15"/>
  <c r="BU301" i="15"/>
  <c r="BU302" i="15"/>
  <c r="BU303" i="15"/>
  <c r="BU304" i="15"/>
  <c r="BU305" i="15"/>
  <c r="BU306" i="15"/>
  <c r="BU308" i="15"/>
  <c r="BU309" i="15"/>
  <c r="BU310" i="15"/>
  <c r="BU311" i="15"/>
  <c r="BU312" i="15"/>
  <c r="BU313" i="15"/>
  <c r="BU314" i="15"/>
  <c r="BU315" i="15"/>
  <c r="BU316" i="15"/>
  <c r="BU317" i="15"/>
  <c r="BU9" i="15"/>
  <c r="BT10" i="15" a="1"/>
  <c r="BT10" i="15" s="1"/>
  <c r="BT11" i="15" a="1"/>
  <c r="BT11" i="15" s="1"/>
  <c r="BT12" i="15" a="1"/>
  <c r="BT12" i="15"/>
  <c r="BT13" i="15" a="1"/>
  <c r="BT13" i="15" s="1"/>
  <c r="BT14" i="15" a="1"/>
  <c r="BT14" i="15"/>
  <c r="BT15" i="15" a="1"/>
  <c r="BT15" i="15"/>
  <c r="BT16" i="15" a="1"/>
  <c r="BT16" i="15"/>
  <c r="BT17" i="15" a="1"/>
  <c r="BT17" i="15" s="1"/>
  <c r="BT18" i="15" a="1"/>
  <c r="BT18" i="15" s="1"/>
  <c r="BT19" i="15" a="1"/>
  <c r="BT19" i="15" s="1"/>
  <c r="BT20" i="15" a="1"/>
  <c r="BT20" i="15"/>
  <c r="BT21" i="15" a="1"/>
  <c r="BT21" i="15" s="1"/>
  <c r="BT22" i="15" a="1"/>
  <c r="BT22" i="15"/>
  <c r="BT23" i="15" a="1"/>
  <c r="BT23" i="15" s="1"/>
  <c r="BT24" i="15" a="1"/>
  <c r="BT24" i="15"/>
  <c r="BT25" i="15" a="1"/>
  <c r="BT25" i="15" s="1"/>
  <c r="BT26" i="15" a="1"/>
  <c r="BT26" i="15" s="1"/>
  <c r="BT27" i="15" a="1"/>
  <c r="BT27" i="15" s="1"/>
  <c r="BT28" i="15" a="1"/>
  <c r="BT28" i="15"/>
  <c r="BT29" i="15" a="1"/>
  <c r="BT29" i="15" s="1"/>
  <c r="BT30" i="15" a="1"/>
  <c r="BT30" i="15"/>
  <c r="BT31" i="15" a="1"/>
  <c r="BT31" i="15" s="1"/>
  <c r="BT32" i="15" a="1"/>
  <c r="BT32" i="15"/>
  <c r="BT33" i="15" a="1"/>
  <c r="BT33" i="15" s="1"/>
  <c r="BT34" i="15" a="1"/>
  <c r="BT34" i="15" s="1"/>
  <c r="BT35" i="15" a="1"/>
  <c r="BT35" i="15" s="1"/>
  <c r="BT36" i="15" a="1"/>
  <c r="BT36" i="15"/>
  <c r="BT37" i="15" a="1"/>
  <c r="BT37" i="15" s="1"/>
  <c r="BT38" i="15" a="1"/>
  <c r="BT38" i="15"/>
  <c r="BT39" i="15" a="1"/>
  <c r="BT39" i="15" s="1"/>
  <c r="BT40" i="15" a="1"/>
  <c r="BT40" i="15"/>
  <c r="BT41" i="15" a="1"/>
  <c r="BT41" i="15" s="1"/>
  <c r="BT42" i="15" a="1"/>
  <c r="BT42" i="15" s="1"/>
  <c r="BT43" i="15" a="1"/>
  <c r="BT43" i="15" s="1"/>
  <c r="BT44" i="15" a="1"/>
  <c r="BT44" i="15"/>
  <c r="BT45" i="15" a="1"/>
  <c r="BT45" i="15" s="1"/>
  <c r="BT46" i="15" a="1"/>
  <c r="BT46" i="15"/>
  <c r="BT47" i="15" a="1"/>
  <c r="BT47" i="15" s="1"/>
  <c r="BT48" i="15" a="1"/>
  <c r="BT48" i="15"/>
  <c r="BT49" i="15" a="1"/>
  <c r="BT49" i="15" s="1"/>
  <c r="BT50" i="15" a="1"/>
  <c r="BT50" i="15" s="1"/>
  <c r="BT52" i="15" a="1"/>
  <c r="BT52" i="15"/>
  <c r="BT53" i="15" a="1"/>
  <c r="BT53" i="15" s="1"/>
  <c r="BT54" i="15" a="1"/>
  <c r="BT54" i="15"/>
  <c r="BT55" i="15" a="1"/>
  <c r="BT55" i="15" s="1"/>
  <c r="BT56" i="15" a="1"/>
  <c r="BT56" i="15"/>
  <c r="BT58" i="15" a="1"/>
  <c r="BT58" i="15" s="1"/>
  <c r="BT59" i="15" a="1"/>
  <c r="BT59" i="15" s="1"/>
  <c r="BT60" i="15" a="1"/>
  <c r="BT60" i="15"/>
  <c r="BT61" i="15" a="1"/>
  <c r="BT61" i="15" s="1"/>
  <c r="BT62" i="15" a="1"/>
  <c r="BT62" i="15"/>
  <c r="BT64" i="15" a="1"/>
  <c r="BT64" i="15"/>
  <c r="BT65" i="15" a="1"/>
  <c r="BT65" i="15" s="1"/>
  <c r="BT66" i="15" a="1"/>
  <c r="BT66" i="15" s="1"/>
  <c r="BT67" i="15" a="1"/>
  <c r="BT67" i="15" s="1"/>
  <c r="BT69" i="15" a="1"/>
  <c r="BT69" i="15" s="1"/>
  <c r="BT70" i="15" a="1"/>
  <c r="BT70" i="15"/>
  <c r="BT71" i="15" a="1"/>
  <c r="BT71" i="15" s="1"/>
  <c r="BT72" i="15" a="1"/>
  <c r="BT72" i="15"/>
  <c r="BT74" i="15" a="1"/>
  <c r="BT74" i="15" s="1"/>
  <c r="BT75" i="15" a="1"/>
  <c r="BT75" i="15" s="1"/>
  <c r="BT76" i="15" a="1"/>
  <c r="BT76" i="15"/>
  <c r="BT77" i="15" a="1"/>
  <c r="BT77" i="15" s="1"/>
  <c r="BT78" i="15" a="1"/>
  <c r="BT78" i="15"/>
  <c r="BT79" i="15" a="1"/>
  <c r="BT79" i="15" s="1"/>
  <c r="BT80" i="15" a="1"/>
  <c r="BT80" i="15"/>
  <c r="BT81" i="15" a="1"/>
  <c r="BT81" i="15" s="1"/>
  <c r="BT82" i="15" a="1"/>
  <c r="BT82" i="15" s="1"/>
  <c r="BT83" i="15" a="1"/>
  <c r="BT83" i="15" s="1"/>
  <c r="BT84" i="15" a="1"/>
  <c r="BT84" i="15"/>
  <c r="BT85" i="15" a="1"/>
  <c r="BT85" i="15" s="1"/>
  <c r="BT87" i="15" a="1"/>
  <c r="BT87" i="15" s="1"/>
  <c r="BT88" i="15" a="1"/>
  <c r="BT88" i="15"/>
  <c r="BT89" i="15" a="1"/>
  <c r="BT89" i="15" s="1"/>
  <c r="BT90" i="15" a="1"/>
  <c r="BT90" i="15" s="1"/>
  <c r="BT91" i="15" a="1"/>
  <c r="BT91" i="15" s="1"/>
  <c r="BT93" i="15" a="1"/>
  <c r="BT93" i="15" s="1"/>
  <c r="BT94" i="15" a="1"/>
  <c r="BT94" i="15"/>
  <c r="BT95" i="15" a="1"/>
  <c r="BT95" i="15" s="1"/>
  <c r="BT97" i="15" a="1"/>
  <c r="BT97" i="15" s="1"/>
  <c r="BT98" i="15" a="1"/>
  <c r="BT98" i="15" s="1"/>
  <c r="BT99" i="15" a="1"/>
  <c r="BT99" i="15" s="1"/>
  <c r="BT101" i="15" a="1"/>
  <c r="BT101" i="15" s="1"/>
  <c r="BT102" i="15" a="1"/>
  <c r="BT102" i="15"/>
  <c r="BT103" i="15" a="1"/>
  <c r="BT103" i="15" s="1"/>
  <c r="BT104" i="15" a="1"/>
  <c r="BT104" i="15"/>
  <c r="BT105" i="15" a="1"/>
  <c r="BT105" i="15" s="1"/>
  <c r="BT106" i="15" a="1"/>
  <c r="BT106" i="15" s="1"/>
  <c r="BT107" i="15" a="1"/>
  <c r="BT107" i="15" s="1"/>
  <c r="BT109" i="15" a="1"/>
  <c r="BT109" i="15" s="1"/>
  <c r="BT110" i="15" a="1"/>
  <c r="BT110" i="15"/>
  <c r="BT111" i="15" a="1"/>
  <c r="BT111" i="15" s="1"/>
  <c r="BT112" i="15" a="1"/>
  <c r="BT112" i="15"/>
  <c r="BT113" i="15" a="1"/>
  <c r="BT113" i="15" s="1"/>
  <c r="BT114" i="15" a="1"/>
  <c r="BT114" i="15" s="1"/>
  <c r="BT115" i="15" a="1"/>
  <c r="BT115" i="15" s="1"/>
  <c r="BT116" i="15" a="1"/>
  <c r="BT116" i="15"/>
  <c r="BT118" i="15" a="1"/>
  <c r="BT118" i="15"/>
  <c r="BT119" i="15" a="1"/>
  <c r="BT119" i="15" s="1"/>
  <c r="BT120" i="15" a="1"/>
  <c r="BT120" i="15"/>
  <c r="BT121" i="15" a="1"/>
  <c r="BT121" i="15" s="1"/>
  <c r="BT122" i="15" a="1"/>
  <c r="BT122" i="15" s="1"/>
  <c r="BT123" i="15" a="1"/>
  <c r="BT123" i="15" s="1"/>
  <c r="BT124" i="15" a="1"/>
  <c r="BT124" i="15"/>
  <c r="BT125" i="15" a="1"/>
  <c r="BT125" i="15" s="1"/>
  <c r="BT126" i="15" a="1"/>
  <c r="BT126" i="15"/>
  <c r="BT127" i="15" a="1"/>
  <c r="BT127" i="15" s="1"/>
  <c r="BT128" i="15" a="1"/>
  <c r="BT128" i="15"/>
  <c r="BT129" i="15" a="1"/>
  <c r="BT129" i="15" s="1"/>
  <c r="BT131" i="15" a="1"/>
  <c r="BT131" i="15" s="1"/>
  <c r="BT132" i="15" a="1"/>
  <c r="BT132" i="15"/>
  <c r="BT133" i="15" a="1"/>
  <c r="BT133" i="15" s="1"/>
  <c r="BT134" i="15" a="1"/>
  <c r="BT134" i="15"/>
  <c r="BT135" i="15" a="1"/>
  <c r="BT135" i="15" s="1"/>
  <c r="BT136" i="15" a="1"/>
  <c r="BT136" i="15"/>
  <c r="BT137" i="15" a="1"/>
  <c r="BT137" i="15" s="1"/>
  <c r="BT138" i="15" a="1"/>
  <c r="BT138" i="15" s="1"/>
  <c r="BT139" i="15" a="1"/>
  <c r="BT139" i="15" s="1"/>
  <c r="BT140" i="15" a="1"/>
  <c r="BT140" i="15"/>
  <c r="BT141" i="15" a="1"/>
  <c r="BT141" i="15" s="1"/>
  <c r="BT142" i="15" a="1"/>
  <c r="BT142" i="15"/>
  <c r="BT143" i="15" a="1"/>
  <c r="BT143" i="15" s="1"/>
  <c r="BT144" i="15" a="1"/>
  <c r="BT144" i="15"/>
  <c r="BT145" i="15" a="1"/>
  <c r="BT145" i="15" s="1"/>
  <c r="BT146" i="15" a="1"/>
  <c r="BT146" i="15" s="1"/>
  <c r="BT147" i="15" a="1"/>
  <c r="BT147" i="15" s="1"/>
  <c r="BT148" i="15" a="1"/>
  <c r="BT148" i="15"/>
  <c r="BT149" i="15" a="1"/>
  <c r="BT149" i="15" s="1"/>
  <c r="BT150" i="15" a="1"/>
  <c r="BT150" i="15"/>
  <c r="BT151" i="15" a="1"/>
  <c r="BT151" i="15" s="1"/>
  <c r="BT152" i="15" a="1"/>
  <c r="BT152" i="15"/>
  <c r="BT153" i="15" a="1"/>
  <c r="BT153" i="15" s="1"/>
  <c r="BT154" i="15" a="1"/>
  <c r="BT154" i="15" s="1"/>
  <c r="BT155" i="15" a="1"/>
  <c r="BT155" i="15" s="1"/>
  <c r="BT156" i="15" a="1"/>
  <c r="BT156" i="15"/>
  <c r="BT157" i="15" a="1"/>
  <c r="BT157" i="15" s="1"/>
  <c r="BT158" i="15" a="1"/>
  <c r="BT158" i="15"/>
  <c r="BT159" i="15" a="1"/>
  <c r="BT159" i="15" s="1"/>
  <c r="BT160" i="15" a="1"/>
  <c r="BT160" i="15"/>
  <c r="BT161" i="15" a="1"/>
  <c r="BT161" i="15" s="1"/>
  <c r="BT162" i="15" a="1"/>
  <c r="BT162" i="15" s="1"/>
  <c r="BT163" i="15" a="1"/>
  <c r="BT163" i="15" s="1"/>
  <c r="BT164" i="15" a="1"/>
  <c r="BT164" i="15"/>
  <c r="BT165" i="15" a="1"/>
  <c r="BT165" i="15" s="1"/>
  <c r="BT166" i="15" a="1"/>
  <c r="BT166" i="15"/>
  <c r="BT167" i="15" a="1"/>
  <c r="BT167" i="15" s="1"/>
  <c r="BT168" i="15" a="1"/>
  <c r="BT168" i="15"/>
  <c r="BT169" i="15" a="1"/>
  <c r="BT169" i="15" s="1"/>
  <c r="BT170" i="15" a="1"/>
  <c r="BT170" i="15" s="1"/>
  <c r="BT172" i="15" a="1"/>
  <c r="BT172" i="15"/>
  <c r="BT173" i="15" a="1"/>
  <c r="BT173" i="15" s="1"/>
  <c r="BT174" i="15" a="1"/>
  <c r="BT174" i="15"/>
  <c r="BT175" i="15" a="1"/>
  <c r="BT175" i="15" s="1"/>
  <c r="BT176" i="15" a="1"/>
  <c r="BT176" i="15"/>
  <c r="BT177" i="15" a="1"/>
  <c r="BT177" i="15" s="1"/>
  <c r="BT180" i="15" a="1"/>
  <c r="BT180" i="15"/>
  <c r="BT181" i="15" a="1"/>
  <c r="BT181" i="15" s="1"/>
  <c r="BT182" i="15" a="1"/>
  <c r="BT182" i="15"/>
  <c r="BT183" i="15" a="1"/>
  <c r="BT183" i="15" s="1"/>
  <c r="BT184" i="15" a="1"/>
  <c r="BT184" i="15"/>
  <c r="BT185" i="15" a="1"/>
  <c r="BT185" i="15" s="1"/>
  <c r="BT186" i="15" a="1"/>
  <c r="BT186" i="15" s="1"/>
  <c r="BT187" i="15" a="1"/>
  <c r="BT187" i="15" s="1"/>
  <c r="BT188" i="15" a="1"/>
  <c r="BT188" i="15"/>
  <c r="BT189" i="15" a="1"/>
  <c r="BT189" i="15" s="1"/>
  <c r="BT190" i="15" a="1"/>
  <c r="BT190" i="15"/>
  <c r="BT191" i="15" a="1"/>
  <c r="BT191" i="15" s="1"/>
  <c r="BT192" i="15" a="1"/>
  <c r="BT192" i="15"/>
  <c r="BT193" i="15" a="1"/>
  <c r="BT193" i="15" s="1"/>
  <c r="BT194" i="15" a="1"/>
  <c r="BT194" i="15" s="1"/>
  <c r="BT195" i="15" a="1"/>
  <c r="BT195" i="15" s="1"/>
  <c r="BT196" i="15" a="1"/>
  <c r="BT196" i="15"/>
  <c r="BT197" i="15" a="1"/>
  <c r="BT197" i="15" s="1"/>
  <c r="BT198" i="15" a="1"/>
  <c r="BT198" i="15"/>
  <c r="BT199" i="15" a="1"/>
  <c r="BT199" i="15" s="1"/>
  <c r="BT200" i="15" a="1"/>
  <c r="BT200" i="15"/>
  <c r="BT201" i="15" a="1"/>
  <c r="BT201" i="15" s="1"/>
  <c r="BT202" i="15" a="1"/>
  <c r="BT202" i="15" s="1"/>
  <c r="BT203" i="15" a="1"/>
  <c r="BT203" i="15" s="1"/>
  <c r="BT207" i="15" a="1"/>
  <c r="BT207" i="15" s="1"/>
  <c r="BT208" i="15" a="1"/>
  <c r="BT208" i="15"/>
  <c r="BT209" i="15" a="1"/>
  <c r="BT209" i="15" s="1"/>
  <c r="BT210" i="15" a="1"/>
  <c r="BT210" i="15" s="1"/>
  <c r="BT211" i="15" a="1"/>
  <c r="BT211" i="15" s="1"/>
  <c r="BT212" i="15" a="1"/>
  <c r="BT212" i="15"/>
  <c r="BT213" i="15" a="1"/>
  <c r="BT213" i="15" s="1"/>
  <c r="BT214" i="15" a="1"/>
  <c r="BT214" i="15"/>
  <c r="BT215" i="15" a="1"/>
  <c r="BT215" i="15" s="1"/>
  <c r="BT216" i="15" a="1"/>
  <c r="BT216" i="15"/>
  <c r="BT218" i="15" a="1"/>
  <c r="BT218" i="15" s="1"/>
  <c r="BT219" i="15" a="1"/>
  <c r="BT219" i="15" s="1"/>
  <c r="BT220" i="15" a="1"/>
  <c r="BT220" i="15"/>
  <c r="BT221" i="15" a="1"/>
  <c r="BT221" i="15" s="1"/>
  <c r="BT222" i="15" a="1"/>
  <c r="BT222" i="15"/>
  <c r="BT223" i="15" a="1"/>
  <c r="BT223" i="15" s="1"/>
  <c r="BT225" i="15" a="1"/>
  <c r="BT225" i="15" s="1"/>
  <c r="BT226" i="15" a="1"/>
  <c r="BT226" i="15" s="1"/>
  <c r="BT227" i="15" a="1"/>
  <c r="BT227" i="15" s="1"/>
  <c r="BT228" i="15" a="1"/>
  <c r="BT228" i="15"/>
  <c r="BT229" i="15" a="1"/>
  <c r="BT229" i="15" s="1"/>
  <c r="BT230" i="15" a="1"/>
  <c r="BT230" i="15"/>
  <c r="BT231" i="15" a="1"/>
  <c r="BT231" i="15" s="1"/>
  <c r="BT232" i="15" a="1"/>
  <c r="BT232" i="15"/>
  <c r="BT233" i="15" a="1"/>
  <c r="BT233" i="15" s="1"/>
  <c r="BT234" i="15" a="1"/>
  <c r="BT234" i="15" s="1"/>
  <c r="BT235" i="15" a="1"/>
  <c r="BT235" i="15" s="1"/>
  <c r="BT236" i="15" a="1"/>
  <c r="BT236" i="15"/>
  <c r="BT237" i="15" a="1"/>
  <c r="BT237" i="15" s="1"/>
  <c r="BT238" i="15" a="1"/>
  <c r="BT238" i="15"/>
  <c r="BT239" i="15" a="1"/>
  <c r="BT239" i="15" s="1"/>
  <c r="BT240" i="15" a="1"/>
  <c r="BT240" i="15" s="1"/>
  <c r="BT241" i="15" a="1"/>
  <c r="BT241" i="15" s="1"/>
  <c r="BT242" i="15" a="1"/>
  <c r="BT242" i="15" s="1"/>
  <c r="BT243" i="15" a="1"/>
  <c r="BT243" i="15" s="1"/>
  <c r="BT244" i="15" a="1"/>
  <c r="BT244" i="15"/>
  <c r="BT245" i="15" a="1"/>
  <c r="BT245" i="15" s="1"/>
  <c r="BT246" i="15" a="1"/>
  <c r="BT246" i="15"/>
  <c r="BT247" i="15" a="1"/>
  <c r="BT247" i="15" s="1"/>
  <c r="BT251" i="15" a="1"/>
  <c r="BT251" i="15" s="1"/>
  <c r="BT253" i="15" a="1"/>
  <c r="BT253" i="15" s="1"/>
  <c r="BT254" i="15" a="1"/>
  <c r="BT254" i="15"/>
  <c r="BT255" i="15" a="1"/>
  <c r="BT255" i="15" s="1"/>
  <c r="BT256" i="15" a="1"/>
  <c r="BT256" i="15" s="1"/>
  <c r="BT257" i="15" a="1"/>
  <c r="BT257" i="15" s="1"/>
  <c r="BT258" i="15" a="1"/>
  <c r="BT258" i="15" s="1"/>
  <c r="BT259" i="15" a="1"/>
  <c r="BT259" i="15" s="1"/>
  <c r="BT260" i="15" a="1"/>
  <c r="BT260" i="15"/>
  <c r="BT261" i="15" a="1"/>
  <c r="BT261" i="15" s="1"/>
  <c r="BT262" i="15" a="1"/>
  <c r="BT262" i="15"/>
  <c r="BT263" i="15" a="1"/>
  <c r="BT263" i="15" s="1"/>
  <c r="BT264" i="15" a="1"/>
  <c r="BT264" i="15" s="1"/>
  <c r="BT265" i="15" a="1"/>
  <c r="BT265" i="15" s="1"/>
  <c r="BT266" i="15" a="1"/>
  <c r="BT266" i="15" s="1"/>
  <c r="BT267" i="15" a="1"/>
  <c r="BT267" i="15" s="1"/>
  <c r="BT268" i="15" a="1"/>
  <c r="BT268" i="15"/>
  <c r="BT270" i="15" a="1"/>
  <c r="BT270" i="15"/>
  <c r="BT271" i="15" a="1"/>
  <c r="BT271" i="15" s="1"/>
  <c r="BT272" i="15" a="1"/>
  <c r="BT272" i="15" s="1"/>
  <c r="BT273" i="15" a="1"/>
  <c r="BT273" i="15" s="1"/>
  <c r="BT274" i="15" a="1"/>
  <c r="BT274" i="15" s="1"/>
  <c r="BT275" i="15" a="1"/>
  <c r="BT275" i="15" s="1"/>
  <c r="BT276" i="15" a="1"/>
  <c r="BT276" i="15"/>
  <c r="BT277" i="15" a="1"/>
  <c r="BT277" i="15" s="1"/>
  <c r="BT278" i="15" a="1"/>
  <c r="BT278" i="15"/>
  <c r="BT279" i="15" a="1"/>
  <c r="BT279" i="15" s="1"/>
  <c r="BT280" i="15" a="1"/>
  <c r="BT280" i="15" s="1"/>
  <c r="BT281" i="15" a="1"/>
  <c r="BT281" i="15" s="1"/>
  <c r="BT282" i="15" a="1"/>
  <c r="BT282" i="15" s="1"/>
  <c r="BT283" i="15" a="1"/>
  <c r="BT283" i="15" s="1"/>
  <c r="BT284" i="15" a="1"/>
  <c r="BT284" i="15"/>
  <c r="BT285" i="15" a="1"/>
  <c r="BT285" i="15" s="1"/>
  <c r="BT287" i="15" a="1"/>
  <c r="BT287" i="15" s="1"/>
  <c r="BT288" i="15" a="1"/>
  <c r="BT288" i="15" s="1"/>
  <c r="BT289" i="15" a="1"/>
  <c r="BT289" i="15" s="1"/>
  <c r="BT290" i="15" a="1"/>
  <c r="BT290" i="15" s="1"/>
  <c r="BT291" i="15" a="1"/>
  <c r="BT291" i="15" s="1"/>
  <c r="BT292" i="15" a="1"/>
  <c r="BT292" i="15"/>
  <c r="BT293" i="15" a="1"/>
  <c r="BT293" i="15" s="1"/>
  <c r="BT294" i="15" a="1"/>
  <c r="BT294" i="15"/>
  <c r="BT295" i="15" a="1"/>
  <c r="BT295" i="15" s="1"/>
  <c r="BT296" i="15" a="1"/>
  <c r="BT296" i="15" s="1"/>
  <c r="BT297" i="15" a="1"/>
  <c r="BT297" i="15" s="1"/>
  <c r="BT298" i="15" a="1"/>
  <c r="BT298" i="15" s="1"/>
  <c r="BT299" i="15" a="1"/>
  <c r="BT299" i="15" s="1"/>
  <c r="BT300" i="15" a="1"/>
  <c r="BT300" i="15"/>
  <c r="BT301" i="15" a="1"/>
  <c r="BT301" i="15" s="1"/>
  <c r="BT302" i="15" a="1"/>
  <c r="BT302" i="15"/>
  <c r="BT303" i="15" a="1"/>
  <c r="BT303" i="15" s="1"/>
  <c r="BT304" i="15" a="1"/>
  <c r="BT304" i="15" s="1"/>
  <c r="BT305" i="15" a="1"/>
  <c r="BT305" i="15" s="1"/>
  <c r="BT306" i="15" a="1"/>
  <c r="BT306" i="15" s="1"/>
  <c r="BT308" i="15" a="1"/>
  <c r="BT308" i="15"/>
  <c r="BT309" i="15" a="1"/>
  <c r="BT309" i="15" s="1"/>
  <c r="BT310" i="15" a="1"/>
  <c r="BT310" i="15"/>
  <c r="BT311" i="15" a="1"/>
  <c r="BT311" i="15" s="1"/>
  <c r="BT312" i="15" a="1"/>
  <c r="BT312" i="15" s="1"/>
  <c r="BT313" i="15" a="1"/>
  <c r="BT313" i="15" s="1"/>
  <c r="BT314" i="15" a="1"/>
  <c r="BT314" i="15" s="1"/>
  <c r="BT315" i="15" a="1"/>
  <c r="BT315" i="15" s="1"/>
  <c r="BT316" i="15" a="1"/>
  <c r="BT316" i="15"/>
  <c r="BT317" i="15" a="1"/>
  <c r="BT317" i="15" s="1"/>
  <c r="BT9" i="15" a="1"/>
  <c r="BT9" i="15" s="1"/>
  <c r="AW23" i="5"/>
  <c r="BO23" i="5" s="1"/>
  <c r="A23" i="5"/>
  <c r="BM48" i="9"/>
  <c r="BJ48" i="9"/>
  <c r="BG48" i="9"/>
  <c r="BC48" i="9"/>
  <c r="BD48" i="9" s="1"/>
  <c r="AV48" i="9"/>
  <c r="BN48" i="9" s="1"/>
  <c r="AP48" i="9"/>
  <c r="AO48" i="9"/>
  <c r="AN48" i="9"/>
  <c r="AD48" i="9"/>
  <c r="BP48" i="9" s="1"/>
  <c r="BQ48" i="9" s="1"/>
  <c r="A48" i="9"/>
  <c r="BM216" i="15"/>
  <c r="BJ216" i="15"/>
  <c r="BG216" i="15"/>
  <c r="BD216" i="15"/>
  <c r="BC216" i="15"/>
  <c r="AP216" i="15"/>
  <c r="AO216" i="15"/>
  <c r="AE216" i="15"/>
  <c r="AD216" i="15"/>
  <c r="BP216" i="15" s="1"/>
  <c r="BQ216" i="15" s="1"/>
  <c r="A216" i="15"/>
  <c r="BM215" i="15"/>
  <c r="BJ215" i="15"/>
  <c r="BG215" i="15"/>
  <c r="BC215" i="15"/>
  <c r="BD215" i="15" s="1"/>
  <c r="AP215" i="15"/>
  <c r="AO215" i="15"/>
  <c r="AD215" i="15"/>
  <c r="AE215" i="15" s="1"/>
  <c r="A215" i="15"/>
  <c r="BM214" i="15"/>
  <c r="BJ214" i="15"/>
  <c r="BG214" i="15"/>
  <c r="BC214" i="15"/>
  <c r="BD214" i="15" s="1"/>
  <c r="AP214" i="15"/>
  <c r="AO214" i="15"/>
  <c r="AD214" i="15"/>
  <c r="AE214" i="15" s="1"/>
  <c r="A214" i="15"/>
  <c r="BP213" i="15"/>
  <c r="BQ213" i="15" s="1"/>
  <c r="BM213" i="15"/>
  <c r="BJ213" i="15"/>
  <c r="BG213" i="15"/>
  <c r="BC213" i="15"/>
  <c r="BD213" i="15" s="1"/>
  <c r="AP213" i="15"/>
  <c r="AO213" i="15"/>
  <c r="AD213" i="15"/>
  <c r="AE213" i="15" s="1"/>
  <c r="A213" i="15"/>
  <c r="BM212" i="15"/>
  <c r="BJ212" i="15"/>
  <c r="BG212" i="15"/>
  <c r="BD212" i="15"/>
  <c r="BC212" i="15"/>
  <c r="AP212" i="15"/>
  <c r="AO212" i="15"/>
  <c r="AE212" i="15"/>
  <c r="AD212" i="15"/>
  <c r="A212" i="15"/>
  <c r="BM211" i="15"/>
  <c r="BJ211" i="15"/>
  <c r="BG211" i="15"/>
  <c r="BC211" i="15"/>
  <c r="BD211" i="15" s="1"/>
  <c r="AP211" i="15"/>
  <c r="AO211" i="15"/>
  <c r="AD211" i="15"/>
  <c r="BP211" i="15" s="1"/>
  <c r="BQ211" i="15" s="1"/>
  <c r="A211" i="15"/>
  <c r="BM210" i="15"/>
  <c r="BJ210" i="15"/>
  <c r="BG210" i="15"/>
  <c r="BD210" i="15"/>
  <c r="BC210" i="15"/>
  <c r="AN210" i="15"/>
  <c r="AP210" i="15"/>
  <c r="AO210" i="15"/>
  <c r="AE210" i="15"/>
  <c r="AD210" i="15"/>
  <c r="A210" i="15"/>
  <c r="BP209" i="15"/>
  <c r="BQ209" i="15" s="1"/>
  <c r="BM209" i="15"/>
  <c r="BJ209" i="15"/>
  <c r="BG209" i="15"/>
  <c r="BC209" i="15"/>
  <c r="BD209" i="15" s="1"/>
  <c r="AV209" i="15"/>
  <c r="BK209" i="15" s="1"/>
  <c r="AP209" i="15"/>
  <c r="AO209" i="15"/>
  <c r="AN209" i="15"/>
  <c r="AD209" i="15"/>
  <c r="AE209" i="15" s="1"/>
  <c r="A209" i="15"/>
  <c r="BP208" i="15"/>
  <c r="BQ208" i="15" s="1"/>
  <c r="BM208" i="15"/>
  <c r="BJ208" i="15"/>
  <c r="BG208" i="15"/>
  <c r="BC208" i="15"/>
  <c r="BD208" i="15" s="1"/>
  <c r="AP208" i="15"/>
  <c r="AO208" i="15"/>
  <c r="AD208" i="15"/>
  <c r="AE208" i="15" s="1"/>
  <c r="A208" i="15"/>
  <c r="BP207" i="15"/>
  <c r="BQ207" i="15" s="1"/>
  <c r="BM207" i="15"/>
  <c r="BJ207" i="15"/>
  <c r="BG207" i="15"/>
  <c r="BD207" i="15"/>
  <c r="BC207" i="15"/>
  <c r="AP207" i="15"/>
  <c r="AO207" i="15"/>
  <c r="AD207" i="15"/>
  <c r="AE207" i="15" s="1"/>
  <c r="A207" i="15"/>
  <c r="AO9" i="15"/>
  <c r="AP9" i="15"/>
  <c r="AO10" i="15"/>
  <c r="AP10" i="15"/>
  <c r="AO11" i="15"/>
  <c r="AP11" i="15"/>
  <c r="AO12" i="15"/>
  <c r="AP12" i="15"/>
  <c r="AO13" i="15"/>
  <c r="AP13" i="15"/>
  <c r="AO14" i="15"/>
  <c r="AP14" i="15"/>
  <c r="AO15" i="15"/>
  <c r="AP15" i="15"/>
  <c r="AO16" i="15"/>
  <c r="AP16" i="15"/>
  <c r="AO17" i="15"/>
  <c r="AP17" i="15"/>
  <c r="AO18" i="15"/>
  <c r="AP18" i="15"/>
  <c r="AO19" i="15"/>
  <c r="AP19" i="15"/>
  <c r="AO20" i="15"/>
  <c r="AP20" i="15"/>
  <c r="AO21" i="15"/>
  <c r="AP21" i="15"/>
  <c r="AO22" i="15"/>
  <c r="AP22" i="15"/>
  <c r="AO23" i="15"/>
  <c r="AP23" i="15"/>
  <c r="AO24" i="15"/>
  <c r="AP24" i="15"/>
  <c r="AO25" i="15"/>
  <c r="AP25" i="15"/>
  <c r="AO26" i="15"/>
  <c r="AP26" i="15"/>
  <c r="AO27" i="15"/>
  <c r="AP27" i="15"/>
  <c r="AO28" i="15"/>
  <c r="AP28" i="15"/>
  <c r="AO29" i="15"/>
  <c r="AP29" i="15"/>
  <c r="AO30" i="15"/>
  <c r="AP30" i="15"/>
  <c r="AO31" i="15"/>
  <c r="AP31" i="15"/>
  <c r="AO32" i="15"/>
  <c r="AP32" i="15"/>
  <c r="AO33" i="15"/>
  <c r="AP33" i="15"/>
  <c r="AO34" i="15"/>
  <c r="AP34" i="15"/>
  <c r="AO35" i="15"/>
  <c r="AP35" i="15"/>
  <c r="AO36" i="15"/>
  <c r="AP36" i="15"/>
  <c r="AO37" i="15"/>
  <c r="AP37" i="15"/>
  <c r="AO38" i="15"/>
  <c r="AP38" i="15"/>
  <c r="AO39" i="15"/>
  <c r="AP39" i="15"/>
  <c r="AO40" i="15"/>
  <c r="AP40" i="15"/>
  <c r="AO41" i="15"/>
  <c r="AP41" i="15"/>
  <c r="AO42" i="15"/>
  <c r="AP42" i="15"/>
  <c r="AO43" i="15"/>
  <c r="AP43" i="15"/>
  <c r="AO44" i="15"/>
  <c r="AP44" i="15"/>
  <c r="AO45" i="15"/>
  <c r="AP45" i="15"/>
  <c r="AO46" i="15"/>
  <c r="AP46" i="15"/>
  <c r="AO47" i="15"/>
  <c r="AP47" i="15"/>
  <c r="AO48" i="15"/>
  <c r="AP48" i="15"/>
  <c r="AO49" i="15"/>
  <c r="AP49" i="15"/>
  <c r="AO50" i="15"/>
  <c r="AP50" i="15"/>
  <c r="AO52" i="15"/>
  <c r="AP52" i="15"/>
  <c r="AO53" i="15"/>
  <c r="AP53" i="15"/>
  <c r="AO54" i="15"/>
  <c r="AP54" i="15"/>
  <c r="AO55" i="15"/>
  <c r="AP55" i="15"/>
  <c r="AO56" i="15"/>
  <c r="AP56" i="15"/>
  <c r="AO58" i="15"/>
  <c r="AP58" i="15"/>
  <c r="AO59" i="15"/>
  <c r="AP59" i="15"/>
  <c r="AO60" i="15"/>
  <c r="AP60" i="15"/>
  <c r="AO61" i="15"/>
  <c r="AP61" i="15"/>
  <c r="AO62" i="15"/>
  <c r="AP62" i="15"/>
  <c r="AO64" i="15"/>
  <c r="AP64" i="15"/>
  <c r="AO65" i="15"/>
  <c r="AP65" i="15"/>
  <c r="AO66" i="15"/>
  <c r="AP66" i="15"/>
  <c r="AO67" i="15"/>
  <c r="AP67" i="15"/>
  <c r="AO69" i="15"/>
  <c r="AP69" i="15"/>
  <c r="AO70" i="15"/>
  <c r="AP70" i="15"/>
  <c r="AO71" i="15"/>
  <c r="AP71" i="15"/>
  <c r="AO72" i="15"/>
  <c r="AP72" i="15"/>
  <c r="AO74" i="15"/>
  <c r="AP74" i="15"/>
  <c r="AO75" i="15"/>
  <c r="AP75" i="15"/>
  <c r="AO76" i="15"/>
  <c r="AP76" i="15"/>
  <c r="AO77" i="15"/>
  <c r="AP77" i="15"/>
  <c r="AO78" i="15"/>
  <c r="AP78" i="15"/>
  <c r="AO79" i="15"/>
  <c r="AP79" i="15"/>
  <c r="AO80" i="15"/>
  <c r="AP80" i="15"/>
  <c r="AO81" i="15"/>
  <c r="AP81" i="15"/>
  <c r="AO82" i="15"/>
  <c r="AP82" i="15"/>
  <c r="AO83" i="15"/>
  <c r="AP83" i="15"/>
  <c r="AO84" i="15"/>
  <c r="AP84" i="15"/>
  <c r="AO85" i="15"/>
  <c r="AP85" i="15"/>
  <c r="AO87" i="15"/>
  <c r="AP87" i="15"/>
  <c r="AO88" i="15"/>
  <c r="AP88" i="15"/>
  <c r="AO89" i="15"/>
  <c r="AP89" i="15"/>
  <c r="AO90" i="15"/>
  <c r="AP90" i="15"/>
  <c r="AO91" i="15"/>
  <c r="AP91" i="15"/>
  <c r="AO93" i="15"/>
  <c r="AP93" i="15"/>
  <c r="AO94" i="15"/>
  <c r="AP94" i="15"/>
  <c r="AO95" i="15"/>
  <c r="AP95" i="15"/>
  <c r="AO97" i="15"/>
  <c r="AP97" i="15"/>
  <c r="AO98" i="15"/>
  <c r="AP98" i="15"/>
  <c r="AO99" i="15"/>
  <c r="AP99" i="15"/>
  <c r="AO101" i="15"/>
  <c r="AP101" i="15"/>
  <c r="AO102" i="15"/>
  <c r="AP102" i="15"/>
  <c r="AO103" i="15"/>
  <c r="AP103" i="15"/>
  <c r="AO104" i="15"/>
  <c r="AP104" i="15"/>
  <c r="AO105" i="15"/>
  <c r="AP105" i="15"/>
  <c r="AO106" i="15"/>
  <c r="AP106" i="15"/>
  <c r="AO107" i="15"/>
  <c r="AP107" i="15"/>
  <c r="AO109" i="15"/>
  <c r="AP109" i="15"/>
  <c r="AO110" i="15"/>
  <c r="AP110" i="15"/>
  <c r="AO111" i="15"/>
  <c r="AP111" i="15"/>
  <c r="AO112" i="15"/>
  <c r="AP112" i="15"/>
  <c r="AO113" i="15"/>
  <c r="AP113" i="15"/>
  <c r="AO114" i="15"/>
  <c r="AP114" i="15"/>
  <c r="AO115" i="15"/>
  <c r="AP115" i="15"/>
  <c r="AO116" i="15"/>
  <c r="AP116" i="15"/>
  <c r="AO118" i="15"/>
  <c r="AP118" i="15"/>
  <c r="AO119" i="15"/>
  <c r="AP119" i="15"/>
  <c r="AO120" i="15"/>
  <c r="AP120" i="15"/>
  <c r="AO121" i="15"/>
  <c r="AP121" i="15"/>
  <c r="AO122" i="15"/>
  <c r="AP122" i="15"/>
  <c r="AO123" i="15"/>
  <c r="AP123" i="15"/>
  <c r="AO124" i="15"/>
  <c r="AP124" i="15"/>
  <c r="AO125" i="15"/>
  <c r="AP125" i="15"/>
  <c r="AO126" i="15"/>
  <c r="AP126" i="15"/>
  <c r="AO127" i="15"/>
  <c r="AP127" i="15"/>
  <c r="AO128" i="15"/>
  <c r="AP128" i="15"/>
  <c r="AO129" i="15"/>
  <c r="AP129" i="15"/>
  <c r="AO131" i="15"/>
  <c r="AP131" i="15"/>
  <c r="AO132" i="15"/>
  <c r="AP132" i="15"/>
  <c r="AO133" i="15"/>
  <c r="AP133" i="15"/>
  <c r="AO134" i="15"/>
  <c r="AP134" i="15"/>
  <c r="AO135" i="15"/>
  <c r="AP135" i="15"/>
  <c r="AO136" i="15"/>
  <c r="AP136" i="15"/>
  <c r="AO137" i="15"/>
  <c r="AP137" i="15"/>
  <c r="AO138" i="15"/>
  <c r="AP138" i="15"/>
  <c r="AO139" i="15"/>
  <c r="AP139" i="15"/>
  <c r="AO140" i="15"/>
  <c r="AP140" i="15"/>
  <c r="AO141" i="15"/>
  <c r="AP141" i="15"/>
  <c r="AO142" i="15"/>
  <c r="AP142" i="15"/>
  <c r="AO143" i="15"/>
  <c r="AP143" i="15"/>
  <c r="AO144" i="15"/>
  <c r="AP144" i="15"/>
  <c r="AO145" i="15"/>
  <c r="AP145" i="15"/>
  <c r="AO146" i="15"/>
  <c r="AP146" i="15"/>
  <c r="AO147" i="15"/>
  <c r="AP147" i="15"/>
  <c r="AO148" i="15"/>
  <c r="AP148" i="15"/>
  <c r="AO149" i="15"/>
  <c r="AP149" i="15"/>
  <c r="AO150" i="15"/>
  <c r="AP150" i="15"/>
  <c r="AO151" i="15"/>
  <c r="AP151" i="15"/>
  <c r="AO152" i="15"/>
  <c r="AP152" i="15"/>
  <c r="AO153" i="15"/>
  <c r="AP153" i="15"/>
  <c r="AO154" i="15"/>
  <c r="AP154" i="15"/>
  <c r="AO155" i="15"/>
  <c r="AP155" i="15"/>
  <c r="AO156" i="15"/>
  <c r="AP156" i="15"/>
  <c r="AO157" i="15"/>
  <c r="AP157" i="15"/>
  <c r="AO158" i="15"/>
  <c r="AP158" i="15"/>
  <c r="AO159" i="15"/>
  <c r="AP159" i="15"/>
  <c r="AO160" i="15"/>
  <c r="AP160" i="15"/>
  <c r="AO161" i="15"/>
  <c r="AP161" i="15"/>
  <c r="AO162" i="15"/>
  <c r="AP162" i="15"/>
  <c r="AO163" i="15"/>
  <c r="AP163" i="15"/>
  <c r="AO164" i="15"/>
  <c r="AP164" i="15"/>
  <c r="AO165" i="15"/>
  <c r="AP165" i="15"/>
  <c r="AO166" i="15"/>
  <c r="AP166" i="15"/>
  <c r="AO167" i="15"/>
  <c r="AP167" i="15"/>
  <c r="AO168" i="15"/>
  <c r="AP168" i="15"/>
  <c r="AO169" i="15"/>
  <c r="AP169" i="15"/>
  <c r="AO170" i="15"/>
  <c r="AP170" i="15"/>
  <c r="AO172" i="15"/>
  <c r="AP172" i="15"/>
  <c r="AO173" i="15"/>
  <c r="AP173" i="15"/>
  <c r="AO174" i="15"/>
  <c r="AP174" i="15"/>
  <c r="AO175" i="15"/>
  <c r="AP175" i="15"/>
  <c r="AO176" i="15"/>
  <c r="AP176" i="15"/>
  <c r="AO177" i="15"/>
  <c r="AP177" i="15"/>
  <c r="AO180" i="15"/>
  <c r="AO181" i="15"/>
  <c r="AO182" i="15"/>
  <c r="AO183" i="15"/>
  <c r="AO184" i="15"/>
  <c r="AO185" i="15"/>
  <c r="AO186" i="15"/>
  <c r="AO187" i="15"/>
  <c r="AO188" i="15"/>
  <c r="AO189" i="15"/>
  <c r="AO190" i="15"/>
  <c r="AO191" i="15"/>
  <c r="AO192" i="15"/>
  <c r="AO193" i="15"/>
  <c r="AO194" i="15"/>
  <c r="AO195" i="15"/>
  <c r="AO196" i="15"/>
  <c r="AO197" i="15"/>
  <c r="AO198" i="15"/>
  <c r="AO199" i="15"/>
  <c r="AO200" i="15"/>
  <c r="AO201" i="15"/>
  <c r="AO202" i="15"/>
  <c r="AO203" i="15"/>
  <c r="AO218" i="15"/>
  <c r="AP218" i="15"/>
  <c r="AO219" i="15"/>
  <c r="AP219" i="15"/>
  <c r="AO220" i="15"/>
  <c r="AP220" i="15"/>
  <c r="AO221" i="15"/>
  <c r="AP221" i="15"/>
  <c r="AO222" i="15"/>
  <c r="AP222" i="15"/>
  <c r="AO223" i="15"/>
  <c r="AP223" i="15"/>
  <c r="AO225" i="15"/>
  <c r="AP225" i="15"/>
  <c r="AO226" i="15"/>
  <c r="AP226" i="15"/>
  <c r="AO227" i="15"/>
  <c r="AP227" i="15"/>
  <c r="AO228" i="15"/>
  <c r="AP228" i="15"/>
  <c r="AO229" i="15"/>
  <c r="AP229" i="15"/>
  <c r="AO230" i="15"/>
  <c r="AP230" i="15"/>
  <c r="AO231" i="15"/>
  <c r="AP231" i="15"/>
  <c r="AO232" i="15"/>
  <c r="AP232" i="15"/>
  <c r="AO233" i="15"/>
  <c r="AP233" i="15"/>
  <c r="AO234" i="15"/>
  <c r="AP234" i="15"/>
  <c r="AO235" i="15"/>
  <c r="AP235" i="15"/>
  <c r="AO236" i="15"/>
  <c r="AP236" i="15"/>
  <c r="AO237" i="15"/>
  <c r="AP237" i="15"/>
  <c r="AO238" i="15"/>
  <c r="AP238" i="15"/>
  <c r="AO239" i="15"/>
  <c r="AP239" i="15"/>
  <c r="AO240" i="15"/>
  <c r="AP240" i="15"/>
  <c r="AO241" i="15"/>
  <c r="AP241" i="15"/>
  <c r="AO242" i="15"/>
  <c r="AP242" i="15"/>
  <c r="AO243" i="15"/>
  <c r="AP243" i="15"/>
  <c r="AO244" i="15"/>
  <c r="AP244" i="15"/>
  <c r="AO245" i="15"/>
  <c r="AP245" i="15"/>
  <c r="AO246" i="15"/>
  <c r="AP246" i="15"/>
  <c r="AO247" i="15"/>
  <c r="AP247" i="15"/>
  <c r="AO251" i="15"/>
  <c r="AP251" i="15"/>
  <c r="AO253" i="15"/>
  <c r="AP253" i="15"/>
  <c r="AO254" i="15"/>
  <c r="AP254" i="15"/>
  <c r="AO255" i="15"/>
  <c r="AP255" i="15"/>
  <c r="AO256" i="15"/>
  <c r="AP256" i="15"/>
  <c r="AO257" i="15"/>
  <c r="AP257" i="15"/>
  <c r="AO258" i="15"/>
  <c r="AP258" i="15"/>
  <c r="AO259" i="15"/>
  <c r="AP259" i="15"/>
  <c r="AO260" i="15"/>
  <c r="AP260" i="15"/>
  <c r="AO261" i="15"/>
  <c r="AP261" i="15"/>
  <c r="AO262" i="15"/>
  <c r="AP262" i="15"/>
  <c r="AO263" i="15"/>
  <c r="AP263" i="15"/>
  <c r="AO264" i="15"/>
  <c r="AP264" i="15"/>
  <c r="AO265" i="15"/>
  <c r="AP265" i="15"/>
  <c r="AO266" i="15"/>
  <c r="AP266" i="15"/>
  <c r="AO267" i="15"/>
  <c r="AP267" i="15"/>
  <c r="AO268" i="15"/>
  <c r="AP268" i="15"/>
  <c r="AO270" i="15"/>
  <c r="AP270" i="15"/>
  <c r="AO271" i="15"/>
  <c r="AP271" i="15"/>
  <c r="AO272" i="15"/>
  <c r="AP272" i="15"/>
  <c r="AO273" i="15"/>
  <c r="AP273" i="15"/>
  <c r="AO274" i="15"/>
  <c r="AP274" i="15"/>
  <c r="AO275" i="15"/>
  <c r="AP275" i="15"/>
  <c r="AO276" i="15"/>
  <c r="AP276" i="15"/>
  <c r="AO277" i="15"/>
  <c r="AP277" i="15"/>
  <c r="AO278" i="15"/>
  <c r="AP278" i="15"/>
  <c r="AO279" i="15"/>
  <c r="AP279" i="15"/>
  <c r="AO280" i="15"/>
  <c r="AP280" i="15"/>
  <c r="AO281" i="15"/>
  <c r="AP281" i="15"/>
  <c r="AO282" i="15"/>
  <c r="AP282" i="15"/>
  <c r="AO283" i="15"/>
  <c r="AP283" i="15"/>
  <c r="AO284" i="15"/>
  <c r="AP284" i="15"/>
  <c r="AO285" i="15"/>
  <c r="AP285" i="15"/>
  <c r="AO287" i="15"/>
  <c r="AP287" i="15"/>
  <c r="AO288" i="15"/>
  <c r="AP288" i="15"/>
  <c r="AO289" i="15"/>
  <c r="AP289" i="15"/>
  <c r="AO290" i="15"/>
  <c r="AP290" i="15"/>
  <c r="AO291" i="15"/>
  <c r="AP291" i="15"/>
  <c r="AO292" i="15"/>
  <c r="AP292" i="15"/>
  <c r="AO293" i="15"/>
  <c r="AP293" i="15"/>
  <c r="AO294" i="15"/>
  <c r="AP294" i="15"/>
  <c r="AO295" i="15"/>
  <c r="AP295" i="15"/>
  <c r="AO296" i="15"/>
  <c r="AP296" i="15"/>
  <c r="AO297" i="15"/>
  <c r="AP297" i="15"/>
  <c r="AO298" i="15"/>
  <c r="AP298" i="15"/>
  <c r="AO299" i="15"/>
  <c r="AP299" i="15"/>
  <c r="AO300" i="15"/>
  <c r="AP300" i="15"/>
  <c r="AO301" i="15"/>
  <c r="AP301" i="15"/>
  <c r="AO302" i="15"/>
  <c r="AP302" i="15"/>
  <c r="AO303" i="15"/>
  <c r="AP303" i="15"/>
  <c r="AO304" i="15"/>
  <c r="AP304" i="15"/>
  <c r="AO305" i="15"/>
  <c r="AP305" i="15"/>
  <c r="AO306" i="15"/>
  <c r="AP306" i="15"/>
  <c r="AO308" i="15"/>
  <c r="AP308" i="15"/>
  <c r="AO309" i="15"/>
  <c r="AP309" i="15"/>
  <c r="AO310" i="15"/>
  <c r="AP310" i="15"/>
  <c r="AO311" i="15"/>
  <c r="AP311" i="15"/>
  <c r="AO312" i="15"/>
  <c r="AP312" i="15"/>
  <c r="AO313" i="15"/>
  <c r="AP313" i="15"/>
  <c r="AO314" i="15"/>
  <c r="AP314" i="15"/>
  <c r="AO315" i="15"/>
  <c r="AP315" i="15"/>
  <c r="AO316" i="15"/>
  <c r="AP316" i="15"/>
  <c r="AO317" i="15"/>
  <c r="AP317" i="15"/>
  <c r="A144" i="8"/>
  <c r="AD144" i="8"/>
  <c r="AE144" i="8" s="1"/>
  <c r="AO144" i="8"/>
  <c r="AP144" i="8"/>
  <c r="BC144" i="8"/>
  <c r="BD144" i="8" s="1"/>
  <c r="BG144" i="8"/>
  <c r="BJ144" i="8"/>
  <c r="BM144" i="8"/>
  <c r="BN209" i="15" l="1"/>
  <c r="BP233" i="4"/>
  <c r="BQ233" i="4" s="1"/>
  <c r="AW236" i="4"/>
  <c r="BH232" i="4"/>
  <c r="AE236" i="4"/>
  <c r="BE236" i="4"/>
  <c r="BH236" i="4"/>
  <c r="BK236" i="4"/>
  <c r="BK232" i="4"/>
  <c r="BO236" i="4"/>
  <c r="BH233" i="4"/>
  <c r="BN235" i="4"/>
  <c r="BN232" i="4"/>
  <c r="BN234" i="4"/>
  <c r="BK233" i="4"/>
  <c r="BP234" i="4"/>
  <c r="BQ234" i="4" s="1"/>
  <c r="BN233" i="4"/>
  <c r="AW235" i="4"/>
  <c r="AE235" i="4"/>
  <c r="AW234" i="4"/>
  <c r="BE235" i="4"/>
  <c r="BH235" i="4"/>
  <c r="BK235" i="4"/>
  <c r="BH234" i="4"/>
  <c r="BE234" i="4"/>
  <c r="AW232" i="4"/>
  <c r="BE233" i="4"/>
  <c r="BK234" i="4"/>
  <c r="AV144" i="8"/>
  <c r="AW144" i="8" s="1"/>
  <c r="AW48" i="9"/>
  <c r="AE48" i="9"/>
  <c r="BE48" i="9"/>
  <c r="BH48" i="9"/>
  <c r="BK48" i="9"/>
  <c r="AV213" i="15"/>
  <c r="AN213" i="15"/>
  <c r="AV212" i="15"/>
  <c r="AN212" i="15"/>
  <c r="AN211" i="15"/>
  <c r="AV211" i="15"/>
  <c r="AV207" i="15"/>
  <c r="AN207" i="15"/>
  <c r="BP210" i="15"/>
  <c r="BQ210" i="15" s="1"/>
  <c r="BP215" i="15"/>
  <c r="BQ215" i="15" s="1"/>
  <c r="BO209" i="15"/>
  <c r="AN214" i="15"/>
  <c r="AV210" i="15"/>
  <c r="AE211" i="15"/>
  <c r="BP214" i="15"/>
  <c r="BQ214" i="15" s="1"/>
  <c r="AW209" i="15"/>
  <c r="AV214" i="15"/>
  <c r="BE209" i="15"/>
  <c r="BH209" i="15"/>
  <c r="BP212" i="15"/>
  <c r="BQ212" i="15" s="1"/>
  <c r="AN317" i="15"/>
  <c r="AN316" i="15"/>
  <c r="AN315" i="15"/>
  <c r="AN311" i="15"/>
  <c r="AN310" i="15"/>
  <c r="AN309" i="15"/>
  <c r="AN308" i="15"/>
  <c r="AN144" i="8"/>
  <c r="BP144" i="8"/>
  <c r="BQ144" i="8" s="1"/>
  <c r="BN144" i="8" l="1"/>
  <c r="BH144" i="8"/>
  <c r="BK144" i="8"/>
  <c r="BE144" i="8"/>
  <c r="BO144" i="8" s="1"/>
  <c r="BK212" i="15"/>
  <c r="BN212" i="15"/>
  <c r="BK211" i="15"/>
  <c r="BN211" i="15"/>
  <c r="BN207" i="15"/>
  <c r="BK207" i="15"/>
  <c r="BK213" i="15"/>
  <c r="BN213" i="15"/>
  <c r="BK210" i="15"/>
  <c r="BN210" i="15"/>
  <c r="BN214" i="15"/>
  <c r="BK214" i="15"/>
  <c r="BO235" i="4"/>
  <c r="BO233" i="4"/>
  <c r="BO232" i="4"/>
  <c r="BO234" i="4"/>
  <c r="BO48" i="9"/>
  <c r="AW207" i="15"/>
  <c r="BH207" i="15"/>
  <c r="BE207" i="15"/>
  <c r="AN216" i="15"/>
  <c r="AV216" i="15"/>
  <c r="AW212" i="15"/>
  <c r="BH212" i="15"/>
  <c r="BE212" i="15"/>
  <c r="BH214" i="15"/>
  <c r="BE214" i="15"/>
  <c r="AW214" i="15"/>
  <c r="BH211" i="15"/>
  <c r="BE211" i="15"/>
  <c r="AW211" i="15"/>
  <c r="BO211" i="15" s="1"/>
  <c r="AN215" i="15"/>
  <c r="AV215" i="15"/>
  <c r="BE213" i="15"/>
  <c r="AW213" i="15"/>
  <c r="BH213" i="15"/>
  <c r="BH210" i="15"/>
  <c r="BE210" i="15"/>
  <c r="AW210" i="15"/>
  <c r="AV208" i="15"/>
  <c r="AN208" i="15"/>
  <c r="AN312" i="15"/>
  <c r="AN314" i="15"/>
  <c r="AN313" i="15"/>
  <c r="BN215" i="15" l="1"/>
  <c r="BK215" i="15"/>
  <c r="BN216" i="15"/>
  <c r="BK216" i="15"/>
  <c r="BK208" i="15"/>
  <c r="BN208" i="15"/>
  <c r="BO210" i="15"/>
  <c r="BE208" i="15"/>
  <c r="AW208" i="15"/>
  <c r="BH208" i="15"/>
  <c r="BH215" i="15"/>
  <c r="BE215" i="15"/>
  <c r="AW215" i="15"/>
  <c r="BO212" i="15"/>
  <c r="BH216" i="15"/>
  <c r="BE216" i="15"/>
  <c r="AW216" i="15"/>
  <c r="BO213" i="15"/>
  <c r="BO214" i="15"/>
  <c r="BO207" i="15"/>
  <c r="BM317" i="15"/>
  <c r="BJ317" i="15"/>
  <c r="BG317" i="15"/>
  <c r="BC317" i="15"/>
  <c r="BD317" i="15" s="1"/>
  <c r="AD317" i="15"/>
  <c r="A317" i="15"/>
  <c r="BM316" i="15"/>
  <c r="BJ316" i="15"/>
  <c r="BG316" i="15"/>
  <c r="BC316" i="15"/>
  <c r="BD316" i="15" s="1"/>
  <c r="AD316" i="15"/>
  <c r="AE316" i="15" s="1"/>
  <c r="A316" i="15"/>
  <c r="BM315" i="15"/>
  <c r="BJ315" i="15"/>
  <c r="BG315" i="15"/>
  <c r="BC315" i="15"/>
  <c r="BD315" i="15" s="1"/>
  <c r="AD315" i="15"/>
  <c r="AE315" i="15" s="1"/>
  <c r="A315" i="15"/>
  <c r="BM314" i="15"/>
  <c r="BJ314" i="15"/>
  <c r="BG314" i="15"/>
  <c r="BC314" i="15"/>
  <c r="BD314" i="15" s="1"/>
  <c r="AD314" i="15"/>
  <c r="AE314" i="15" s="1"/>
  <c r="A314" i="15"/>
  <c r="BM313" i="15"/>
  <c r="BJ313" i="15"/>
  <c r="BG313" i="15"/>
  <c r="BC313" i="15"/>
  <c r="BD313" i="15" s="1"/>
  <c r="AD313" i="15"/>
  <c r="A313" i="15"/>
  <c r="BM312" i="15"/>
  <c r="BJ312" i="15"/>
  <c r="BG312" i="15"/>
  <c r="BC312" i="15"/>
  <c r="BD312" i="15" s="1"/>
  <c r="AD312" i="15"/>
  <c r="AE312" i="15" s="1"/>
  <c r="A312" i="15"/>
  <c r="BM311" i="15"/>
  <c r="BJ311" i="15"/>
  <c r="BG311" i="15"/>
  <c r="BC311" i="15"/>
  <c r="BD311" i="15" s="1"/>
  <c r="AD311" i="15"/>
  <c r="A311" i="15"/>
  <c r="BM310" i="15"/>
  <c r="BJ310" i="15"/>
  <c r="BG310" i="15"/>
  <c r="BC310" i="15"/>
  <c r="BD310" i="15" s="1"/>
  <c r="AD310" i="15"/>
  <c r="A310" i="15"/>
  <c r="BM309" i="15"/>
  <c r="BJ309" i="15"/>
  <c r="BG309" i="15"/>
  <c r="BC309" i="15"/>
  <c r="BD309" i="15" s="1"/>
  <c r="AD309" i="15"/>
  <c r="AE309" i="15" s="1"/>
  <c r="A309" i="15"/>
  <c r="BM308" i="15"/>
  <c r="BJ308" i="15"/>
  <c r="BG308" i="15"/>
  <c r="BC308" i="15"/>
  <c r="BD308" i="15" s="1"/>
  <c r="AD308" i="15"/>
  <c r="AE308" i="15" s="1"/>
  <c r="A308" i="15"/>
  <c r="BM306" i="15"/>
  <c r="BJ306" i="15"/>
  <c r="BG306" i="15"/>
  <c r="BC306" i="15"/>
  <c r="BD306" i="15" s="1"/>
  <c r="AD306" i="15"/>
  <c r="A306" i="15"/>
  <c r="BM305" i="15"/>
  <c r="BJ305" i="15"/>
  <c r="BG305" i="15"/>
  <c r="BC305" i="15"/>
  <c r="BD305" i="15" s="1"/>
  <c r="AD305" i="15"/>
  <c r="A305" i="15"/>
  <c r="BM304" i="15"/>
  <c r="BJ304" i="15"/>
  <c r="BG304" i="15"/>
  <c r="BC304" i="15"/>
  <c r="BD304" i="15" s="1"/>
  <c r="AD304" i="15"/>
  <c r="A304" i="15"/>
  <c r="BM303" i="15"/>
  <c r="BJ303" i="15"/>
  <c r="BG303" i="15"/>
  <c r="BC303" i="15"/>
  <c r="BD303" i="15" s="1"/>
  <c r="AD303" i="15"/>
  <c r="A303" i="15"/>
  <c r="BM302" i="15"/>
  <c r="BJ302" i="15"/>
  <c r="BG302" i="15"/>
  <c r="BC302" i="15"/>
  <c r="BD302" i="15" s="1"/>
  <c r="AD302" i="15"/>
  <c r="A302" i="15"/>
  <c r="BM301" i="15"/>
  <c r="BJ301" i="15"/>
  <c r="BG301" i="15"/>
  <c r="BC301" i="15"/>
  <c r="BD301" i="15" s="1"/>
  <c r="AD301" i="15"/>
  <c r="A301" i="15"/>
  <c r="BM300" i="15"/>
  <c r="BJ300" i="15"/>
  <c r="BG300" i="15"/>
  <c r="BC300" i="15"/>
  <c r="BD300" i="15" s="1"/>
  <c r="AD300" i="15"/>
  <c r="A300" i="15"/>
  <c r="BM299" i="15"/>
  <c r="BJ299" i="15"/>
  <c r="BG299" i="15"/>
  <c r="BC299" i="15"/>
  <c r="BD299" i="15" s="1"/>
  <c r="AD299" i="15"/>
  <c r="AE299" i="15" s="1"/>
  <c r="A299" i="15"/>
  <c r="BM298" i="15"/>
  <c r="BJ298" i="15"/>
  <c r="BG298" i="15"/>
  <c r="BC298" i="15"/>
  <c r="BD298" i="15" s="1"/>
  <c r="AD298" i="15"/>
  <c r="AE298" i="15" s="1"/>
  <c r="A298" i="15"/>
  <c r="BM297" i="15"/>
  <c r="BJ297" i="15"/>
  <c r="BG297" i="15"/>
  <c r="BC297" i="15"/>
  <c r="BD297" i="15" s="1"/>
  <c r="AD297" i="15"/>
  <c r="A297" i="15"/>
  <c r="BM296" i="15"/>
  <c r="BJ296" i="15"/>
  <c r="BG296" i="15"/>
  <c r="BC296" i="15"/>
  <c r="BD296" i="15" s="1"/>
  <c r="AD296" i="15"/>
  <c r="A296" i="15"/>
  <c r="BM295" i="15"/>
  <c r="BJ295" i="15"/>
  <c r="BG295" i="15"/>
  <c r="BC295" i="15"/>
  <c r="BD295" i="15" s="1"/>
  <c r="AD295" i="15"/>
  <c r="AE295" i="15" s="1"/>
  <c r="A295" i="15"/>
  <c r="BM294" i="15"/>
  <c r="BJ294" i="15"/>
  <c r="BG294" i="15"/>
  <c r="BC294" i="15"/>
  <c r="BD294" i="15" s="1"/>
  <c r="AD294" i="15"/>
  <c r="A294" i="15"/>
  <c r="BM293" i="15"/>
  <c r="BJ293" i="15"/>
  <c r="BG293" i="15"/>
  <c r="BC293" i="15"/>
  <c r="BD293" i="15" s="1"/>
  <c r="AD293" i="15"/>
  <c r="A293" i="15"/>
  <c r="BM292" i="15"/>
  <c r="BJ292" i="15"/>
  <c r="BG292" i="15"/>
  <c r="BC292" i="15"/>
  <c r="BD292" i="15" s="1"/>
  <c r="AD292" i="15"/>
  <c r="AE292" i="15" s="1"/>
  <c r="A292" i="15"/>
  <c r="BM291" i="15"/>
  <c r="BJ291" i="15"/>
  <c r="BG291" i="15"/>
  <c r="BC291" i="15"/>
  <c r="BD291" i="15" s="1"/>
  <c r="AD291" i="15"/>
  <c r="A291" i="15"/>
  <c r="BM290" i="15"/>
  <c r="BJ290" i="15"/>
  <c r="BG290" i="15"/>
  <c r="BC290" i="15"/>
  <c r="BD290" i="15" s="1"/>
  <c r="AD290" i="15"/>
  <c r="A290" i="15"/>
  <c r="BM289" i="15"/>
  <c r="BJ289" i="15"/>
  <c r="BG289" i="15"/>
  <c r="BC289" i="15"/>
  <c r="BD289" i="15" s="1"/>
  <c r="AD289" i="15"/>
  <c r="AE289" i="15" s="1"/>
  <c r="A289" i="15"/>
  <c r="BM288" i="15"/>
  <c r="BJ288" i="15"/>
  <c r="BG288" i="15"/>
  <c r="BC288" i="15"/>
  <c r="BD288" i="15" s="1"/>
  <c r="AD288" i="15"/>
  <c r="A288" i="15"/>
  <c r="BM287" i="15"/>
  <c r="BJ287" i="15"/>
  <c r="BG287" i="15"/>
  <c r="BC287" i="15"/>
  <c r="BD287" i="15" s="1"/>
  <c r="AD287" i="15"/>
  <c r="AE287" i="15" s="1"/>
  <c r="A287" i="15"/>
  <c r="BM285" i="15"/>
  <c r="BJ285" i="15"/>
  <c r="BG285" i="15"/>
  <c r="BC285" i="15"/>
  <c r="BD285" i="15" s="1"/>
  <c r="AD285" i="15"/>
  <c r="AE285" i="15" s="1"/>
  <c r="A285" i="15"/>
  <c r="BM284" i="15"/>
  <c r="BJ284" i="15"/>
  <c r="BG284" i="15"/>
  <c r="BC284" i="15"/>
  <c r="BD284" i="15" s="1"/>
  <c r="AD284" i="15"/>
  <c r="A284" i="15"/>
  <c r="BM283" i="15"/>
  <c r="BJ283" i="15"/>
  <c r="BG283" i="15"/>
  <c r="BC283" i="15"/>
  <c r="BD283" i="15" s="1"/>
  <c r="AD283" i="15"/>
  <c r="A283" i="15"/>
  <c r="BM282" i="15"/>
  <c r="BJ282" i="15"/>
  <c r="BG282" i="15"/>
  <c r="BC282" i="15"/>
  <c r="BD282" i="15" s="1"/>
  <c r="AD282" i="15"/>
  <c r="AE282" i="15" s="1"/>
  <c r="A282" i="15"/>
  <c r="BM281" i="15"/>
  <c r="BJ281" i="15"/>
  <c r="BG281" i="15"/>
  <c r="BC281" i="15"/>
  <c r="BD281" i="15" s="1"/>
  <c r="AD281" i="15"/>
  <c r="AE281" i="15" s="1"/>
  <c r="A281" i="15"/>
  <c r="BM280" i="15"/>
  <c r="BJ280" i="15"/>
  <c r="BG280" i="15"/>
  <c r="BC280" i="15"/>
  <c r="BD280" i="15" s="1"/>
  <c r="AD280" i="15"/>
  <c r="AE280" i="15" s="1"/>
  <c r="A280" i="15"/>
  <c r="BM279" i="15"/>
  <c r="BJ279" i="15"/>
  <c r="BG279" i="15"/>
  <c r="BC279" i="15"/>
  <c r="BD279" i="15" s="1"/>
  <c r="AD279" i="15"/>
  <c r="AE279" i="15" s="1"/>
  <c r="A279" i="15"/>
  <c r="BM278" i="15"/>
  <c r="BJ278" i="15"/>
  <c r="BG278" i="15"/>
  <c r="BC278" i="15"/>
  <c r="BD278" i="15" s="1"/>
  <c r="AD278" i="15"/>
  <c r="A278" i="15"/>
  <c r="BM277" i="15"/>
  <c r="BJ277" i="15"/>
  <c r="BG277" i="15"/>
  <c r="BC277" i="15"/>
  <c r="BD277" i="15" s="1"/>
  <c r="AD277" i="15"/>
  <c r="A277" i="15"/>
  <c r="BM276" i="15"/>
  <c r="BJ276" i="15"/>
  <c r="BG276" i="15"/>
  <c r="BC276" i="15"/>
  <c r="BD276" i="15" s="1"/>
  <c r="AN276" i="15"/>
  <c r="AD276" i="15"/>
  <c r="A276" i="15"/>
  <c r="BM275" i="15"/>
  <c r="BJ275" i="15"/>
  <c r="BG275" i="15"/>
  <c r="BC275" i="15"/>
  <c r="BD275" i="15" s="1"/>
  <c r="AD275" i="15"/>
  <c r="AE275" i="15" s="1"/>
  <c r="A275" i="15"/>
  <c r="BM274" i="15"/>
  <c r="BJ274" i="15"/>
  <c r="BG274" i="15"/>
  <c r="BC274" i="15"/>
  <c r="AD274" i="15"/>
  <c r="AE274" i="15" s="1"/>
  <c r="A274" i="15"/>
  <c r="BM273" i="15"/>
  <c r="BJ273" i="15"/>
  <c r="BG273" i="15"/>
  <c r="BC273" i="15"/>
  <c r="BD273" i="15" s="1"/>
  <c r="AD273" i="15"/>
  <c r="A273" i="15"/>
  <c r="BM272" i="15"/>
  <c r="BJ272" i="15"/>
  <c r="BG272" i="15"/>
  <c r="BC272" i="15"/>
  <c r="BD272" i="15" s="1"/>
  <c r="AD272" i="15"/>
  <c r="A272" i="15"/>
  <c r="BM271" i="15"/>
  <c r="BJ271" i="15"/>
  <c r="BG271" i="15"/>
  <c r="BC271" i="15"/>
  <c r="BD271" i="15" s="1"/>
  <c r="AD271" i="15"/>
  <c r="A271" i="15"/>
  <c r="BM270" i="15"/>
  <c r="BJ270" i="15"/>
  <c r="BG270" i="15"/>
  <c r="BC270" i="15"/>
  <c r="BD270" i="15" s="1"/>
  <c r="AD270" i="15"/>
  <c r="AE270" i="15" s="1"/>
  <c r="A270" i="15"/>
  <c r="BM268" i="15"/>
  <c r="BJ268" i="15"/>
  <c r="BG268" i="15"/>
  <c r="BC268" i="15"/>
  <c r="BD268" i="15" s="1"/>
  <c r="AD268" i="15"/>
  <c r="AE268" i="15" s="1"/>
  <c r="A268" i="15"/>
  <c r="BM267" i="15"/>
  <c r="BJ267" i="15"/>
  <c r="BG267" i="15"/>
  <c r="BC267" i="15"/>
  <c r="BD267" i="15" s="1"/>
  <c r="AD267" i="15"/>
  <c r="A267" i="15"/>
  <c r="BM266" i="15"/>
  <c r="BJ266" i="15"/>
  <c r="BG266" i="15"/>
  <c r="BC266" i="15"/>
  <c r="BD266" i="15" s="1"/>
  <c r="AD266" i="15"/>
  <c r="A266" i="15"/>
  <c r="BM265" i="15"/>
  <c r="BJ265" i="15"/>
  <c r="BG265" i="15"/>
  <c r="BC265" i="15"/>
  <c r="BD265" i="15" s="1"/>
  <c r="AD265" i="15"/>
  <c r="A265" i="15"/>
  <c r="BM264" i="15"/>
  <c r="BJ264" i="15"/>
  <c r="BG264" i="15"/>
  <c r="BC264" i="15"/>
  <c r="BD264" i="15" s="1"/>
  <c r="AD264" i="15"/>
  <c r="AE264" i="15" s="1"/>
  <c r="A264" i="15"/>
  <c r="BM263" i="15"/>
  <c r="BJ263" i="15"/>
  <c r="BG263" i="15"/>
  <c r="BC263" i="15"/>
  <c r="BD263" i="15" s="1"/>
  <c r="AD263" i="15"/>
  <c r="AE263" i="15" s="1"/>
  <c r="A263" i="15"/>
  <c r="BM262" i="15"/>
  <c r="BJ262" i="15"/>
  <c r="BG262" i="15"/>
  <c r="BC262" i="15"/>
  <c r="BD262" i="15" s="1"/>
  <c r="AD262" i="15"/>
  <c r="AE262" i="15" s="1"/>
  <c r="A262" i="15"/>
  <c r="BM261" i="15"/>
  <c r="BJ261" i="15"/>
  <c r="BG261" i="15"/>
  <c r="BC261" i="15"/>
  <c r="BD261" i="15" s="1"/>
  <c r="AD261" i="15"/>
  <c r="A261" i="15"/>
  <c r="BM260" i="15"/>
  <c r="BJ260" i="15"/>
  <c r="BG260" i="15"/>
  <c r="BC260" i="15"/>
  <c r="BD260" i="15" s="1"/>
  <c r="AV260" i="15"/>
  <c r="AD260" i="15"/>
  <c r="A260" i="15"/>
  <c r="BM259" i="15"/>
  <c r="BJ259" i="15"/>
  <c r="BG259" i="15"/>
  <c r="BC259" i="15"/>
  <c r="BD259" i="15" s="1"/>
  <c r="AV259" i="15"/>
  <c r="AD259" i="15"/>
  <c r="A259" i="15"/>
  <c r="BM258" i="15"/>
  <c r="BJ258" i="15"/>
  <c r="BG258" i="15"/>
  <c r="BC258" i="15"/>
  <c r="BD258" i="15" s="1"/>
  <c r="AD258" i="15"/>
  <c r="AE258" i="15" s="1"/>
  <c r="A258" i="15"/>
  <c r="BM257" i="15"/>
  <c r="BJ257" i="15"/>
  <c r="BG257" i="15"/>
  <c r="BC257" i="15"/>
  <c r="BD257" i="15" s="1"/>
  <c r="AD257" i="15"/>
  <c r="A257" i="15"/>
  <c r="BM256" i="15"/>
  <c r="BJ256" i="15"/>
  <c r="BG256" i="15"/>
  <c r="BC256" i="15"/>
  <c r="BD256" i="15" s="1"/>
  <c r="AD256" i="15"/>
  <c r="A256" i="15"/>
  <c r="BM255" i="15"/>
  <c r="BJ255" i="15"/>
  <c r="BG255" i="15"/>
  <c r="BC255" i="15"/>
  <c r="BD255" i="15" s="1"/>
  <c r="AD255" i="15"/>
  <c r="A255" i="15"/>
  <c r="BM254" i="15"/>
  <c r="BJ254" i="15"/>
  <c r="BG254" i="15"/>
  <c r="BC254" i="15"/>
  <c r="BD254" i="15" s="1"/>
  <c r="AD254" i="15"/>
  <c r="A254" i="15"/>
  <c r="BM253" i="15"/>
  <c r="BJ253" i="15"/>
  <c r="BG253" i="15"/>
  <c r="BC253" i="15"/>
  <c r="BD253" i="15" s="1"/>
  <c r="AD253" i="15"/>
  <c r="AE253" i="15" s="1"/>
  <c r="A253" i="15"/>
  <c r="BM251" i="15"/>
  <c r="BJ251" i="15"/>
  <c r="BG251" i="15"/>
  <c r="BC251" i="15"/>
  <c r="BD251" i="15" s="1"/>
  <c r="AD251" i="15"/>
  <c r="AE251" i="15" s="1"/>
  <c r="A251" i="15"/>
  <c r="BM247" i="15"/>
  <c r="BJ247" i="15"/>
  <c r="BG247" i="15"/>
  <c r="BC247" i="15"/>
  <c r="BD247" i="15" s="1"/>
  <c r="AD247" i="15"/>
  <c r="A247" i="15"/>
  <c r="BM246" i="15"/>
  <c r="BJ246" i="15"/>
  <c r="BG246" i="15"/>
  <c r="BC246" i="15"/>
  <c r="BD246" i="15" s="1"/>
  <c r="AD246" i="15"/>
  <c r="AE246" i="15" s="1"/>
  <c r="A246" i="15"/>
  <c r="BM245" i="15"/>
  <c r="BJ245" i="15"/>
  <c r="BG245" i="15"/>
  <c r="BC245" i="15"/>
  <c r="BD245" i="15" s="1"/>
  <c r="AD245" i="15"/>
  <c r="AE245" i="15" s="1"/>
  <c r="A245" i="15"/>
  <c r="BM244" i="15"/>
  <c r="BJ244" i="15"/>
  <c r="BG244" i="15"/>
  <c r="BC244" i="15"/>
  <c r="BD244" i="15" s="1"/>
  <c r="AD244" i="15"/>
  <c r="AE244" i="15" s="1"/>
  <c r="A244" i="15"/>
  <c r="BM243" i="15"/>
  <c r="BJ243" i="15"/>
  <c r="BG243" i="15"/>
  <c r="BC243" i="15"/>
  <c r="BD243" i="15" s="1"/>
  <c r="AD243" i="15"/>
  <c r="A243" i="15"/>
  <c r="BM242" i="15"/>
  <c r="BJ242" i="15"/>
  <c r="BG242" i="15"/>
  <c r="BC242" i="15"/>
  <c r="BD242" i="15" s="1"/>
  <c r="AD242" i="15"/>
  <c r="A242" i="15"/>
  <c r="BM241" i="15"/>
  <c r="BJ241" i="15"/>
  <c r="BG241" i="15"/>
  <c r="BC241" i="15"/>
  <c r="BD241" i="15" s="1"/>
  <c r="AD241" i="15"/>
  <c r="A241" i="15"/>
  <c r="BM240" i="15"/>
  <c r="BJ240" i="15"/>
  <c r="BG240" i="15"/>
  <c r="BC240" i="15"/>
  <c r="BD240" i="15" s="1"/>
  <c r="AD240" i="15"/>
  <c r="AE240" i="15" s="1"/>
  <c r="A240" i="15"/>
  <c r="BM239" i="15"/>
  <c r="BJ239" i="15"/>
  <c r="BG239" i="15"/>
  <c r="BC239" i="15"/>
  <c r="BD239" i="15" s="1"/>
  <c r="AD239" i="15"/>
  <c r="AE239" i="15" s="1"/>
  <c r="A239" i="15"/>
  <c r="BM238" i="15"/>
  <c r="BJ238" i="15"/>
  <c r="BG238" i="15"/>
  <c r="BC238" i="15"/>
  <c r="BD238" i="15" s="1"/>
  <c r="AD238" i="15"/>
  <c r="A238" i="15"/>
  <c r="BM237" i="15"/>
  <c r="BJ237" i="15"/>
  <c r="BG237" i="15"/>
  <c r="BC237" i="15"/>
  <c r="BD237" i="15" s="1"/>
  <c r="AD237" i="15"/>
  <c r="A237" i="15"/>
  <c r="BM236" i="15"/>
  <c r="BJ236" i="15"/>
  <c r="BG236" i="15"/>
  <c r="BC236" i="15"/>
  <c r="BD236" i="15" s="1"/>
  <c r="AD236" i="15"/>
  <c r="AE236" i="15" s="1"/>
  <c r="A236" i="15"/>
  <c r="BM235" i="15"/>
  <c r="BJ235" i="15"/>
  <c r="BG235" i="15"/>
  <c r="BC235" i="15"/>
  <c r="BD235" i="15" s="1"/>
  <c r="AD235" i="15"/>
  <c r="AE235" i="15" s="1"/>
  <c r="A235" i="15"/>
  <c r="BM234" i="15"/>
  <c r="BJ234" i="15"/>
  <c r="BG234" i="15"/>
  <c r="BC234" i="15"/>
  <c r="BD234" i="15" s="1"/>
  <c r="AD234" i="15"/>
  <c r="AE234" i="15" s="1"/>
  <c r="A234" i="15"/>
  <c r="BM233" i="15"/>
  <c r="BJ233" i="15"/>
  <c r="BG233" i="15"/>
  <c r="BC233" i="15"/>
  <c r="BD233" i="15" s="1"/>
  <c r="AD233" i="15"/>
  <c r="AE233" i="15" s="1"/>
  <c r="A233" i="15"/>
  <c r="BM232" i="15"/>
  <c r="BJ232" i="15"/>
  <c r="BG232" i="15"/>
  <c r="BC232" i="15"/>
  <c r="BD232" i="15" s="1"/>
  <c r="AD232" i="15"/>
  <c r="A232" i="15"/>
  <c r="BM231" i="15"/>
  <c r="BJ231" i="15"/>
  <c r="BG231" i="15"/>
  <c r="BC231" i="15"/>
  <c r="BD231" i="15" s="1"/>
  <c r="AD231" i="15"/>
  <c r="A231" i="15"/>
  <c r="BM230" i="15"/>
  <c r="BJ230" i="15"/>
  <c r="BG230" i="15"/>
  <c r="BC230" i="15"/>
  <c r="BD230" i="15" s="1"/>
  <c r="AD230" i="15"/>
  <c r="AE230" i="15" s="1"/>
  <c r="A230" i="15"/>
  <c r="BM229" i="15"/>
  <c r="BJ229" i="15"/>
  <c r="BG229" i="15"/>
  <c r="BC229" i="15"/>
  <c r="BD229" i="15" s="1"/>
  <c r="AD229" i="15"/>
  <c r="AE229" i="15" s="1"/>
  <c r="A229" i="15"/>
  <c r="BM228" i="15"/>
  <c r="BJ228" i="15"/>
  <c r="BG228" i="15"/>
  <c r="BC228" i="15"/>
  <c r="BD228" i="15" s="1"/>
  <c r="AD228" i="15"/>
  <c r="AE228" i="15" s="1"/>
  <c r="A228" i="15"/>
  <c r="BM227" i="15"/>
  <c r="BJ227" i="15"/>
  <c r="BG227" i="15"/>
  <c r="BC227" i="15"/>
  <c r="BD227" i="15" s="1"/>
  <c r="AD227" i="15"/>
  <c r="A227" i="15"/>
  <c r="BM226" i="15"/>
  <c r="BJ226" i="15"/>
  <c r="BG226" i="15"/>
  <c r="BC226" i="15"/>
  <c r="BD226" i="15" s="1"/>
  <c r="AD226" i="15"/>
  <c r="A226" i="15"/>
  <c r="BM225" i="15"/>
  <c r="BJ225" i="15"/>
  <c r="BG225" i="15"/>
  <c r="BC225" i="15"/>
  <c r="BD225" i="15" s="1"/>
  <c r="AD225" i="15"/>
  <c r="A225" i="15"/>
  <c r="BM223" i="15"/>
  <c r="BJ223" i="15"/>
  <c r="BG223" i="15"/>
  <c r="BC223" i="15"/>
  <c r="BD223" i="15" s="1"/>
  <c r="AD223" i="15"/>
  <c r="AE223" i="15" s="1"/>
  <c r="A223" i="15"/>
  <c r="BM222" i="15"/>
  <c r="BJ222" i="15"/>
  <c r="BG222" i="15"/>
  <c r="BC222" i="15"/>
  <c r="BD222" i="15" s="1"/>
  <c r="AD222" i="15"/>
  <c r="AE222" i="15" s="1"/>
  <c r="A222" i="15"/>
  <c r="BM221" i="15"/>
  <c r="BJ221" i="15"/>
  <c r="BG221" i="15"/>
  <c r="BC221" i="15"/>
  <c r="AD221" i="15"/>
  <c r="AE221" i="15" s="1"/>
  <c r="A221" i="15"/>
  <c r="BM220" i="15"/>
  <c r="BJ220" i="15"/>
  <c r="BG220" i="15"/>
  <c r="BC220" i="15"/>
  <c r="BD220" i="15" s="1"/>
  <c r="AD220" i="15"/>
  <c r="AE220" i="15" s="1"/>
  <c r="A220" i="15"/>
  <c r="BM219" i="15"/>
  <c r="BJ219" i="15"/>
  <c r="BG219" i="15"/>
  <c r="BC219" i="15"/>
  <c r="BD219" i="15" s="1"/>
  <c r="AD219" i="15"/>
  <c r="AE219" i="15" s="1"/>
  <c r="A219" i="15"/>
  <c r="BM218" i="15"/>
  <c r="BJ218" i="15"/>
  <c r="BG218" i="15"/>
  <c r="BC218" i="15"/>
  <c r="BD218" i="15" s="1"/>
  <c r="AD218" i="15"/>
  <c r="AE218" i="15" s="1"/>
  <c r="A218" i="15"/>
  <c r="BM203" i="15"/>
  <c r="BJ203" i="15"/>
  <c r="BG203" i="15"/>
  <c r="BC203" i="15"/>
  <c r="BD203" i="15" s="1"/>
  <c r="AD203" i="15"/>
  <c r="AE203" i="15" s="1"/>
  <c r="A203" i="15"/>
  <c r="BM202" i="15"/>
  <c r="BJ202" i="15"/>
  <c r="BG202" i="15"/>
  <c r="BC202" i="15"/>
  <c r="BD202" i="15" s="1"/>
  <c r="AD202" i="15"/>
  <c r="AE202" i="15" s="1"/>
  <c r="A202" i="15"/>
  <c r="BM201" i="15"/>
  <c r="BJ201" i="15"/>
  <c r="BG201" i="15"/>
  <c r="BC201" i="15"/>
  <c r="BD201" i="15" s="1"/>
  <c r="AD201" i="15"/>
  <c r="AE201" i="15" s="1"/>
  <c r="A201" i="15"/>
  <c r="BM200" i="15"/>
  <c r="BJ200" i="15"/>
  <c r="BG200" i="15"/>
  <c r="BC200" i="15"/>
  <c r="BD200" i="15" s="1"/>
  <c r="AD200" i="15"/>
  <c r="A200" i="15"/>
  <c r="BM199" i="15"/>
  <c r="BJ199" i="15"/>
  <c r="BG199" i="15"/>
  <c r="BC199" i="15"/>
  <c r="BD199" i="15" s="1"/>
  <c r="AD199" i="15"/>
  <c r="A199" i="15"/>
  <c r="BM198" i="15"/>
  <c r="BJ198" i="15"/>
  <c r="BG198" i="15"/>
  <c r="BC198" i="15"/>
  <c r="BD198" i="15" s="1"/>
  <c r="AD198" i="15"/>
  <c r="AE198" i="15" s="1"/>
  <c r="A198" i="15"/>
  <c r="BM197" i="15"/>
  <c r="BJ197" i="15"/>
  <c r="BG197" i="15"/>
  <c r="BC197" i="15"/>
  <c r="BD197" i="15" s="1"/>
  <c r="AD197" i="15"/>
  <c r="AE197" i="15" s="1"/>
  <c r="A197" i="15"/>
  <c r="BM196" i="15"/>
  <c r="BJ196" i="15"/>
  <c r="BG196" i="15"/>
  <c r="BC196" i="15"/>
  <c r="BD196" i="15" s="1"/>
  <c r="AD196" i="15"/>
  <c r="A196" i="15"/>
  <c r="BM195" i="15"/>
  <c r="BJ195" i="15"/>
  <c r="BG195" i="15"/>
  <c r="BC195" i="15"/>
  <c r="BD195" i="15" s="1"/>
  <c r="AD195" i="15"/>
  <c r="A195" i="15"/>
  <c r="BM194" i="15"/>
  <c r="BJ194" i="15"/>
  <c r="BG194" i="15"/>
  <c r="BC194" i="15"/>
  <c r="BD194" i="15" s="1"/>
  <c r="AD194" i="15"/>
  <c r="AE194" i="15" s="1"/>
  <c r="A194" i="15"/>
  <c r="BM193" i="15"/>
  <c r="BJ193" i="15"/>
  <c r="BG193" i="15"/>
  <c r="BC193" i="15"/>
  <c r="BD193" i="15" s="1"/>
  <c r="AD193" i="15"/>
  <c r="A193" i="15"/>
  <c r="BM192" i="15"/>
  <c r="BJ192" i="15"/>
  <c r="BG192" i="15"/>
  <c r="BC192" i="15"/>
  <c r="BD192" i="15" s="1"/>
  <c r="AD192" i="15"/>
  <c r="A192" i="15"/>
  <c r="BM191" i="15"/>
  <c r="BJ191" i="15"/>
  <c r="BG191" i="15"/>
  <c r="BC191" i="15"/>
  <c r="BD191" i="15" s="1"/>
  <c r="AD191" i="15"/>
  <c r="A191" i="15"/>
  <c r="BM190" i="15"/>
  <c r="BJ190" i="15"/>
  <c r="BG190" i="15"/>
  <c r="BC190" i="15"/>
  <c r="BD190" i="15" s="1"/>
  <c r="AD190" i="15"/>
  <c r="AE190" i="15" s="1"/>
  <c r="A190" i="15"/>
  <c r="BM189" i="15"/>
  <c r="BJ189" i="15"/>
  <c r="BG189" i="15"/>
  <c r="BC189" i="15"/>
  <c r="BD189" i="15" s="1"/>
  <c r="AD189" i="15"/>
  <c r="AE189" i="15" s="1"/>
  <c r="A189" i="15"/>
  <c r="BM188" i="15"/>
  <c r="BJ188" i="15"/>
  <c r="BG188" i="15"/>
  <c r="BC188" i="15"/>
  <c r="BD188" i="15" s="1"/>
  <c r="AD188" i="15"/>
  <c r="A188" i="15"/>
  <c r="BM187" i="15"/>
  <c r="BJ187" i="15"/>
  <c r="BG187" i="15"/>
  <c r="BC187" i="15"/>
  <c r="BD187" i="15" s="1"/>
  <c r="AD187" i="15"/>
  <c r="A187" i="15"/>
  <c r="BM186" i="15"/>
  <c r="BJ186" i="15"/>
  <c r="BG186" i="15"/>
  <c r="BC186" i="15"/>
  <c r="BD186" i="15" s="1"/>
  <c r="AD186" i="15"/>
  <c r="AE186" i="15" s="1"/>
  <c r="A186" i="15"/>
  <c r="BM185" i="15"/>
  <c r="BJ185" i="15"/>
  <c r="BG185" i="15"/>
  <c r="BC185" i="15"/>
  <c r="BD185" i="15" s="1"/>
  <c r="AD185" i="15"/>
  <c r="AE185" i="15" s="1"/>
  <c r="A185" i="15"/>
  <c r="BM184" i="15"/>
  <c r="BJ184" i="15"/>
  <c r="BG184" i="15"/>
  <c r="BC184" i="15"/>
  <c r="BD184" i="15" s="1"/>
  <c r="AD184" i="15"/>
  <c r="A184" i="15"/>
  <c r="BM183" i="15"/>
  <c r="BJ183" i="15"/>
  <c r="BG183" i="15"/>
  <c r="BC183" i="15"/>
  <c r="BD183" i="15" s="1"/>
  <c r="AD183" i="15"/>
  <c r="A183" i="15"/>
  <c r="BM182" i="15"/>
  <c r="BJ182" i="15"/>
  <c r="BG182" i="15"/>
  <c r="BC182" i="15"/>
  <c r="BD182" i="15" s="1"/>
  <c r="AD182" i="15"/>
  <c r="AE182" i="15" s="1"/>
  <c r="A182" i="15"/>
  <c r="BM181" i="15"/>
  <c r="BJ181" i="15"/>
  <c r="BG181" i="15"/>
  <c r="BC181" i="15"/>
  <c r="BD181" i="15" s="1"/>
  <c r="AD181" i="15"/>
  <c r="AE181" i="15" s="1"/>
  <c r="A181" i="15"/>
  <c r="BM180" i="15"/>
  <c r="BJ180" i="15"/>
  <c r="BG180" i="15"/>
  <c r="BC180" i="15"/>
  <c r="BD180" i="15" s="1"/>
  <c r="AD180" i="15"/>
  <c r="A180" i="15"/>
  <c r="BM177" i="15"/>
  <c r="BJ177" i="15"/>
  <c r="BG177" i="15"/>
  <c r="BC177" i="15"/>
  <c r="BD177" i="15" s="1"/>
  <c r="AD177" i="15"/>
  <c r="A177" i="15"/>
  <c r="BM176" i="15"/>
  <c r="BJ176" i="15"/>
  <c r="BG176" i="15"/>
  <c r="BC176" i="15"/>
  <c r="BD176" i="15" s="1"/>
  <c r="AD176" i="15"/>
  <c r="AE176" i="15" s="1"/>
  <c r="A176" i="15"/>
  <c r="BM175" i="15"/>
  <c r="BJ175" i="15"/>
  <c r="BG175" i="15"/>
  <c r="BC175" i="15"/>
  <c r="BD175" i="15" s="1"/>
  <c r="AD175" i="15"/>
  <c r="A175" i="15"/>
  <c r="BM174" i="15"/>
  <c r="BJ174" i="15"/>
  <c r="BG174" i="15"/>
  <c r="BC174" i="15"/>
  <c r="BD174" i="15" s="1"/>
  <c r="AD174" i="15"/>
  <c r="AE174" i="15" s="1"/>
  <c r="A174" i="15"/>
  <c r="BM173" i="15"/>
  <c r="BJ173" i="15"/>
  <c r="BG173" i="15"/>
  <c r="BC173" i="15"/>
  <c r="BD173" i="15" s="1"/>
  <c r="AD173" i="15"/>
  <c r="AE173" i="15" s="1"/>
  <c r="A173" i="15"/>
  <c r="BM172" i="15"/>
  <c r="BJ172" i="15"/>
  <c r="BG172" i="15"/>
  <c r="BC172" i="15"/>
  <c r="BD172" i="15" s="1"/>
  <c r="AD172" i="15"/>
  <c r="AE172" i="15" s="1"/>
  <c r="A172" i="15"/>
  <c r="BM170" i="15"/>
  <c r="BJ170" i="15"/>
  <c r="BG170" i="15"/>
  <c r="BC170" i="15"/>
  <c r="BD170" i="15" s="1"/>
  <c r="AD170" i="15"/>
  <c r="AE170" i="15" s="1"/>
  <c r="A170" i="15"/>
  <c r="BM169" i="15"/>
  <c r="BJ169" i="15"/>
  <c r="BG169" i="15"/>
  <c r="BC169" i="15"/>
  <c r="BD169" i="15" s="1"/>
  <c r="AD169" i="15"/>
  <c r="AE169" i="15" s="1"/>
  <c r="A169" i="15"/>
  <c r="BM168" i="15"/>
  <c r="BJ168" i="15"/>
  <c r="BG168" i="15"/>
  <c r="BC168" i="15"/>
  <c r="BD168" i="15" s="1"/>
  <c r="AD168" i="15"/>
  <c r="AE168" i="15" s="1"/>
  <c r="A168" i="15"/>
  <c r="BM167" i="15"/>
  <c r="BJ167" i="15"/>
  <c r="BG167" i="15"/>
  <c r="BC167" i="15"/>
  <c r="BD167" i="15" s="1"/>
  <c r="AD167" i="15"/>
  <c r="AE167" i="15" s="1"/>
  <c r="A167" i="15"/>
  <c r="BM166" i="15"/>
  <c r="BJ166" i="15"/>
  <c r="BG166" i="15"/>
  <c r="BC166" i="15"/>
  <c r="BD166" i="15" s="1"/>
  <c r="AD166" i="15"/>
  <c r="A166" i="15"/>
  <c r="BM165" i="15"/>
  <c r="BJ165" i="15"/>
  <c r="BG165" i="15"/>
  <c r="BC165" i="15"/>
  <c r="BD165" i="15" s="1"/>
  <c r="AD165" i="15"/>
  <c r="A165" i="15"/>
  <c r="BM164" i="15"/>
  <c r="BJ164" i="15"/>
  <c r="BG164" i="15"/>
  <c r="BC164" i="15"/>
  <c r="BD164" i="15" s="1"/>
  <c r="AD164" i="15"/>
  <c r="A164" i="15"/>
  <c r="BM163" i="15"/>
  <c r="BJ163" i="15"/>
  <c r="BG163" i="15"/>
  <c r="BC163" i="15"/>
  <c r="BD163" i="15" s="1"/>
  <c r="AD163" i="15"/>
  <c r="AE163" i="15" s="1"/>
  <c r="A163" i="15"/>
  <c r="BM162" i="15"/>
  <c r="BJ162" i="15"/>
  <c r="BG162" i="15"/>
  <c r="BC162" i="15"/>
  <c r="BD162" i="15" s="1"/>
  <c r="AD162" i="15"/>
  <c r="AE162" i="15" s="1"/>
  <c r="A162" i="15"/>
  <c r="BM161" i="15"/>
  <c r="BJ161" i="15"/>
  <c r="BG161" i="15"/>
  <c r="BC161" i="15"/>
  <c r="BD161" i="15" s="1"/>
  <c r="AD161" i="15"/>
  <c r="A161" i="15"/>
  <c r="BM160" i="15"/>
  <c r="BJ160" i="15"/>
  <c r="BG160" i="15"/>
  <c r="BC160" i="15"/>
  <c r="BD160" i="15" s="1"/>
  <c r="AD160" i="15"/>
  <c r="AE160" i="15" s="1"/>
  <c r="A160" i="15"/>
  <c r="BM159" i="15"/>
  <c r="BJ159" i="15"/>
  <c r="BG159" i="15"/>
  <c r="BC159" i="15"/>
  <c r="AD159" i="15"/>
  <c r="AE159" i="15" s="1"/>
  <c r="A159" i="15"/>
  <c r="BM158" i="15"/>
  <c r="BJ158" i="15"/>
  <c r="BG158" i="15"/>
  <c r="BC158" i="15"/>
  <c r="BD158" i="15" s="1"/>
  <c r="AD158" i="15"/>
  <c r="A158" i="15"/>
  <c r="BM157" i="15"/>
  <c r="BJ157" i="15"/>
  <c r="BG157" i="15"/>
  <c r="BC157" i="15"/>
  <c r="BD157" i="15" s="1"/>
  <c r="AD157" i="15"/>
  <c r="AE157" i="15" s="1"/>
  <c r="A157" i="15"/>
  <c r="BM156" i="15"/>
  <c r="BJ156" i="15"/>
  <c r="BG156" i="15"/>
  <c r="BC156" i="15"/>
  <c r="BD156" i="15" s="1"/>
  <c r="AD156" i="15"/>
  <c r="A156" i="15"/>
  <c r="BM155" i="15"/>
  <c r="BJ155" i="15"/>
  <c r="BG155" i="15"/>
  <c r="BC155" i="15"/>
  <c r="BD155" i="15" s="1"/>
  <c r="AD155" i="15"/>
  <c r="A155" i="15"/>
  <c r="BM154" i="15"/>
  <c r="BJ154" i="15"/>
  <c r="BG154" i="15"/>
  <c r="BC154" i="15"/>
  <c r="BD154" i="15" s="1"/>
  <c r="AD154" i="15"/>
  <c r="A154" i="15"/>
  <c r="BM153" i="15"/>
  <c r="BJ153" i="15"/>
  <c r="BG153" i="15"/>
  <c r="BC153" i="15"/>
  <c r="BD153" i="15" s="1"/>
  <c r="AD153" i="15"/>
  <c r="A153" i="15"/>
  <c r="BM152" i="15"/>
  <c r="BJ152" i="15"/>
  <c r="BG152" i="15"/>
  <c r="BC152" i="15"/>
  <c r="BD152" i="15" s="1"/>
  <c r="AD152" i="15"/>
  <c r="AE152" i="15" s="1"/>
  <c r="A152" i="15"/>
  <c r="BM151" i="15"/>
  <c r="BJ151" i="15"/>
  <c r="BG151" i="15"/>
  <c r="BC151" i="15"/>
  <c r="BD151" i="15" s="1"/>
  <c r="AD151" i="15"/>
  <c r="AE151" i="15" s="1"/>
  <c r="A151" i="15"/>
  <c r="BM150" i="15"/>
  <c r="BJ150" i="15"/>
  <c r="BG150" i="15"/>
  <c r="BC150" i="15"/>
  <c r="BD150" i="15" s="1"/>
  <c r="AD150" i="15"/>
  <c r="A150" i="15"/>
  <c r="BM149" i="15"/>
  <c r="BJ149" i="15"/>
  <c r="BG149" i="15"/>
  <c r="BC149" i="15"/>
  <c r="BD149" i="15" s="1"/>
  <c r="AD149" i="15"/>
  <c r="AE149" i="15" s="1"/>
  <c r="A149" i="15"/>
  <c r="BM148" i="15"/>
  <c r="BJ148" i="15"/>
  <c r="BG148" i="15"/>
  <c r="BC148" i="15"/>
  <c r="BD148" i="15" s="1"/>
  <c r="AD148" i="15"/>
  <c r="A148" i="15"/>
  <c r="BM147" i="15"/>
  <c r="BJ147" i="15"/>
  <c r="BG147" i="15"/>
  <c r="BC147" i="15"/>
  <c r="BD147" i="15" s="1"/>
  <c r="AD147" i="15"/>
  <c r="AE147" i="15" s="1"/>
  <c r="A147" i="15"/>
  <c r="BM146" i="15"/>
  <c r="BJ146" i="15"/>
  <c r="BG146" i="15"/>
  <c r="BC146" i="15"/>
  <c r="BD146" i="15" s="1"/>
  <c r="AD146" i="15"/>
  <c r="AE146" i="15" s="1"/>
  <c r="A146" i="15"/>
  <c r="BM145" i="15"/>
  <c r="BJ145" i="15"/>
  <c r="BG145" i="15"/>
  <c r="BC145" i="15"/>
  <c r="BD145" i="15" s="1"/>
  <c r="AD145" i="15"/>
  <c r="A145" i="15"/>
  <c r="BM144" i="15"/>
  <c r="BJ144" i="15"/>
  <c r="BG144" i="15"/>
  <c r="BC144" i="15"/>
  <c r="BD144" i="15" s="1"/>
  <c r="AD144" i="15"/>
  <c r="AE144" i="15" s="1"/>
  <c r="A144" i="15"/>
  <c r="BM143" i="15"/>
  <c r="BJ143" i="15"/>
  <c r="BG143" i="15"/>
  <c r="BC143" i="15"/>
  <c r="BD143" i="15" s="1"/>
  <c r="AD143" i="15"/>
  <c r="A143" i="15"/>
  <c r="BM142" i="15"/>
  <c r="BJ142" i="15"/>
  <c r="BG142" i="15"/>
  <c r="BC142" i="15"/>
  <c r="BD142" i="15" s="1"/>
  <c r="AD142" i="15"/>
  <c r="A142" i="15"/>
  <c r="BM141" i="15"/>
  <c r="BJ141" i="15"/>
  <c r="BG141" i="15"/>
  <c r="BC141" i="15"/>
  <c r="BD141" i="15" s="1"/>
  <c r="AD141" i="15"/>
  <c r="AE141" i="15" s="1"/>
  <c r="A141" i="15"/>
  <c r="BM140" i="15"/>
  <c r="BJ140" i="15"/>
  <c r="BG140" i="15"/>
  <c r="BC140" i="15"/>
  <c r="BD140" i="15" s="1"/>
  <c r="AD140" i="15"/>
  <c r="A140" i="15"/>
  <c r="BM139" i="15"/>
  <c r="BJ139" i="15"/>
  <c r="BG139" i="15"/>
  <c r="BC139" i="15"/>
  <c r="BD139" i="15" s="1"/>
  <c r="AD139" i="15"/>
  <c r="A139" i="15"/>
  <c r="BM138" i="15"/>
  <c r="BJ138" i="15"/>
  <c r="BG138" i="15"/>
  <c r="BC138" i="15"/>
  <c r="BD138" i="15" s="1"/>
  <c r="AD138" i="15"/>
  <c r="A138" i="15"/>
  <c r="BM137" i="15"/>
  <c r="BJ137" i="15"/>
  <c r="BG137" i="15"/>
  <c r="BC137" i="15"/>
  <c r="BD137" i="15" s="1"/>
  <c r="AD137" i="15"/>
  <c r="A137" i="15"/>
  <c r="BM136" i="15"/>
  <c r="BJ136" i="15"/>
  <c r="BG136" i="15"/>
  <c r="BC136" i="15"/>
  <c r="BD136" i="15" s="1"/>
  <c r="AD136" i="15"/>
  <c r="A136" i="15"/>
  <c r="BM135" i="15"/>
  <c r="BJ135" i="15"/>
  <c r="BG135" i="15"/>
  <c r="BC135" i="15"/>
  <c r="AD135" i="15"/>
  <c r="AE135" i="15" s="1"/>
  <c r="A135" i="15"/>
  <c r="BM134" i="15"/>
  <c r="BJ134" i="15"/>
  <c r="BG134" i="15"/>
  <c r="BC134" i="15"/>
  <c r="BD134" i="15" s="1"/>
  <c r="AD134" i="15"/>
  <c r="A134" i="15"/>
  <c r="BM133" i="15"/>
  <c r="BJ133" i="15"/>
  <c r="BG133" i="15"/>
  <c r="BC133" i="15"/>
  <c r="BD133" i="15" s="1"/>
  <c r="AD133" i="15"/>
  <c r="A133" i="15"/>
  <c r="BM132" i="15"/>
  <c r="BJ132" i="15"/>
  <c r="BG132" i="15"/>
  <c r="BC132" i="15"/>
  <c r="BD132" i="15" s="1"/>
  <c r="AD132" i="15"/>
  <c r="AE132" i="15" s="1"/>
  <c r="A132" i="15"/>
  <c r="BM131" i="15"/>
  <c r="BJ131" i="15"/>
  <c r="BG131" i="15"/>
  <c r="BC131" i="15"/>
  <c r="BD131" i="15" s="1"/>
  <c r="AD131" i="15"/>
  <c r="AE131" i="15" s="1"/>
  <c r="A131" i="15"/>
  <c r="BM129" i="15"/>
  <c r="BJ129" i="15"/>
  <c r="BG129" i="15"/>
  <c r="BC129" i="15"/>
  <c r="AD129" i="15"/>
  <c r="AE129" i="15" s="1"/>
  <c r="A129" i="15"/>
  <c r="BM128" i="15"/>
  <c r="BJ128" i="15"/>
  <c r="BG128" i="15"/>
  <c r="BC128" i="15"/>
  <c r="BD128" i="15" s="1"/>
  <c r="AD128" i="15"/>
  <c r="AE128" i="15" s="1"/>
  <c r="A128" i="15"/>
  <c r="BM127" i="15"/>
  <c r="BJ127" i="15"/>
  <c r="BG127" i="15"/>
  <c r="BC127" i="15"/>
  <c r="BD127" i="15" s="1"/>
  <c r="AD127" i="15"/>
  <c r="AE127" i="15" s="1"/>
  <c r="A127" i="15"/>
  <c r="BM126" i="15"/>
  <c r="BJ126" i="15"/>
  <c r="BG126" i="15"/>
  <c r="BC126" i="15"/>
  <c r="BD126" i="15" s="1"/>
  <c r="AD126" i="15"/>
  <c r="A126" i="15"/>
  <c r="BM125" i="15"/>
  <c r="BJ125" i="15"/>
  <c r="BG125" i="15"/>
  <c r="BC125" i="15"/>
  <c r="BD125" i="15" s="1"/>
  <c r="AD125" i="15"/>
  <c r="A125" i="15"/>
  <c r="BM124" i="15"/>
  <c r="BJ124" i="15"/>
  <c r="BG124" i="15"/>
  <c r="BC124" i="15"/>
  <c r="BD124" i="15" s="1"/>
  <c r="AD124" i="15"/>
  <c r="AE124" i="15" s="1"/>
  <c r="A124" i="15"/>
  <c r="BM123" i="15"/>
  <c r="BJ123" i="15"/>
  <c r="BG123" i="15"/>
  <c r="BC123" i="15"/>
  <c r="BD123" i="15" s="1"/>
  <c r="AD123" i="15"/>
  <c r="A123" i="15"/>
  <c r="BM122" i="15"/>
  <c r="BJ122" i="15"/>
  <c r="BG122" i="15"/>
  <c r="BC122" i="15"/>
  <c r="BD122" i="15" s="1"/>
  <c r="AD122" i="15"/>
  <c r="A122" i="15"/>
  <c r="BM121" i="15"/>
  <c r="BJ121" i="15"/>
  <c r="BG121" i="15"/>
  <c r="BC121" i="15"/>
  <c r="BD121" i="15" s="1"/>
  <c r="AD121" i="15"/>
  <c r="A121" i="15"/>
  <c r="BM120" i="15"/>
  <c r="BJ120" i="15"/>
  <c r="BG120" i="15"/>
  <c r="BC120" i="15"/>
  <c r="BD120" i="15" s="1"/>
  <c r="AN120" i="15"/>
  <c r="AD120" i="15"/>
  <c r="A120" i="15"/>
  <c r="BM119" i="15"/>
  <c r="BJ119" i="15"/>
  <c r="BG119" i="15"/>
  <c r="BC119" i="15"/>
  <c r="BD119" i="15" s="1"/>
  <c r="AD119" i="15"/>
  <c r="AE119" i="15" s="1"/>
  <c r="A119" i="15"/>
  <c r="BM118" i="15"/>
  <c r="BJ118" i="15"/>
  <c r="BG118" i="15"/>
  <c r="BC118" i="15"/>
  <c r="BD118" i="15" s="1"/>
  <c r="AD118" i="15"/>
  <c r="AE118" i="15" s="1"/>
  <c r="A118" i="15"/>
  <c r="BM116" i="15"/>
  <c r="BJ116" i="15"/>
  <c r="BG116" i="15"/>
  <c r="BC116" i="15"/>
  <c r="BD116" i="15" s="1"/>
  <c r="AD116" i="15"/>
  <c r="AE116" i="15" s="1"/>
  <c r="A116" i="15"/>
  <c r="BM115" i="15"/>
  <c r="BJ115" i="15"/>
  <c r="BG115" i="15"/>
  <c r="BC115" i="15"/>
  <c r="BD115" i="15" s="1"/>
  <c r="AD115" i="15"/>
  <c r="A115" i="15"/>
  <c r="BM114" i="15"/>
  <c r="BJ114" i="15"/>
  <c r="BG114" i="15"/>
  <c r="BC114" i="15"/>
  <c r="BD114" i="15" s="1"/>
  <c r="AN114" i="15"/>
  <c r="AD114" i="15"/>
  <c r="A114" i="15"/>
  <c r="BM113" i="15"/>
  <c r="BJ113" i="15"/>
  <c r="BG113" i="15"/>
  <c r="BC113" i="15"/>
  <c r="BD113" i="15" s="1"/>
  <c r="AD113" i="15"/>
  <c r="A113" i="15"/>
  <c r="BM112" i="15"/>
  <c r="BJ112" i="15"/>
  <c r="BG112" i="15"/>
  <c r="BC112" i="15"/>
  <c r="BD112" i="15" s="1"/>
  <c r="AN112" i="15"/>
  <c r="AD112" i="15"/>
  <c r="A112" i="15"/>
  <c r="BM111" i="15"/>
  <c r="BJ111" i="15"/>
  <c r="BG111" i="15"/>
  <c r="BC111" i="15"/>
  <c r="BD111" i="15" s="1"/>
  <c r="AV111" i="15"/>
  <c r="AD111" i="15"/>
  <c r="A111" i="15"/>
  <c r="BM110" i="15"/>
  <c r="BJ110" i="15"/>
  <c r="BG110" i="15"/>
  <c r="BC110" i="15"/>
  <c r="BD110" i="15" s="1"/>
  <c r="AD110" i="15"/>
  <c r="A110" i="15"/>
  <c r="BM109" i="15"/>
  <c r="BJ109" i="15"/>
  <c r="BG109" i="15"/>
  <c r="BC109" i="15"/>
  <c r="BD109" i="15" s="1"/>
  <c r="AD109" i="15"/>
  <c r="A109" i="15"/>
  <c r="BM107" i="15"/>
  <c r="BJ107" i="15"/>
  <c r="BG107" i="15"/>
  <c r="BC107" i="15"/>
  <c r="BD107" i="15" s="1"/>
  <c r="AD107" i="15"/>
  <c r="AE107" i="15" s="1"/>
  <c r="A107" i="15"/>
  <c r="BM106" i="15"/>
  <c r="BJ106" i="15"/>
  <c r="BG106" i="15"/>
  <c r="BC106" i="15"/>
  <c r="BD106" i="15" s="1"/>
  <c r="AD106" i="15"/>
  <c r="A106" i="15"/>
  <c r="BM105" i="15"/>
  <c r="BJ105" i="15"/>
  <c r="BG105" i="15"/>
  <c r="BC105" i="15"/>
  <c r="BD105" i="15" s="1"/>
  <c r="AD105" i="15"/>
  <c r="A105" i="15"/>
  <c r="BM104" i="15"/>
  <c r="BJ104" i="15"/>
  <c r="BG104" i="15"/>
  <c r="BC104" i="15"/>
  <c r="BD104" i="15" s="1"/>
  <c r="AD104" i="15"/>
  <c r="A104" i="15"/>
  <c r="BM103" i="15"/>
  <c r="BJ103" i="15"/>
  <c r="BG103" i="15"/>
  <c r="BC103" i="15"/>
  <c r="BD103" i="15" s="1"/>
  <c r="AD103" i="15"/>
  <c r="AE103" i="15" s="1"/>
  <c r="A103" i="15"/>
  <c r="BM102" i="15"/>
  <c r="BJ102" i="15"/>
  <c r="BG102" i="15"/>
  <c r="BC102" i="15"/>
  <c r="BD102" i="15" s="1"/>
  <c r="AV102" i="15"/>
  <c r="AD102" i="15"/>
  <c r="A102" i="15"/>
  <c r="BM101" i="15"/>
  <c r="BJ101" i="15"/>
  <c r="BG101" i="15"/>
  <c r="BC101" i="15"/>
  <c r="BD101" i="15" s="1"/>
  <c r="AD101" i="15"/>
  <c r="A101" i="15"/>
  <c r="BM99" i="15"/>
  <c r="BJ99" i="15"/>
  <c r="BG99" i="15"/>
  <c r="BC99" i="15"/>
  <c r="BD99" i="15" s="1"/>
  <c r="AN99" i="15"/>
  <c r="AD99" i="15"/>
  <c r="AE99" i="15" s="1"/>
  <c r="A99" i="15"/>
  <c r="BM98" i="15"/>
  <c r="BJ98" i="15"/>
  <c r="BG98" i="15"/>
  <c r="BC98" i="15"/>
  <c r="BD98" i="15" s="1"/>
  <c r="AD98" i="15"/>
  <c r="AE98" i="15" s="1"/>
  <c r="A98" i="15"/>
  <c r="BM97" i="15"/>
  <c r="BJ97" i="15"/>
  <c r="BG97" i="15"/>
  <c r="BC97" i="15"/>
  <c r="BD97" i="15" s="1"/>
  <c r="AD97" i="15"/>
  <c r="A97" i="15"/>
  <c r="BM95" i="15"/>
  <c r="BJ95" i="15"/>
  <c r="BG95" i="15"/>
  <c r="BC95" i="15"/>
  <c r="BD95" i="15" s="1"/>
  <c r="AD95" i="15"/>
  <c r="A95" i="15"/>
  <c r="BM94" i="15"/>
  <c r="BJ94" i="15"/>
  <c r="BG94" i="15"/>
  <c r="BC94" i="15"/>
  <c r="BD94" i="15" s="1"/>
  <c r="AD94" i="15"/>
  <c r="A94" i="15"/>
  <c r="BM93" i="15"/>
  <c r="BJ93" i="15"/>
  <c r="BG93" i="15"/>
  <c r="BC93" i="15"/>
  <c r="BD93" i="15" s="1"/>
  <c r="AD93" i="15"/>
  <c r="A93" i="15"/>
  <c r="BM91" i="15"/>
  <c r="BJ91" i="15"/>
  <c r="BG91" i="15"/>
  <c r="BC91" i="15"/>
  <c r="BD91" i="15" s="1"/>
  <c r="AD91" i="15"/>
  <c r="AE91" i="15" s="1"/>
  <c r="A91" i="15"/>
  <c r="BM90" i="15"/>
  <c r="BJ90" i="15"/>
  <c r="BG90" i="15"/>
  <c r="BC90" i="15"/>
  <c r="BD90" i="15" s="1"/>
  <c r="AD90" i="15"/>
  <c r="AE90" i="15" s="1"/>
  <c r="A90" i="15"/>
  <c r="BM89" i="15"/>
  <c r="BJ89" i="15"/>
  <c r="BG89" i="15"/>
  <c r="BC89" i="15"/>
  <c r="BD89" i="15" s="1"/>
  <c r="AD89" i="15"/>
  <c r="A89" i="15"/>
  <c r="BM88" i="15"/>
  <c r="BJ88" i="15"/>
  <c r="BG88" i="15"/>
  <c r="BC88" i="15"/>
  <c r="BD88" i="15" s="1"/>
  <c r="AD88" i="15"/>
  <c r="AE88" i="15" s="1"/>
  <c r="A88" i="15"/>
  <c r="BM87" i="15"/>
  <c r="BJ87" i="15"/>
  <c r="BG87" i="15"/>
  <c r="BC87" i="15"/>
  <c r="BD87" i="15" s="1"/>
  <c r="AD87" i="15"/>
  <c r="AE87" i="15" s="1"/>
  <c r="A87" i="15"/>
  <c r="BM85" i="15"/>
  <c r="BJ85" i="15"/>
  <c r="BG85" i="15"/>
  <c r="BC85" i="15"/>
  <c r="BD85" i="15" s="1"/>
  <c r="AD85" i="15"/>
  <c r="AE85" i="15" s="1"/>
  <c r="A85" i="15"/>
  <c r="BM84" i="15"/>
  <c r="BJ84" i="15"/>
  <c r="BG84" i="15"/>
  <c r="BC84" i="15"/>
  <c r="BD84" i="15" s="1"/>
  <c r="AD84" i="15"/>
  <c r="AE84" i="15" s="1"/>
  <c r="A84" i="15"/>
  <c r="BM83" i="15"/>
  <c r="BJ83" i="15"/>
  <c r="BG83" i="15"/>
  <c r="BC83" i="15"/>
  <c r="BD83" i="15" s="1"/>
  <c r="AD83" i="15"/>
  <c r="A83" i="15"/>
  <c r="BM82" i="15"/>
  <c r="BJ82" i="15"/>
  <c r="BG82" i="15"/>
  <c r="BC82" i="15"/>
  <c r="BD82" i="15" s="1"/>
  <c r="AD82" i="15"/>
  <c r="A82" i="15"/>
  <c r="BM81" i="15"/>
  <c r="BJ81" i="15"/>
  <c r="BG81" i="15"/>
  <c r="BC81" i="15"/>
  <c r="BD81" i="15" s="1"/>
  <c r="AD81" i="15"/>
  <c r="A81" i="15"/>
  <c r="BM80" i="15"/>
  <c r="BJ80" i="15"/>
  <c r="BG80" i="15"/>
  <c r="BC80" i="15"/>
  <c r="BD80" i="15" s="1"/>
  <c r="AD80" i="15"/>
  <c r="AE80" i="15" s="1"/>
  <c r="A80" i="15"/>
  <c r="BM79" i="15"/>
  <c r="BJ79" i="15"/>
  <c r="BG79" i="15"/>
  <c r="BC79" i="15"/>
  <c r="BD79" i="15" s="1"/>
  <c r="AD79" i="15"/>
  <c r="AE79" i="15" s="1"/>
  <c r="A79" i="15"/>
  <c r="BM78" i="15"/>
  <c r="BJ78" i="15"/>
  <c r="BG78" i="15"/>
  <c r="BC78" i="15"/>
  <c r="BD78" i="15" s="1"/>
  <c r="AD78" i="15"/>
  <c r="A78" i="15"/>
  <c r="BM77" i="15"/>
  <c r="BJ77" i="15"/>
  <c r="BG77" i="15"/>
  <c r="BC77" i="15"/>
  <c r="BD77" i="15" s="1"/>
  <c r="AD77" i="15"/>
  <c r="AE77" i="15" s="1"/>
  <c r="A77" i="15"/>
  <c r="BM76" i="15"/>
  <c r="BJ76" i="15"/>
  <c r="BG76" i="15"/>
  <c r="BC76" i="15"/>
  <c r="BD76" i="15" s="1"/>
  <c r="AD76" i="15"/>
  <c r="A76" i="15"/>
  <c r="BM75" i="15"/>
  <c r="BJ75" i="15"/>
  <c r="BG75" i="15"/>
  <c r="BC75" i="15"/>
  <c r="BD75" i="15" s="1"/>
  <c r="AD75" i="15"/>
  <c r="AE75" i="15" s="1"/>
  <c r="A75" i="15"/>
  <c r="BM74" i="15"/>
  <c r="BJ74" i="15"/>
  <c r="BG74" i="15"/>
  <c r="BC74" i="15"/>
  <c r="BD74" i="15" s="1"/>
  <c r="AD74" i="15"/>
  <c r="AE74" i="15" s="1"/>
  <c r="A74" i="15"/>
  <c r="BM72" i="15"/>
  <c r="BJ72" i="15"/>
  <c r="BG72" i="15"/>
  <c r="BC72" i="15"/>
  <c r="BD72" i="15" s="1"/>
  <c r="AD72" i="15"/>
  <c r="AE72" i="15" s="1"/>
  <c r="A72" i="15"/>
  <c r="BM71" i="15"/>
  <c r="BJ71" i="15"/>
  <c r="BG71" i="15"/>
  <c r="BC71" i="15"/>
  <c r="BD71" i="15" s="1"/>
  <c r="AD71" i="15"/>
  <c r="A71" i="15"/>
  <c r="BM70" i="15"/>
  <c r="BJ70" i="15"/>
  <c r="BG70" i="15"/>
  <c r="BC70" i="15"/>
  <c r="BD70" i="15" s="1"/>
  <c r="AD70" i="15"/>
  <c r="A70" i="15"/>
  <c r="BM69" i="15"/>
  <c r="BJ69" i="15"/>
  <c r="BG69" i="15"/>
  <c r="BC69" i="15"/>
  <c r="BD69" i="15" s="1"/>
  <c r="AD69" i="15"/>
  <c r="A69" i="15"/>
  <c r="BM67" i="15"/>
  <c r="BJ67" i="15"/>
  <c r="BG67" i="15"/>
  <c r="BC67" i="15"/>
  <c r="AD67" i="15"/>
  <c r="AE67" i="15" s="1"/>
  <c r="A67" i="15"/>
  <c r="BM66" i="15"/>
  <c r="BJ66" i="15"/>
  <c r="BG66" i="15"/>
  <c r="BC66" i="15"/>
  <c r="BD66" i="15" s="1"/>
  <c r="AD66" i="15"/>
  <c r="AE66" i="15" s="1"/>
  <c r="A66" i="15"/>
  <c r="BM65" i="15"/>
  <c r="BJ65" i="15"/>
  <c r="BG65" i="15"/>
  <c r="BC65" i="15"/>
  <c r="BD65" i="15" s="1"/>
  <c r="AD65" i="15"/>
  <c r="A65" i="15"/>
  <c r="BM64" i="15"/>
  <c r="BJ64" i="15"/>
  <c r="BG64" i="15"/>
  <c r="BC64" i="15"/>
  <c r="BD64" i="15" s="1"/>
  <c r="AD64" i="15"/>
  <c r="A64" i="15"/>
  <c r="BM62" i="15"/>
  <c r="BJ62" i="15"/>
  <c r="BG62" i="15"/>
  <c r="BC62" i="15"/>
  <c r="BD62" i="15" s="1"/>
  <c r="AD62" i="15"/>
  <c r="A62" i="15"/>
  <c r="BM61" i="15"/>
  <c r="BJ61" i="15"/>
  <c r="BG61" i="15"/>
  <c r="BC61" i="15"/>
  <c r="BD61" i="15" s="1"/>
  <c r="AD61" i="15"/>
  <c r="AE61" i="15" s="1"/>
  <c r="A61" i="15"/>
  <c r="BM60" i="15"/>
  <c r="BJ60" i="15"/>
  <c r="BG60" i="15"/>
  <c r="BC60" i="15"/>
  <c r="BD60" i="15" s="1"/>
  <c r="AD60" i="15"/>
  <c r="AE60" i="15" s="1"/>
  <c r="A60" i="15"/>
  <c r="BM59" i="15"/>
  <c r="BJ59" i="15"/>
  <c r="BG59" i="15"/>
  <c r="BC59" i="15"/>
  <c r="BD59" i="15" s="1"/>
  <c r="AD59" i="15"/>
  <c r="AE59" i="15" s="1"/>
  <c r="A59" i="15"/>
  <c r="BM58" i="15"/>
  <c r="BJ58" i="15"/>
  <c r="BG58" i="15"/>
  <c r="BC58" i="15"/>
  <c r="BD58" i="15" s="1"/>
  <c r="AD58" i="15"/>
  <c r="AE58" i="15" s="1"/>
  <c r="A58" i="15"/>
  <c r="BM56" i="15"/>
  <c r="BJ56" i="15"/>
  <c r="BG56" i="15"/>
  <c r="BC56" i="15"/>
  <c r="BD56" i="15" s="1"/>
  <c r="AD56" i="15"/>
  <c r="AE56" i="15" s="1"/>
  <c r="A56" i="15"/>
  <c r="BM55" i="15"/>
  <c r="BJ55" i="15"/>
  <c r="BG55" i="15"/>
  <c r="BC55" i="15"/>
  <c r="BD55" i="15" s="1"/>
  <c r="AD55" i="15"/>
  <c r="AE55" i="15" s="1"/>
  <c r="A55" i="15"/>
  <c r="BM54" i="15"/>
  <c r="BJ54" i="15"/>
  <c r="BG54" i="15"/>
  <c r="BC54" i="15"/>
  <c r="BD54" i="15" s="1"/>
  <c r="AD54" i="15"/>
  <c r="AE54" i="15" s="1"/>
  <c r="A54" i="15"/>
  <c r="BM53" i="15"/>
  <c r="BJ53" i="15"/>
  <c r="BG53" i="15"/>
  <c r="BC53" i="15"/>
  <c r="BD53" i="15" s="1"/>
  <c r="AD53" i="15"/>
  <c r="A53" i="15"/>
  <c r="BM52" i="15"/>
  <c r="BJ52" i="15"/>
  <c r="BG52" i="15"/>
  <c r="BC52" i="15"/>
  <c r="BD52" i="15" s="1"/>
  <c r="AD52" i="15"/>
  <c r="A52" i="15"/>
  <c r="BM50" i="15"/>
  <c r="BJ50" i="15"/>
  <c r="BG50" i="15"/>
  <c r="BC50" i="15"/>
  <c r="BD50" i="15" s="1"/>
  <c r="AD50" i="15"/>
  <c r="A50" i="15"/>
  <c r="BM49" i="15"/>
  <c r="BJ49" i="15"/>
  <c r="BG49" i="15"/>
  <c r="BC49" i="15"/>
  <c r="BD49" i="15" s="1"/>
  <c r="AD49" i="15"/>
  <c r="AE49" i="15" s="1"/>
  <c r="A49" i="15"/>
  <c r="BM48" i="15"/>
  <c r="BJ48" i="15"/>
  <c r="BG48" i="15"/>
  <c r="BC48" i="15"/>
  <c r="BD48" i="15" s="1"/>
  <c r="AD48" i="15"/>
  <c r="AE48" i="15" s="1"/>
  <c r="A48" i="15"/>
  <c r="BM47" i="15"/>
  <c r="BJ47" i="15"/>
  <c r="BG47" i="15"/>
  <c r="BC47" i="15"/>
  <c r="BD47" i="15" s="1"/>
  <c r="AD47" i="15"/>
  <c r="AE47" i="15" s="1"/>
  <c r="A47" i="15"/>
  <c r="BM46" i="15"/>
  <c r="BJ46" i="15"/>
  <c r="BG46" i="15"/>
  <c r="BC46" i="15"/>
  <c r="BD46" i="15" s="1"/>
  <c r="AD46" i="15"/>
  <c r="AE46" i="15" s="1"/>
  <c r="A46" i="15"/>
  <c r="BM45" i="15"/>
  <c r="BJ45" i="15"/>
  <c r="BG45" i="15"/>
  <c r="BC45" i="15"/>
  <c r="BD45" i="15" s="1"/>
  <c r="AD45" i="15"/>
  <c r="AE45" i="15" s="1"/>
  <c r="A45" i="15"/>
  <c r="BM44" i="15"/>
  <c r="BJ44" i="15"/>
  <c r="BG44" i="15"/>
  <c r="BC44" i="15"/>
  <c r="BD44" i="15" s="1"/>
  <c r="AD44" i="15"/>
  <c r="AE44" i="15" s="1"/>
  <c r="A44" i="15"/>
  <c r="BM43" i="15"/>
  <c r="BJ43" i="15"/>
  <c r="BG43" i="15"/>
  <c r="BC43" i="15"/>
  <c r="BD43" i="15" s="1"/>
  <c r="AD43" i="15"/>
  <c r="AE43" i="15" s="1"/>
  <c r="A43" i="15"/>
  <c r="BM42" i="15"/>
  <c r="BJ42" i="15"/>
  <c r="BG42" i="15"/>
  <c r="BC42" i="15"/>
  <c r="BD42" i="15" s="1"/>
  <c r="AD42" i="15"/>
  <c r="A42" i="15"/>
  <c r="BM41" i="15"/>
  <c r="BJ41" i="15"/>
  <c r="BG41" i="15"/>
  <c r="BC41" i="15"/>
  <c r="BD41" i="15" s="1"/>
  <c r="AD41" i="15"/>
  <c r="AE41" i="15" s="1"/>
  <c r="A41" i="15"/>
  <c r="BM40" i="15"/>
  <c r="BJ40" i="15"/>
  <c r="BG40" i="15"/>
  <c r="BC40" i="15"/>
  <c r="AD40" i="15"/>
  <c r="A40" i="15"/>
  <c r="BM39" i="15"/>
  <c r="BJ39" i="15"/>
  <c r="BG39" i="15"/>
  <c r="BC39" i="15"/>
  <c r="BD39" i="15" s="1"/>
  <c r="AD39" i="15"/>
  <c r="A39" i="15"/>
  <c r="BM38" i="15"/>
  <c r="BJ38" i="15"/>
  <c r="BG38" i="15"/>
  <c r="BC38" i="15"/>
  <c r="BD38" i="15" s="1"/>
  <c r="AD38" i="15"/>
  <c r="A38" i="15"/>
  <c r="BM37" i="15"/>
  <c r="BJ37" i="15"/>
  <c r="BG37" i="15"/>
  <c r="BC37" i="15"/>
  <c r="BD37" i="15" s="1"/>
  <c r="AD37" i="15"/>
  <c r="AE37" i="15" s="1"/>
  <c r="A37" i="15"/>
  <c r="BM36" i="15"/>
  <c r="BJ36" i="15"/>
  <c r="BG36" i="15"/>
  <c r="BC36" i="15"/>
  <c r="BD36" i="15" s="1"/>
  <c r="AD36" i="15"/>
  <c r="AE36" i="15" s="1"/>
  <c r="A36" i="15"/>
  <c r="BM35" i="15"/>
  <c r="BJ35" i="15"/>
  <c r="BG35" i="15"/>
  <c r="BC35" i="15"/>
  <c r="BD35" i="15" s="1"/>
  <c r="AD35" i="15"/>
  <c r="A35" i="15"/>
  <c r="BM34" i="15"/>
  <c r="BJ34" i="15"/>
  <c r="BG34" i="15"/>
  <c r="BC34" i="15"/>
  <c r="BD34" i="15" s="1"/>
  <c r="AD34" i="15"/>
  <c r="A34" i="15"/>
  <c r="BM33" i="15"/>
  <c r="BJ33" i="15"/>
  <c r="BG33" i="15"/>
  <c r="BC33" i="15"/>
  <c r="BD33" i="15" s="1"/>
  <c r="AD33" i="15"/>
  <c r="AE33" i="15" s="1"/>
  <c r="A33" i="15"/>
  <c r="BM32" i="15"/>
  <c r="BJ32" i="15"/>
  <c r="BG32" i="15"/>
  <c r="BC32" i="15"/>
  <c r="BD32" i="15" s="1"/>
  <c r="AD32" i="15"/>
  <c r="AE32" i="15" s="1"/>
  <c r="A32" i="15"/>
  <c r="BM31" i="15"/>
  <c r="BJ31" i="15"/>
  <c r="BG31" i="15"/>
  <c r="BC31" i="15"/>
  <c r="BD31" i="15" s="1"/>
  <c r="AD31" i="15"/>
  <c r="AE31" i="15" s="1"/>
  <c r="A31" i="15"/>
  <c r="BM30" i="15"/>
  <c r="BJ30" i="15"/>
  <c r="BG30" i="15"/>
  <c r="BC30" i="15"/>
  <c r="BD30" i="15" s="1"/>
  <c r="AD30" i="15"/>
  <c r="AE30" i="15" s="1"/>
  <c r="A30" i="15"/>
  <c r="BM29" i="15"/>
  <c r="BJ29" i="15"/>
  <c r="BG29" i="15"/>
  <c r="BC29" i="15"/>
  <c r="BD29" i="15" s="1"/>
  <c r="AD29" i="15"/>
  <c r="A29" i="15"/>
  <c r="BM28" i="15"/>
  <c r="BJ28" i="15"/>
  <c r="BG28" i="15"/>
  <c r="BC28" i="15"/>
  <c r="BD28" i="15" s="1"/>
  <c r="AD28" i="15"/>
  <c r="A28" i="15"/>
  <c r="BM27" i="15"/>
  <c r="BJ27" i="15"/>
  <c r="BG27" i="15"/>
  <c r="BC27" i="15"/>
  <c r="BD27" i="15" s="1"/>
  <c r="AD27" i="15"/>
  <c r="A27" i="15"/>
  <c r="BM26" i="15"/>
  <c r="BJ26" i="15"/>
  <c r="BG26" i="15"/>
  <c r="BC26" i="15"/>
  <c r="BD26" i="15" s="1"/>
  <c r="AD26" i="15"/>
  <c r="AE26" i="15" s="1"/>
  <c r="A26" i="15"/>
  <c r="BM25" i="15"/>
  <c r="BJ25" i="15"/>
  <c r="BG25" i="15"/>
  <c r="BC25" i="15"/>
  <c r="BD25" i="15" s="1"/>
  <c r="AD25" i="15"/>
  <c r="A25" i="15"/>
  <c r="BM24" i="15"/>
  <c r="BJ24" i="15"/>
  <c r="BG24" i="15"/>
  <c r="BC24" i="15"/>
  <c r="BD24" i="15" s="1"/>
  <c r="AD24" i="15"/>
  <c r="A24" i="15"/>
  <c r="BM23" i="15"/>
  <c r="BJ23" i="15"/>
  <c r="BG23" i="15"/>
  <c r="BC23" i="15"/>
  <c r="BD23" i="15" s="1"/>
  <c r="AD23" i="15"/>
  <c r="A23" i="15"/>
  <c r="BM22" i="15"/>
  <c r="BJ22" i="15"/>
  <c r="BG22" i="15"/>
  <c r="BC22" i="15"/>
  <c r="BD22" i="15" s="1"/>
  <c r="AD22" i="15"/>
  <c r="A22" i="15"/>
  <c r="BM21" i="15"/>
  <c r="BJ21" i="15"/>
  <c r="BG21" i="15"/>
  <c r="BC21" i="15"/>
  <c r="BD21" i="15" s="1"/>
  <c r="AD21" i="15"/>
  <c r="A21" i="15"/>
  <c r="BM20" i="15"/>
  <c r="BJ20" i="15"/>
  <c r="BG20" i="15"/>
  <c r="BC20" i="15"/>
  <c r="BD20" i="15" s="1"/>
  <c r="AD20" i="15"/>
  <c r="AE20" i="15" s="1"/>
  <c r="A20" i="15"/>
  <c r="BM19" i="15"/>
  <c r="BJ19" i="15"/>
  <c r="BG19" i="15"/>
  <c r="BC19" i="15"/>
  <c r="BD19" i="15" s="1"/>
  <c r="AD19" i="15"/>
  <c r="AE19" i="15" s="1"/>
  <c r="A19" i="15"/>
  <c r="BM18" i="15"/>
  <c r="BJ18" i="15"/>
  <c r="BG18" i="15"/>
  <c r="BC18" i="15"/>
  <c r="BD18" i="15" s="1"/>
  <c r="AD18" i="15"/>
  <c r="A18" i="15"/>
  <c r="BM17" i="15"/>
  <c r="BJ17" i="15"/>
  <c r="BG17" i="15"/>
  <c r="BC17" i="15"/>
  <c r="BD17" i="15" s="1"/>
  <c r="AD17" i="15"/>
  <c r="AE17" i="15" s="1"/>
  <c r="A17" i="15"/>
  <c r="BM16" i="15"/>
  <c r="BJ16" i="15"/>
  <c r="BG16" i="15"/>
  <c r="BC16" i="15"/>
  <c r="BD16" i="15" s="1"/>
  <c r="AD16" i="15"/>
  <c r="A16" i="15"/>
  <c r="BM15" i="15"/>
  <c r="BJ15" i="15"/>
  <c r="BG15" i="15"/>
  <c r="BC15" i="15"/>
  <c r="BD15" i="15" s="1"/>
  <c r="AD15" i="15"/>
  <c r="AE15" i="15" s="1"/>
  <c r="A15" i="15"/>
  <c r="BM14" i="15"/>
  <c r="BJ14" i="15"/>
  <c r="BG14" i="15"/>
  <c r="BC14" i="15"/>
  <c r="BD14" i="15" s="1"/>
  <c r="AD14" i="15"/>
  <c r="AE14" i="15" s="1"/>
  <c r="A14" i="15"/>
  <c r="BM13" i="15"/>
  <c r="BJ13" i="15"/>
  <c r="BG13" i="15"/>
  <c r="BC13" i="15"/>
  <c r="BD13" i="15" s="1"/>
  <c r="AD13" i="15"/>
  <c r="A13" i="15"/>
  <c r="BM12" i="15"/>
  <c r="BJ12" i="15"/>
  <c r="BG12" i="15"/>
  <c r="BC12" i="15"/>
  <c r="BD12" i="15" s="1"/>
  <c r="AD12" i="15"/>
  <c r="A12" i="15"/>
  <c r="BM11" i="15"/>
  <c r="BJ11" i="15"/>
  <c r="BG11" i="15"/>
  <c r="BC11" i="15"/>
  <c r="BD11" i="15" s="1"/>
  <c r="AD11" i="15"/>
  <c r="A11" i="15"/>
  <c r="BM10" i="15"/>
  <c r="BJ10" i="15"/>
  <c r="BG10" i="15"/>
  <c r="BC10" i="15"/>
  <c r="BD10" i="15" s="1"/>
  <c r="AD10" i="15"/>
  <c r="AE10" i="15" s="1"/>
  <c r="A10" i="15"/>
  <c r="BM9" i="15"/>
  <c r="BJ9" i="15"/>
  <c r="BG9" i="15"/>
  <c r="BC9" i="15"/>
  <c r="BD9" i="15" s="1"/>
  <c r="AD9" i="15"/>
  <c r="A9" i="15"/>
  <c r="BR5" i="15"/>
  <c r="BL5" i="15"/>
  <c r="BI5" i="15"/>
  <c r="BF5" i="15"/>
  <c r="BB5" i="15"/>
  <c r="BA5" i="15"/>
  <c r="AZ5" i="15"/>
  <c r="AY5" i="15"/>
  <c r="AX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BK259" i="15" l="1"/>
  <c r="BN259" i="15"/>
  <c r="BN260" i="15"/>
  <c r="BK260" i="15"/>
  <c r="BN111" i="15"/>
  <c r="BK111" i="15"/>
  <c r="BK102" i="15"/>
  <c r="BN102" i="15"/>
  <c r="BO215" i="15"/>
  <c r="BO208" i="15"/>
  <c r="BP315" i="15"/>
  <c r="BQ315" i="15" s="1"/>
  <c r="BO216" i="15"/>
  <c r="BP278" i="15"/>
  <c r="BQ278" i="15" s="1"/>
  <c r="BP313" i="15"/>
  <c r="BQ313" i="15" s="1"/>
  <c r="BP238" i="15"/>
  <c r="BQ238" i="15" s="1"/>
  <c r="BP257" i="15"/>
  <c r="BQ257" i="15" s="1"/>
  <c r="BP304" i="15"/>
  <c r="BQ304" i="15" s="1"/>
  <c r="BP305" i="15"/>
  <c r="BQ305" i="15" s="1"/>
  <c r="BP302" i="15"/>
  <c r="BQ302" i="15" s="1"/>
  <c r="BP263" i="15"/>
  <c r="BQ263" i="15" s="1"/>
  <c r="BP303" i="15"/>
  <c r="BQ303" i="15" s="1"/>
  <c r="BP261" i="15"/>
  <c r="BQ261" i="15" s="1"/>
  <c r="BP310" i="15"/>
  <c r="BQ310" i="15" s="1"/>
  <c r="AE304" i="15"/>
  <c r="AE302" i="15"/>
  <c r="BP280" i="15"/>
  <c r="BQ280" i="15" s="1"/>
  <c r="BP276" i="15"/>
  <c r="BQ276" i="15" s="1"/>
  <c r="BP225" i="15"/>
  <c r="BP298" i="15"/>
  <c r="BQ298" i="15" s="1"/>
  <c r="BP256" i="15"/>
  <c r="BQ256" i="15" s="1"/>
  <c r="BP291" i="15"/>
  <c r="BQ291" i="15" s="1"/>
  <c r="AN277" i="15"/>
  <c r="AV277" i="15"/>
  <c r="AE305" i="15"/>
  <c r="AE310" i="15"/>
  <c r="AE278" i="15"/>
  <c r="AE291" i="15"/>
  <c r="AE303" i="15"/>
  <c r="BP274" i="15"/>
  <c r="BQ274" i="15" s="1"/>
  <c r="BP293" i="15"/>
  <c r="BQ293" i="15" s="1"/>
  <c r="BP297" i="15"/>
  <c r="BQ297" i="15" s="1"/>
  <c r="BP255" i="15"/>
  <c r="BQ255" i="15" s="1"/>
  <c r="BP279" i="15"/>
  <c r="BQ279" i="15" s="1"/>
  <c r="AE297" i="15"/>
  <c r="BP272" i="15"/>
  <c r="BQ272" i="15" s="1"/>
  <c r="BP284" i="15"/>
  <c r="BQ284" i="15" s="1"/>
  <c r="BP271" i="15"/>
  <c r="BQ271" i="15" s="1"/>
  <c r="BP288" i="15"/>
  <c r="BQ288" i="15" s="1"/>
  <c r="BP309" i="15"/>
  <c r="BQ309" i="15" s="1"/>
  <c r="BP254" i="15"/>
  <c r="BQ254" i="15" s="1"/>
  <c r="AE271" i="15"/>
  <c r="BP282" i="15"/>
  <c r="BQ282" i="15" s="1"/>
  <c r="AE288" i="15"/>
  <c r="BP296" i="15"/>
  <c r="BQ296" i="15" s="1"/>
  <c r="AV304" i="15"/>
  <c r="AN304" i="15"/>
  <c r="AV288" i="15"/>
  <c r="AN288" i="15"/>
  <c r="BP187" i="15"/>
  <c r="BQ187" i="15" s="1"/>
  <c r="BP243" i="15"/>
  <c r="BQ243" i="15" s="1"/>
  <c r="BP253" i="15"/>
  <c r="BQ253" i="15" s="1"/>
  <c r="AE257" i="15"/>
  <c r="BP289" i="15"/>
  <c r="BQ289" i="15" s="1"/>
  <c r="AE296" i="15"/>
  <c r="AE313" i="15"/>
  <c r="BP273" i="15"/>
  <c r="BQ273" i="15" s="1"/>
  <c r="BP292" i="15"/>
  <c r="BQ292" i="15" s="1"/>
  <c r="BP295" i="15"/>
  <c r="BQ295" i="15" s="1"/>
  <c r="BP301" i="15"/>
  <c r="BQ301" i="15" s="1"/>
  <c r="BP312" i="15"/>
  <c r="BQ312" i="15" s="1"/>
  <c r="BP251" i="15"/>
  <c r="BP299" i="15"/>
  <c r="BQ299" i="15" s="1"/>
  <c r="AE254" i="15"/>
  <c r="BP262" i="15"/>
  <c r="BQ262" i="15" s="1"/>
  <c r="BD274" i="15"/>
  <c r="AE293" i="15"/>
  <c r="AE272" i="15"/>
  <c r="BP275" i="15"/>
  <c r="BQ275" i="15" s="1"/>
  <c r="BP308" i="15"/>
  <c r="BQ308" i="15" s="1"/>
  <c r="AE255" i="15"/>
  <c r="BP258" i="15"/>
  <c r="BQ258" i="15" s="1"/>
  <c r="AE276" i="15"/>
  <c r="BP233" i="15"/>
  <c r="BQ233" i="15" s="1"/>
  <c r="BP259" i="15"/>
  <c r="BQ259" i="15" s="1"/>
  <c r="AE261" i="15"/>
  <c r="BP287" i="15"/>
  <c r="BQ287" i="15" s="1"/>
  <c r="BP314" i="15"/>
  <c r="BQ314" i="15" s="1"/>
  <c r="BP226" i="15"/>
  <c r="BQ226" i="15" s="1"/>
  <c r="AE259" i="15"/>
  <c r="BP193" i="15"/>
  <c r="BQ193" i="15" s="1"/>
  <c r="BP281" i="15"/>
  <c r="BQ281" i="15" s="1"/>
  <c r="BP285" i="15"/>
  <c r="BQ285" i="15" s="1"/>
  <c r="AE193" i="15"/>
  <c r="BP290" i="15"/>
  <c r="BQ290" i="15" s="1"/>
  <c r="BP268" i="15"/>
  <c r="BQ268" i="15" s="1"/>
  <c r="BP270" i="15"/>
  <c r="BQ270" i="15" s="1"/>
  <c r="BP306" i="15"/>
  <c r="BQ306" i="15" s="1"/>
  <c r="AV257" i="15"/>
  <c r="AN257" i="15"/>
  <c r="AN300" i="15"/>
  <c r="AV300" i="15"/>
  <c r="AV315" i="15"/>
  <c r="AN261" i="15"/>
  <c r="AE265" i="15"/>
  <c r="BH259" i="15"/>
  <c r="BE259" i="15"/>
  <c r="AW259" i="15"/>
  <c r="AN260" i="15"/>
  <c r="AV262" i="15"/>
  <c r="AN262" i="15"/>
  <c r="AV281" i="15"/>
  <c r="AN281" i="15"/>
  <c r="AV287" i="15"/>
  <c r="AN287" i="15"/>
  <c r="AV314" i="15"/>
  <c r="BH260" i="15"/>
  <c r="BE260" i="15"/>
  <c r="AW260" i="15"/>
  <c r="AN266" i="15"/>
  <c r="AV266" i="15"/>
  <c r="AV270" i="15"/>
  <c r="AN270" i="15"/>
  <c r="AV280" i="15"/>
  <c r="AN280" i="15"/>
  <c r="AV313" i="15"/>
  <c r="AV261" i="15"/>
  <c r="AV263" i="15"/>
  <c r="AN263" i="15"/>
  <c r="AV274" i="15"/>
  <c r="AN274" i="15"/>
  <c r="AN278" i="15"/>
  <c r="AV278" i="15"/>
  <c r="AV279" i="15"/>
  <c r="AN279" i="15"/>
  <c r="AV312" i="15"/>
  <c r="AV264" i="15"/>
  <c r="AN264" i="15"/>
  <c r="BP317" i="15"/>
  <c r="BQ317" i="15" s="1"/>
  <c r="AE317" i="15"/>
  <c r="AV298" i="15"/>
  <c r="AN298" i="15"/>
  <c r="BP228" i="15"/>
  <c r="BQ228" i="15" s="1"/>
  <c r="AV276" i="15"/>
  <c r="BP283" i="15"/>
  <c r="BQ283" i="15" s="1"/>
  <c r="AE283" i="15"/>
  <c r="AV297" i="15"/>
  <c r="AN297" i="15"/>
  <c r="AV296" i="15"/>
  <c r="AN296" i="15"/>
  <c r="AV310" i="15"/>
  <c r="AV317" i="15"/>
  <c r="AN295" i="15"/>
  <c r="AV295" i="15"/>
  <c r="BP260" i="15"/>
  <c r="BQ260" i="15" s="1"/>
  <c r="AE260" i="15"/>
  <c r="AN283" i="15"/>
  <c r="AV283" i="15"/>
  <c r="BP300" i="15"/>
  <c r="BQ300" i="15" s="1"/>
  <c r="AE300" i="15"/>
  <c r="AN240" i="15"/>
  <c r="AN259" i="15"/>
  <c r="BP265" i="15"/>
  <c r="BQ265" i="15" s="1"/>
  <c r="BP267" i="15"/>
  <c r="BQ267" i="15" s="1"/>
  <c r="AE267" i="15"/>
  <c r="BP264" i="15"/>
  <c r="BQ264" i="15" s="1"/>
  <c r="BP266" i="15"/>
  <c r="BQ266" i="15" s="1"/>
  <c r="AE266" i="15"/>
  <c r="AV293" i="15"/>
  <c r="AN293" i="15"/>
  <c r="BP219" i="15"/>
  <c r="BQ219" i="15" s="1"/>
  <c r="BP277" i="15"/>
  <c r="BQ277" i="15" s="1"/>
  <c r="BP294" i="15"/>
  <c r="BQ294" i="15" s="1"/>
  <c r="BP311" i="15"/>
  <c r="BQ311" i="15" s="1"/>
  <c r="BP316" i="15"/>
  <c r="BQ316" i="15" s="1"/>
  <c r="AE284" i="15"/>
  <c r="AE301" i="15"/>
  <c r="BP199" i="15"/>
  <c r="BQ199" i="15" s="1"/>
  <c r="BP227" i="15"/>
  <c r="BQ227" i="15" s="1"/>
  <c r="BP231" i="15"/>
  <c r="BQ231" i="15" s="1"/>
  <c r="BP247" i="15"/>
  <c r="BQ247" i="15" s="1"/>
  <c r="AE256" i="15"/>
  <c r="AE273" i="15"/>
  <c r="AE290" i="15"/>
  <c r="AN303" i="15"/>
  <c r="AE306" i="15"/>
  <c r="AE277" i="15"/>
  <c r="AE294" i="15"/>
  <c r="AE311" i="15"/>
  <c r="AV303" i="15"/>
  <c r="BP195" i="15"/>
  <c r="BQ195" i="15" s="1"/>
  <c r="BP237" i="15"/>
  <c r="BQ237" i="15" s="1"/>
  <c r="BP184" i="15"/>
  <c r="BQ184" i="15" s="1"/>
  <c r="BP192" i="15"/>
  <c r="BQ192" i="15" s="1"/>
  <c r="AE237" i="15"/>
  <c r="BP232" i="15"/>
  <c r="BQ232" i="15" s="1"/>
  <c r="BP221" i="15"/>
  <c r="BQ221" i="15" s="1"/>
  <c r="BP236" i="15"/>
  <c r="BQ236" i="15" s="1"/>
  <c r="AN218" i="15"/>
  <c r="BP220" i="15"/>
  <c r="BQ220" i="15" s="1"/>
  <c r="AE238" i="15"/>
  <c r="BP196" i="15"/>
  <c r="BQ196" i="15" s="1"/>
  <c r="BP189" i="15"/>
  <c r="BQ189" i="15" s="1"/>
  <c r="BP230" i="15"/>
  <c r="BQ230" i="15" s="1"/>
  <c r="BP246" i="15"/>
  <c r="BQ246" i="15" s="1"/>
  <c r="BP234" i="15"/>
  <c r="BQ234" i="15" s="1"/>
  <c r="AE187" i="15"/>
  <c r="BD221" i="15"/>
  <c r="BP222" i="15"/>
  <c r="BQ222" i="15" s="1"/>
  <c r="BP229" i="15"/>
  <c r="BQ229" i="15" s="1"/>
  <c r="BP223" i="15"/>
  <c r="BQ223" i="15" s="1"/>
  <c r="BP241" i="15"/>
  <c r="BQ241" i="15" s="1"/>
  <c r="BP239" i="15"/>
  <c r="BQ239" i="15" s="1"/>
  <c r="BP242" i="15"/>
  <c r="BQ242" i="15" s="1"/>
  <c r="BP240" i="15"/>
  <c r="BQ240" i="15" s="1"/>
  <c r="BP183" i="15"/>
  <c r="BQ183" i="15" s="1"/>
  <c r="BP244" i="15"/>
  <c r="BQ244" i="15" s="1"/>
  <c r="AN235" i="15"/>
  <c r="BP201" i="15"/>
  <c r="BQ201" i="15" s="1"/>
  <c r="AN223" i="15"/>
  <c r="AV228" i="15"/>
  <c r="AN228" i="15"/>
  <c r="AV245" i="15"/>
  <c r="AN245" i="15"/>
  <c r="AV220" i="15"/>
  <c r="AN220" i="15"/>
  <c r="AV227" i="15"/>
  <c r="AN227" i="15"/>
  <c r="AV244" i="15"/>
  <c r="AN244" i="15"/>
  <c r="AN237" i="15"/>
  <c r="AV237" i="15"/>
  <c r="AN226" i="15"/>
  <c r="AV226" i="15"/>
  <c r="AV243" i="15"/>
  <c r="AN243" i="15"/>
  <c r="AN242" i="15"/>
  <c r="AV242" i="15"/>
  <c r="AV229" i="15"/>
  <c r="AN229" i="15"/>
  <c r="AE227" i="15"/>
  <c r="AE243" i="15"/>
  <c r="BP218" i="15"/>
  <c r="BQ218" i="15" s="1"/>
  <c r="AE232" i="15"/>
  <c r="BP235" i="15"/>
  <c r="BQ235" i="15" s="1"/>
  <c r="AE199" i="15"/>
  <c r="AE226" i="15"/>
  <c r="AE242" i="15"/>
  <c r="BP245" i="15"/>
  <c r="BQ245" i="15" s="1"/>
  <c r="BP180" i="15"/>
  <c r="BP185" i="15"/>
  <c r="BQ185" i="15" s="1"/>
  <c r="AE231" i="15"/>
  <c r="AE247" i="15"/>
  <c r="AV235" i="15"/>
  <c r="BE111" i="15"/>
  <c r="AE183" i="15"/>
  <c r="BP197" i="15"/>
  <c r="BQ197" i="15" s="1"/>
  <c r="AV223" i="15"/>
  <c r="AE225" i="15"/>
  <c r="AV240" i="15"/>
  <c r="AE241" i="15"/>
  <c r="BP181" i="15"/>
  <c r="BQ181" i="15" s="1"/>
  <c r="AE195" i="15"/>
  <c r="AV218" i="15"/>
  <c r="BP153" i="15"/>
  <c r="BQ153" i="15" s="1"/>
  <c r="BP188" i="15"/>
  <c r="BQ188" i="15" s="1"/>
  <c r="BP191" i="15"/>
  <c r="BQ191" i="15" s="1"/>
  <c r="BP203" i="15"/>
  <c r="BQ203" i="15" s="1"/>
  <c r="AE191" i="15"/>
  <c r="BP200" i="15"/>
  <c r="BQ200" i="15" s="1"/>
  <c r="BP38" i="15"/>
  <c r="BQ38" i="15" s="1"/>
  <c r="AE180" i="15"/>
  <c r="BP182" i="15"/>
  <c r="BQ182" i="15" s="1"/>
  <c r="AE184" i="15"/>
  <c r="BP186" i="15"/>
  <c r="BQ186" i="15" s="1"/>
  <c r="AE188" i="15"/>
  <c r="BP190" i="15"/>
  <c r="BQ190" i="15" s="1"/>
  <c r="AE192" i="15"/>
  <c r="BP194" i="15"/>
  <c r="BQ194" i="15" s="1"/>
  <c r="AE196" i="15"/>
  <c r="BP198" i="15"/>
  <c r="BQ198" i="15" s="1"/>
  <c r="AE200" i="15"/>
  <c r="BP202" i="15"/>
  <c r="BQ202" i="15" s="1"/>
  <c r="BP120" i="15"/>
  <c r="BQ120" i="15" s="1"/>
  <c r="BP67" i="15"/>
  <c r="BQ67" i="15" s="1"/>
  <c r="BP69" i="15"/>
  <c r="BQ69" i="15" s="1"/>
  <c r="BP16" i="15"/>
  <c r="BQ16" i="15" s="1"/>
  <c r="BP40" i="15"/>
  <c r="BQ40" i="15" s="1"/>
  <c r="BP65" i="15"/>
  <c r="BQ65" i="15" s="1"/>
  <c r="BP41" i="15"/>
  <c r="BQ41" i="15" s="1"/>
  <c r="BP9" i="15"/>
  <c r="BP64" i="15"/>
  <c r="BQ64" i="15" s="1"/>
  <c r="BP129" i="15"/>
  <c r="BQ129" i="15" s="1"/>
  <c r="BP132" i="15"/>
  <c r="BQ132" i="15" s="1"/>
  <c r="BP107" i="15"/>
  <c r="BQ107" i="15" s="1"/>
  <c r="BJ5" i="15"/>
  <c r="BP131" i="15"/>
  <c r="BQ131" i="15" s="1"/>
  <c r="BP136" i="15"/>
  <c r="BQ136" i="15" s="1"/>
  <c r="BP103" i="15"/>
  <c r="BQ103" i="15" s="1"/>
  <c r="AE136" i="15"/>
  <c r="AE9" i="15"/>
  <c r="BG5" i="15"/>
  <c r="BP151" i="15"/>
  <c r="BQ151" i="15" s="1"/>
  <c r="BP106" i="15"/>
  <c r="BQ106" i="15" s="1"/>
  <c r="BP75" i="15"/>
  <c r="BQ75" i="15" s="1"/>
  <c r="BP27" i="15"/>
  <c r="BQ27" i="15" s="1"/>
  <c r="BP158" i="15"/>
  <c r="BQ158" i="15" s="1"/>
  <c r="BM5" i="15"/>
  <c r="AE38" i="15"/>
  <c r="AE27" i="15"/>
  <c r="BP135" i="15"/>
  <c r="BQ135" i="15" s="1"/>
  <c r="BP110" i="15"/>
  <c r="BQ110" i="15" s="1"/>
  <c r="BP137" i="15"/>
  <c r="BQ137" i="15" s="1"/>
  <c r="BP159" i="15"/>
  <c r="BQ159" i="15" s="1"/>
  <c r="AE110" i="15"/>
  <c r="AV69" i="15"/>
  <c r="BP60" i="15"/>
  <c r="BQ60" i="15" s="1"/>
  <c r="BP147" i="15"/>
  <c r="BQ147" i="15" s="1"/>
  <c r="BP21" i="15"/>
  <c r="BQ21" i="15" s="1"/>
  <c r="BP49" i="15"/>
  <c r="BQ49" i="15" s="1"/>
  <c r="BP155" i="15"/>
  <c r="BQ155" i="15" s="1"/>
  <c r="BD67" i="15"/>
  <c r="BP90" i="15"/>
  <c r="BQ90" i="15" s="1"/>
  <c r="BP19" i="15"/>
  <c r="BQ19" i="15" s="1"/>
  <c r="BP50" i="15"/>
  <c r="BQ50" i="15" s="1"/>
  <c r="BP56" i="15"/>
  <c r="BQ56" i="15" s="1"/>
  <c r="BP85" i="15"/>
  <c r="BQ85" i="15" s="1"/>
  <c r="BP97" i="15"/>
  <c r="BQ97" i="15" s="1"/>
  <c r="BD135" i="15"/>
  <c r="BP15" i="15"/>
  <c r="BQ15" i="15" s="1"/>
  <c r="BP44" i="15"/>
  <c r="BQ44" i="15" s="1"/>
  <c r="BP48" i="15"/>
  <c r="BQ48" i="15" s="1"/>
  <c r="BP94" i="15"/>
  <c r="BQ94" i="15" s="1"/>
  <c r="BD129" i="15"/>
  <c r="BP14" i="15"/>
  <c r="BQ14" i="15" s="1"/>
  <c r="BP36" i="15"/>
  <c r="BQ36" i="15" s="1"/>
  <c r="BP47" i="15"/>
  <c r="BQ47" i="15" s="1"/>
  <c r="AE153" i="15"/>
  <c r="BP168" i="15"/>
  <c r="BQ168" i="15" s="1"/>
  <c r="BP81" i="15"/>
  <c r="BQ81" i="15" s="1"/>
  <c r="BP113" i="15"/>
  <c r="BQ113" i="15" s="1"/>
  <c r="BP126" i="15"/>
  <c r="BQ126" i="15" s="1"/>
  <c r="BP22" i="15"/>
  <c r="BQ22" i="15" s="1"/>
  <c r="BP61" i="15"/>
  <c r="BQ61" i="15" s="1"/>
  <c r="AE81" i="15"/>
  <c r="BP124" i="15"/>
  <c r="BQ124" i="15" s="1"/>
  <c r="BP148" i="15"/>
  <c r="BQ148" i="15" s="1"/>
  <c r="BP164" i="15"/>
  <c r="BQ164" i="15" s="1"/>
  <c r="BP156" i="15"/>
  <c r="BQ156" i="15" s="1"/>
  <c r="BP25" i="15"/>
  <c r="BQ25" i="15" s="1"/>
  <c r="BP79" i="15"/>
  <c r="BQ79" i="15" s="1"/>
  <c r="BP91" i="15"/>
  <c r="BQ91" i="15" s="1"/>
  <c r="BP139" i="15"/>
  <c r="BQ139" i="15" s="1"/>
  <c r="AE156" i="15"/>
  <c r="BP32" i="15"/>
  <c r="BQ32" i="15" s="1"/>
  <c r="BP112" i="15"/>
  <c r="BQ112" i="15" s="1"/>
  <c r="AN116" i="15"/>
  <c r="AN175" i="15"/>
  <c r="AN142" i="15"/>
  <c r="AN61" i="15"/>
  <c r="AN75" i="15"/>
  <c r="AN169" i="15"/>
  <c r="AN27" i="15"/>
  <c r="AV157" i="15"/>
  <c r="AV104" i="15"/>
  <c r="AN11" i="15"/>
  <c r="AV81" i="15"/>
  <c r="BP74" i="15"/>
  <c r="BQ74" i="15" s="1"/>
  <c r="BP119" i="15"/>
  <c r="BQ119" i="15" s="1"/>
  <c r="BP157" i="15"/>
  <c r="BQ157" i="15" s="1"/>
  <c r="AE113" i="15"/>
  <c r="AE22" i="15"/>
  <c r="BP31" i="15"/>
  <c r="BQ31" i="15" s="1"/>
  <c r="BP43" i="15"/>
  <c r="BQ43" i="15" s="1"/>
  <c r="BP72" i="15"/>
  <c r="BQ72" i="15" s="1"/>
  <c r="BP87" i="15"/>
  <c r="BQ87" i="15" s="1"/>
  <c r="AE112" i="15"/>
  <c r="AE25" i="15"/>
  <c r="BP20" i="15"/>
  <c r="BQ20" i="15" s="1"/>
  <c r="AN29" i="15"/>
  <c r="BP172" i="15"/>
  <c r="BQ172" i="15" s="1"/>
  <c r="BC5" i="15"/>
  <c r="BP37" i="15"/>
  <c r="BQ37" i="15" s="1"/>
  <c r="BP55" i="15"/>
  <c r="BQ55" i="15" s="1"/>
  <c r="BP146" i="15"/>
  <c r="BQ146" i="15" s="1"/>
  <c r="BP152" i="15"/>
  <c r="BQ152" i="15" s="1"/>
  <c r="BP163" i="15"/>
  <c r="BQ163" i="15" s="1"/>
  <c r="BP167" i="15"/>
  <c r="BQ167" i="15" s="1"/>
  <c r="AE126" i="15"/>
  <c r="BP162" i="15"/>
  <c r="BQ162" i="15" s="1"/>
  <c r="AE50" i="15"/>
  <c r="AE139" i="15"/>
  <c r="AE155" i="15"/>
  <c r="BD159" i="15"/>
  <c r="BP174" i="15"/>
  <c r="BQ174" i="15" s="1"/>
  <c r="BP84" i="15"/>
  <c r="BQ84" i="15" s="1"/>
  <c r="BP98" i="15"/>
  <c r="BQ98" i="15" s="1"/>
  <c r="AN72" i="15"/>
  <c r="AE137" i="15"/>
  <c r="BP66" i="15"/>
  <c r="BQ66" i="15" s="1"/>
  <c r="BP141" i="15"/>
  <c r="BQ141" i="15" s="1"/>
  <c r="BP173" i="15"/>
  <c r="BQ173" i="15" s="1"/>
  <c r="AD5" i="15"/>
  <c r="BP143" i="15"/>
  <c r="BQ143" i="15" s="1"/>
  <c r="BP33" i="15"/>
  <c r="BQ33" i="15" s="1"/>
  <c r="AE143" i="15"/>
  <c r="BP45" i="15"/>
  <c r="BQ45" i="15" s="1"/>
  <c r="AV174" i="15"/>
  <c r="AN174" i="15"/>
  <c r="BP24" i="15"/>
  <c r="BQ24" i="15" s="1"/>
  <c r="AE24" i="15"/>
  <c r="AN39" i="15"/>
  <c r="AV39" i="15"/>
  <c r="AV30" i="15"/>
  <c r="AN30" i="15"/>
  <c r="AE16" i="15"/>
  <c r="AV34" i="15"/>
  <c r="AV25" i="15"/>
  <c r="BP29" i="15"/>
  <c r="BQ29" i="15" s="1"/>
  <c r="AN34" i="15"/>
  <c r="AE29" i="15"/>
  <c r="AV32" i="15"/>
  <c r="AN32" i="15"/>
  <c r="AE104" i="15"/>
  <c r="BP104" i="15"/>
  <c r="BQ104" i="15" s="1"/>
  <c r="AV16" i="15"/>
  <c r="AN16" i="15"/>
  <c r="AN25" i="15"/>
  <c r="AN33" i="15"/>
  <c r="AV33" i="15"/>
  <c r="AN26" i="15"/>
  <c r="AN15" i="15"/>
  <c r="AV15" i="15"/>
  <c r="AN23" i="15"/>
  <c r="AV23" i="15"/>
  <c r="BP11" i="15"/>
  <c r="BQ11" i="15" s="1"/>
  <c r="AN43" i="15"/>
  <c r="AV43" i="15"/>
  <c r="AE11" i="15"/>
  <c r="BP12" i="15"/>
  <c r="BQ12" i="15" s="1"/>
  <c r="AV26" i="15"/>
  <c r="BP35" i="15"/>
  <c r="BQ35" i="15" s="1"/>
  <c r="AE35" i="15"/>
  <c r="BP46" i="15"/>
  <c r="BQ46" i="15" s="1"/>
  <c r="BP13" i="15"/>
  <c r="BQ13" i="15" s="1"/>
  <c r="AE13" i="15"/>
  <c r="BP17" i="15"/>
  <c r="BQ17" i="15" s="1"/>
  <c r="AV48" i="15"/>
  <c r="AN48" i="15"/>
  <c r="AE42" i="15"/>
  <c r="BP42" i="15"/>
  <c r="BQ42" i="15" s="1"/>
  <c r="BP18" i="15"/>
  <c r="BQ18" i="15" s="1"/>
  <c r="AE21" i="15"/>
  <c r="AV47" i="15"/>
  <c r="AE18" i="15"/>
  <c r="BD40" i="15"/>
  <c r="AN47" i="15"/>
  <c r="BP23" i="15"/>
  <c r="BQ23" i="15" s="1"/>
  <c r="AE23" i="15"/>
  <c r="AE28" i="15"/>
  <c r="BP30" i="15"/>
  <c r="BQ30" i="15" s="1"/>
  <c r="BP39" i="15"/>
  <c r="BQ39" i="15" s="1"/>
  <c r="AE39" i="15"/>
  <c r="AV55" i="15"/>
  <c r="AN55" i="15"/>
  <c r="AV56" i="15"/>
  <c r="AN56" i="15"/>
  <c r="AV79" i="15"/>
  <c r="AN79" i="15"/>
  <c r="BP101" i="15"/>
  <c r="BQ101" i="15" s="1"/>
  <c r="AE101" i="15"/>
  <c r="BP145" i="15"/>
  <c r="BQ145" i="15" s="1"/>
  <c r="AE145" i="15"/>
  <c r="AV35" i="15"/>
  <c r="AN35" i="15"/>
  <c r="BP53" i="15"/>
  <c r="BQ53" i="15" s="1"/>
  <c r="AE53" i="15"/>
  <c r="BP26" i="15"/>
  <c r="BQ26" i="15" s="1"/>
  <c r="AV27" i="15"/>
  <c r="AV29" i="15"/>
  <c r="AN50" i="15"/>
  <c r="AV50" i="15"/>
  <c r="AE12" i="15"/>
  <c r="BP28" i="15"/>
  <c r="BQ28" i="15" s="1"/>
  <c r="BP34" i="15"/>
  <c r="BQ34" i="15" s="1"/>
  <c r="AE34" i="15"/>
  <c r="AE40" i="15"/>
  <c r="BP10" i="15"/>
  <c r="BQ10" i="15" s="1"/>
  <c r="AN69" i="15"/>
  <c r="BP93" i="15"/>
  <c r="BQ93" i="15" s="1"/>
  <c r="AE93" i="15"/>
  <c r="AV71" i="15"/>
  <c r="AN71" i="15"/>
  <c r="BP95" i="15"/>
  <c r="BQ95" i="15" s="1"/>
  <c r="AE95" i="15"/>
  <c r="AN103" i="15"/>
  <c r="AV103" i="15"/>
  <c r="BP62" i="15"/>
  <c r="BQ62" i="15" s="1"/>
  <c r="BP76" i="15"/>
  <c r="BQ76" i="15" s="1"/>
  <c r="AE76" i="15"/>
  <c r="AV89" i="15"/>
  <c r="BH102" i="15"/>
  <c r="AW102" i="15"/>
  <c r="AV105" i="15"/>
  <c r="AN105" i="15"/>
  <c r="BP54" i="15"/>
  <c r="BQ54" i="15" s="1"/>
  <c r="AE62" i="15"/>
  <c r="BP82" i="15"/>
  <c r="BQ82" i="15" s="1"/>
  <c r="AE82" i="15"/>
  <c r="BP161" i="15"/>
  <c r="BQ161" i="15" s="1"/>
  <c r="AE161" i="15"/>
  <c r="AN89" i="15"/>
  <c r="BP58" i="15"/>
  <c r="BQ58" i="15" s="1"/>
  <c r="BP78" i="15"/>
  <c r="BQ78" i="15" s="1"/>
  <c r="AV99" i="15"/>
  <c r="BE102" i="15"/>
  <c r="AE78" i="15"/>
  <c r="BP59" i="15"/>
  <c r="BQ59" i="15" s="1"/>
  <c r="AV80" i="15"/>
  <c r="AN80" i="15"/>
  <c r="AV113" i="15"/>
  <c r="AN113" i="15"/>
  <c r="AE106" i="15"/>
  <c r="AN126" i="15"/>
  <c r="AV126" i="15"/>
  <c r="BP70" i="15"/>
  <c r="BQ70" i="15" s="1"/>
  <c r="BP121" i="15"/>
  <c r="BQ121" i="15" s="1"/>
  <c r="AE121" i="15"/>
  <c r="AE52" i="15"/>
  <c r="BP52" i="15"/>
  <c r="BQ52" i="15" s="1"/>
  <c r="AE70" i="15"/>
  <c r="BH111" i="15"/>
  <c r="AW111" i="15"/>
  <c r="AV124" i="15"/>
  <c r="AN124" i="15"/>
  <c r="AN81" i="15"/>
  <c r="AE114" i="15"/>
  <c r="BP114" i="15"/>
  <c r="BQ114" i="15" s="1"/>
  <c r="AE120" i="15"/>
  <c r="AV125" i="15"/>
  <c r="AN125" i="15"/>
  <c r="BP115" i="15"/>
  <c r="BQ115" i="15" s="1"/>
  <c r="BP140" i="15"/>
  <c r="BQ140" i="15" s="1"/>
  <c r="AE140" i="15"/>
  <c r="BP88" i="15"/>
  <c r="BQ88" i="15" s="1"/>
  <c r="BP102" i="15"/>
  <c r="BQ102" i="15" s="1"/>
  <c r="AE115" i="15"/>
  <c r="BP133" i="15"/>
  <c r="BQ133" i="15" s="1"/>
  <c r="AE133" i="15"/>
  <c r="BP80" i="15"/>
  <c r="BQ80" i="15" s="1"/>
  <c r="BP83" i="15"/>
  <c r="BQ83" i="15" s="1"/>
  <c r="AE102" i="15"/>
  <c r="BP111" i="15"/>
  <c r="BQ111" i="15" s="1"/>
  <c r="BP123" i="15"/>
  <c r="BQ123" i="15" s="1"/>
  <c r="AV135" i="15"/>
  <c r="AN135" i="15"/>
  <c r="AE83" i="15"/>
  <c r="AE111" i="15"/>
  <c r="AE123" i="15"/>
  <c r="AE65" i="15"/>
  <c r="AV75" i="15"/>
  <c r="AV114" i="15"/>
  <c r="AV141" i="15"/>
  <c r="AN141" i="15"/>
  <c r="AN143" i="15"/>
  <c r="AV146" i="15"/>
  <c r="AN146" i="15"/>
  <c r="AE69" i="15"/>
  <c r="AV143" i="15"/>
  <c r="AN104" i="15"/>
  <c r="BP105" i="15"/>
  <c r="BQ105" i="15" s="1"/>
  <c r="AE125" i="15"/>
  <c r="BP125" i="15"/>
  <c r="BQ125" i="15" s="1"/>
  <c r="BP89" i="15"/>
  <c r="BQ89" i="15" s="1"/>
  <c r="AE97" i="15"/>
  <c r="AE105" i="15"/>
  <c r="AV120" i="15"/>
  <c r="AV158" i="15"/>
  <c r="BP77" i="15"/>
  <c r="BQ77" i="15" s="1"/>
  <c r="AE89" i="15"/>
  <c r="AN111" i="15"/>
  <c r="BP154" i="15"/>
  <c r="BQ154" i="15" s="1"/>
  <c r="AE154" i="15"/>
  <c r="AN158" i="15"/>
  <c r="BP71" i="15"/>
  <c r="BQ71" i="15" s="1"/>
  <c r="BP99" i="15"/>
  <c r="BQ99" i="15" s="1"/>
  <c r="AN102" i="15"/>
  <c r="BP109" i="15"/>
  <c r="BQ109" i="15" s="1"/>
  <c r="AV112" i="15"/>
  <c r="BP118" i="15"/>
  <c r="BQ118" i="15" s="1"/>
  <c r="AN138" i="15"/>
  <c r="AE64" i="15"/>
  <c r="AE71" i="15"/>
  <c r="AE94" i="15"/>
  <c r="AE109" i="15"/>
  <c r="AV138" i="15"/>
  <c r="AE142" i="15"/>
  <c r="BP149" i="15"/>
  <c r="BQ149" i="15" s="1"/>
  <c r="AV162" i="15"/>
  <c r="BP176" i="15"/>
  <c r="BQ176" i="15" s="1"/>
  <c r="BP166" i="15"/>
  <c r="BQ166" i="15" s="1"/>
  <c r="AE166" i="15"/>
  <c r="AV173" i="15"/>
  <c r="BP177" i="15"/>
  <c r="BQ177" i="15" s="1"/>
  <c r="AE177" i="15"/>
  <c r="BP128" i="15"/>
  <c r="BQ128" i="15" s="1"/>
  <c r="BP142" i="15"/>
  <c r="BQ142" i="15" s="1"/>
  <c r="BP170" i="15"/>
  <c r="BQ170" i="15" s="1"/>
  <c r="AN137" i="15"/>
  <c r="BP150" i="15"/>
  <c r="BQ150" i="15" s="1"/>
  <c r="AE150" i="15"/>
  <c r="AV169" i="15"/>
  <c r="AN173" i="15"/>
  <c r="AV156" i="15"/>
  <c r="AE138" i="15"/>
  <c r="BP134" i="15"/>
  <c r="BQ134" i="15" s="1"/>
  <c r="AE134" i="15"/>
  <c r="AV145" i="15"/>
  <c r="AN149" i="15"/>
  <c r="AV149" i="15"/>
  <c r="AN156" i="15"/>
  <c r="AE164" i="15"/>
  <c r="BP169" i="15"/>
  <c r="BQ169" i="15" s="1"/>
  <c r="AN170" i="15"/>
  <c r="BP122" i="15"/>
  <c r="BQ122" i="15" s="1"/>
  <c r="BP138" i="15"/>
  <c r="BQ138" i="15" s="1"/>
  <c r="AN145" i="15"/>
  <c r="BP160" i="15"/>
  <c r="BQ160" i="15" s="1"/>
  <c r="AE175" i="15"/>
  <c r="BP116" i="15"/>
  <c r="BQ116" i="15" s="1"/>
  <c r="AN121" i="15"/>
  <c r="AE122" i="15"/>
  <c r="AV137" i="15"/>
  <c r="AE148" i="15"/>
  <c r="AV170" i="15"/>
  <c r="AV142" i="15"/>
  <c r="AN154" i="15"/>
  <c r="BP144" i="15"/>
  <c r="BQ144" i="15" s="1"/>
  <c r="AN157" i="15"/>
  <c r="AE158" i="15"/>
  <c r="AN162" i="15"/>
  <c r="BP165" i="15"/>
  <c r="BQ165" i="15" s="1"/>
  <c r="BP175" i="15"/>
  <c r="BQ175" i="15" s="1"/>
  <c r="AV121" i="15"/>
  <c r="BP127" i="15"/>
  <c r="BQ127" i="15" s="1"/>
  <c r="AV154" i="15"/>
  <c r="AE165" i="15"/>
  <c r="BK48" i="15" l="1"/>
  <c r="BN48" i="15"/>
  <c r="BK276" i="15"/>
  <c r="BN276" i="15"/>
  <c r="BK245" i="15"/>
  <c r="BN245" i="15"/>
  <c r="BK243" i="15"/>
  <c r="BN243" i="15"/>
  <c r="BK35" i="15"/>
  <c r="BN35" i="15"/>
  <c r="BK226" i="15"/>
  <c r="BN226" i="15"/>
  <c r="BN295" i="15"/>
  <c r="BK295" i="15"/>
  <c r="BN270" i="15"/>
  <c r="BK270" i="15"/>
  <c r="BN288" i="15"/>
  <c r="BK288" i="15"/>
  <c r="BK39" i="15"/>
  <c r="BN39" i="15"/>
  <c r="BN293" i="15"/>
  <c r="BK293" i="15"/>
  <c r="BN220" i="15"/>
  <c r="BK220" i="15"/>
  <c r="BN33" i="15"/>
  <c r="BK33" i="15"/>
  <c r="BN174" i="15"/>
  <c r="BK174" i="15"/>
  <c r="BN218" i="15"/>
  <c r="BK218" i="15"/>
  <c r="BN237" i="15"/>
  <c r="BK237" i="15"/>
  <c r="BN34" i="15"/>
  <c r="BK34" i="15"/>
  <c r="BN229" i="15"/>
  <c r="BK229" i="15"/>
  <c r="BN235" i="15"/>
  <c r="BK235" i="15"/>
  <c r="BN47" i="15"/>
  <c r="BK47" i="15"/>
  <c r="BN43" i="15"/>
  <c r="BK43" i="15"/>
  <c r="BK32" i="15"/>
  <c r="BN32" i="15"/>
  <c r="BK244" i="15"/>
  <c r="BN244" i="15"/>
  <c r="BK296" i="15"/>
  <c r="BN296" i="15"/>
  <c r="BN240" i="15"/>
  <c r="BK240" i="15"/>
  <c r="BN30" i="15"/>
  <c r="BK30" i="15"/>
  <c r="BK227" i="15"/>
  <c r="BN227" i="15"/>
  <c r="BN257" i="15"/>
  <c r="BK257" i="15"/>
  <c r="BK242" i="15"/>
  <c r="BN242" i="15"/>
  <c r="BK228" i="15"/>
  <c r="BN228" i="15"/>
  <c r="BK80" i="15"/>
  <c r="BN80" i="15"/>
  <c r="BN50" i="15"/>
  <c r="BK50" i="15"/>
  <c r="BN223" i="15"/>
  <c r="BK223" i="15"/>
  <c r="BK274" i="15"/>
  <c r="BN274" i="15"/>
  <c r="BN287" i="15"/>
  <c r="BK287" i="15"/>
  <c r="BN277" i="15"/>
  <c r="BK277" i="15"/>
  <c r="BK317" i="15"/>
  <c r="BN317" i="15"/>
  <c r="BK315" i="15"/>
  <c r="BN315" i="15"/>
  <c r="BK314" i="15"/>
  <c r="BN314" i="15"/>
  <c r="BK312" i="15"/>
  <c r="BN312" i="15"/>
  <c r="BK310" i="15"/>
  <c r="BN310" i="15"/>
  <c r="BK313" i="15"/>
  <c r="BN313" i="15"/>
  <c r="BK304" i="15"/>
  <c r="BN304" i="15"/>
  <c r="BK298" i="15"/>
  <c r="BN298" i="15"/>
  <c r="BK303" i="15"/>
  <c r="BN303" i="15"/>
  <c r="BK300" i="15"/>
  <c r="BN300" i="15"/>
  <c r="BK297" i="15"/>
  <c r="BN297" i="15"/>
  <c r="BN281" i="15"/>
  <c r="BK281" i="15"/>
  <c r="BN280" i="15"/>
  <c r="BK280" i="15"/>
  <c r="BN283" i="15"/>
  <c r="BK283" i="15"/>
  <c r="BK279" i="15"/>
  <c r="BN279" i="15"/>
  <c r="BK278" i="15"/>
  <c r="BN278" i="15"/>
  <c r="BK263" i="15"/>
  <c r="BN263" i="15"/>
  <c r="BK262" i="15"/>
  <c r="BN262" i="15"/>
  <c r="BK266" i="15"/>
  <c r="BN266" i="15"/>
  <c r="BK264" i="15"/>
  <c r="BN264" i="15"/>
  <c r="BK261" i="15"/>
  <c r="BN261" i="15"/>
  <c r="BK173" i="15"/>
  <c r="BN173" i="15"/>
  <c r="BN25" i="15"/>
  <c r="BK25" i="15"/>
  <c r="BN29" i="15"/>
  <c r="BK29" i="15"/>
  <c r="BN26" i="15"/>
  <c r="BK26" i="15"/>
  <c r="BN23" i="15"/>
  <c r="BK23" i="15"/>
  <c r="BN15" i="15"/>
  <c r="BK15" i="15"/>
  <c r="BN27" i="15"/>
  <c r="BK27" i="15"/>
  <c r="BN16" i="15"/>
  <c r="BK16" i="15"/>
  <c r="BK81" i="15"/>
  <c r="BN81" i="15"/>
  <c r="BK170" i="15"/>
  <c r="BN170" i="15"/>
  <c r="BK158" i="15"/>
  <c r="BN158" i="15"/>
  <c r="BK157" i="15"/>
  <c r="BN157" i="15"/>
  <c r="BN162" i="15"/>
  <c r="BK162" i="15"/>
  <c r="BK169" i="15"/>
  <c r="BN169" i="15"/>
  <c r="BK154" i="15"/>
  <c r="BN154" i="15"/>
  <c r="BK156" i="15"/>
  <c r="BN156" i="15"/>
  <c r="BN138" i="15"/>
  <c r="BK138" i="15"/>
  <c r="BN149" i="15"/>
  <c r="BK149" i="15"/>
  <c r="BK145" i="15"/>
  <c r="BN145" i="15"/>
  <c r="BK142" i="15"/>
  <c r="BN142" i="15"/>
  <c r="BK143" i="15"/>
  <c r="BN143" i="15"/>
  <c r="BK141" i="15"/>
  <c r="BN141" i="15"/>
  <c r="BN137" i="15"/>
  <c r="BK137" i="15"/>
  <c r="BK146" i="15"/>
  <c r="BN146" i="15"/>
  <c r="BK135" i="15"/>
  <c r="BN135" i="15"/>
  <c r="BN126" i="15"/>
  <c r="BK126" i="15"/>
  <c r="BN125" i="15"/>
  <c r="BK125" i="15"/>
  <c r="BK124" i="15"/>
  <c r="BN124" i="15"/>
  <c r="BK121" i="15"/>
  <c r="BN121" i="15"/>
  <c r="BK120" i="15"/>
  <c r="BN120" i="15"/>
  <c r="BN114" i="15"/>
  <c r="BK114" i="15"/>
  <c r="BN113" i="15"/>
  <c r="BK113" i="15"/>
  <c r="BN112" i="15"/>
  <c r="BK112" i="15"/>
  <c r="BK105" i="15"/>
  <c r="BN105" i="15"/>
  <c r="BN99" i="15"/>
  <c r="BK99" i="15"/>
  <c r="BN79" i="15"/>
  <c r="BK79" i="15"/>
  <c r="BK55" i="15"/>
  <c r="BN55" i="15"/>
  <c r="BK104" i="15"/>
  <c r="BN104" i="15"/>
  <c r="BK103" i="15"/>
  <c r="BN103" i="15"/>
  <c r="BK89" i="15"/>
  <c r="BN89" i="15"/>
  <c r="BN75" i="15"/>
  <c r="BK75" i="15"/>
  <c r="BN71" i="15"/>
  <c r="BK71" i="15"/>
  <c r="BN69" i="15"/>
  <c r="BK69" i="15"/>
  <c r="BK56" i="15"/>
  <c r="BN56" i="15"/>
  <c r="BQ225" i="15"/>
  <c r="I22" i="1" s="1"/>
  <c r="H22" i="1"/>
  <c r="H10" i="1"/>
  <c r="BQ251" i="15"/>
  <c r="I27" i="1" s="1"/>
  <c r="H27" i="1"/>
  <c r="BQ180" i="15"/>
  <c r="I15" i="1" s="1"/>
  <c r="H15" i="1"/>
  <c r="BQ9" i="15"/>
  <c r="I10" i="1" s="1"/>
  <c r="BH288" i="15"/>
  <c r="BE288" i="15"/>
  <c r="AW277" i="15"/>
  <c r="BE277" i="15"/>
  <c r="BH277" i="15"/>
  <c r="BO259" i="15"/>
  <c r="BO277" i="15"/>
  <c r="BE304" i="15"/>
  <c r="BH304" i="15"/>
  <c r="AW304" i="15"/>
  <c r="AV271" i="15"/>
  <c r="AN271" i="15"/>
  <c r="BO260" i="15"/>
  <c r="AW288" i="15"/>
  <c r="AV311" i="15"/>
  <c r="AN294" i="15"/>
  <c r="AV294" i="15"/>
  <c r="AN254" i="15"/>
  <c r="AV254" i="15"/>
  <c r="AV308" i="15"/>
  <c r="BH264" i="15"/>
  <c r="BE264" i="15"/>
  <c r="AW264" i="15"/>
  <c r="AN265" i="15"/>
  <c r="AV265" i="15"/>
  <c r="BH315" i="15"/>
  <c r="BE315" i="15"/>
  <c r="AW315" i="15"/>
  <c r="AV291" i="15"/>
  <c r="AN291" i="15"/>
  <c r="AN306" i="15"/>
  <c r="AV306" i="15"/>
  <c r="AN272" i="15"/>
  <c r="AV272" i="15"/>
  <c r="AN282" i="15"/>
  <c r="AV282" i="15"/>
  <c r="AV316" i="15"/>
  <c r="BH310" i="15"/>
  <c r="BE310" i="15"/>
  <c r="AW310" i="15"/>
  <c r="AV302" i="15"/>
  <c r="AN302" i="15"/>
  <c r="AV251" i="15"/>
  <c r="AN251" i="15"/>
  <c r="BH281" i="15"/>
  <c r="BE281" i="15"/>
  <c r="AW281" i="15"/>
  <c r="AN290" i="15"/>
  <c r="AV290" i="15"/>
  <c r="AV301" i="15"/>
  <c r="AN301" i="15"/>
  <c r="AW279" i="15"/>
  <c r="BE279" i="15"/>
  <c r="BH279" i="15"/>
  <c r="BE280" i="15"/>
  <c r="AW280" i="15"/>
  <c r="BH280" i="15"/>
  <c r="AV256" i="15"/>
  <c r="AN256" i="15"/>
  <c r="BE263" i="15"/>
  <c r="AW263" i="15"/>
  <c r="BH263" i="15"/>
  <c r="BH300" i="15"/>
  <c r="BE300" i="15"/>
  <c r="AW300" i="15"/>
  <c r="AV54" i="15"/>
  <c r="AN255" i="15"/>
  <c r="AV255" i="15"/>
  <c r="BH278" i="15"/>
  <c r="BE278" i="15"/>
  <c r="AW278" i="15"/>
  <c r="AV267" i="15"/>
  <c r="AN267" i="15"/>
  <c r="BH293" i="15"/>
  <c r="BE293" i="15"/>
  <c r="AW293" i="15"/>
  <c r="AV268" i="15"/>
  <c r="AN268" i="15"/>
  <c r="BH317" i="15"/>
  <c r="BE317" i="15"/>
  <c r="AW317" i="15"/>
  <c r="AV284" i="15"/>
  <c r="AN284" i="15"/>
  <c r="BE261" i="15"/>
  <c r="AW261" i="15"/>
  <c r="BH261" i="15"/>
  <c r="BH270" i="15"/>
  <c r="BE270" i="15"/>
  <c r="AW270" i="15"/>
  <c r="BE314" i="15"/>
  <c r="AW314" i="15"/>
  <c r="BH314" i="15"/>
  <c r="AV253" i="15"/>
  <c r="AN253" i="15"/>
  <c r="AW296" i="15"/>
  <c r="BE296" i="15"/>
  <c r="BH296" i="15"/>
  <c r="BE297" i="15"/>
  <c r="AW297" i="15"/>
  <c r="BH297" i="15"/>
  <c r="AN299" i="15"/>
  <c r="AV299" i="15"/>
  <c r="AW262" i="15"/>
  <c r="BE262" i="15"/>
  <c r="BH262" i="15"/>
  <c r="AV292" i="15"/>
  <c r="AN292" i="15"/>
  <c r="BH295" i="15"/>
  <c r="BE295" i="15"/>
  <c r="AW295" i="15"/>
  <c r="BH312" i="15"/>
  <c r="BE312" i="15"/>
  <c r="AW312" i="15"/>
  <c r="BH266" i="15"/>
  <c r="AW266" i="15"/>
  <c r="BE266" i="15"/>
  <c r="AV309" i="15"/>
  <c r="AV275" i="15"/>
  <c r="AN275" i="15"/>
  <c r="BH283" i="15"/>
  <c r="BE283" i="15"/>
  <c r="AW283" i="15"/>
  <c r="AW313" i="15"/>
  <c r="BE313" i="15"/>
  <c r="BH313" i="15"/>
  <c r="BH287" i="15"/>
  <c r="BE287" i="15"/>
  <c r="AW287" i="15"/>
  <c r="AN289" i="15"/>
  <c r="AV289" i="15"/>
  <c r="BH303" i="15"/>
  <c r="BE303" i="15"/>
  <c r="AW303" i="15"/>
  <c r="AN305" i="15"/>
  <c r="AV305" i="15"/>
  <c r="AV258" i="15"/>
  <c r="AN258" i="15"/>
  <c r="BH276" i="15"/>
  <c r="BE276" i="15"/>
  <c r="AW276" i="15"/>
  <c r="AN273" i="15"/>
  <c r="AV273" i="15"/>
  <c r="AV285" i="15"/>
  <c r="AN285" i="15"/>
  <c r="BH298" i="15"/>
  <c r="BE298" i="15"/>
  <c r="AW298" i="15"/>
  <c r="AW274" i="15"/>
  <c r="BH274" i="15"/>
  <c r="BE274" i="15"/>
  <c r="AW257" i="15"/>
  <c r="BH257" i="15"/>
  <c r="BE257" i="15"/>
  <c r="AV11" i="15"/>
  <c r="AN54" i="15"/>
  <c r="BH226" i="15"/>
  <c r="BE226" i="15"/>
  <c r="AW226" i="15"/>
  <c r="AV232" i="15"/>
  <c r="AN232" i="15"/>
  <c r="AN225" i="15"/>
  <c r="AV225" i="15"/>
  <c r="AV222" i="15"/>
  <c r="AN222" i="15"/>
  <c r="BE244" i="15"/>
  <c r="AW244" i="15"/>
  <c r="BH244" i="15"/>
  <c r="AN247" i="15"/>
  <c r="AV247" i="15"/>
  <c r="AV238" i="15"/>
  <c r="AN238" i="15"/>
  <c r="BH245" i="15"/>
  <c r="BE245" i="15"/>
  <c r="AW245" i="15"/>
  <c r="AV234" i="15"/>
  <c r="AN234" i="15"/>
  <c r="BH237" i="15"/>
  <c r="BE237" i="15"/>
  <c r="AW237" i="15"/>
  <c r="AN246" i="15"/>
  <c r="AV246" i="15"/>
  <c r="AW243" i="15"/>
  <c r="BH243" i="15"/>
  <c r="BE243" i="15"/>
  <c r="AV239" i="15"/>
  <c r="AN239" i="15"/>
  <c r="AN241" i="15"/>
  <c r="AV241" i="15"/>
  <c r="BH242" i="15"/>
  <c r="BE242" i="15"/>
  <c r="AW242" i="15"/>
  <c r="AW227" i="15"/>
  <c r="BH227" i="15"/>
  <c r="BE227" i="15"/>
  <c r="AV221" i="15"/>
  <c r="AN221" i="15"/>
  <c r="AW69" i="15"/>
  <c r="BH240" i="15"/>
  <c r="BE240" i="15"/>
  <c r="AW240" i="15"/>
  <c r="AV233" i="15"/>
  <c r="AN233" i="15"/>
  <c r="AN230" i="15"/>
  <c r="AV230" i="15"/>
  <c r="BH235" i="15"/>
  <c r="BE235" i="15"/>
  <c r="AW235" i="15"/>
  <c r="AN236" i="15"/>
  <c r="AV236" i="15"/>
  <c r="AN219" i="15"/>
  <c r="AV219" i="15"/>
  <c r="BH220" i="15"/>
  <c r="BE220" i="15"/>
  <c r="AW220" i="15"/>
  <c r="AN231" i="15"/>
  <c r="AV231" i="15"/>
  <c r="BH218" i="15"/>
  <c r="BE218" i="15"/>
  <c r="AW218" i="15"/>
  <c r="BH223" i="15"/>
  <c r="BE223" i="15"/>
  <c r="AW223" i="15"/>
  <c r="BH229" i="15"/>
  <c r="BE229" i="15"/>
  <c r="AW229" i="15"/>
  <c r="BE228" i="15"/>
  <c r="AW228" i="15"/>
  <c r="BH228" i="15"/>
  <c r="BH69" i="15"/>
  <c r="AV196" i="15"/>
  <c r="AN196" i="15"/>
  <c r="AV200" i="15"/>
  <c r="AN200" i="15"/>
  <c r="AN195" i="15"/>
  <c r="AV195" i="15"/>
  <c r="AV193" i="15"/>
  <c r="AN193" i="15"/>
  <c r="AV197" i="15"/>
  <c r="AN197" i="15"/>
  <c r="AV201" i="15"/>
  <c r="AN201" i="15"/>
  <c r="AV198" i="15"/>
  <c r="AN198" i="15"/>
  <c r="AV190" i="15"/>
  <c r="AN190" i="15"/>
  <c r="AV194" i="15"/>
  <c r="AN194" i="15"/>
  <c r="AV192" i="15"/>
  <c r="AN192" i="15"/>
  <c r="AN203" i="15"/>
  <c r="AV203" i="15"/>
  <c r="AN187" i="15"/>
  <c r="AV187" i="15"/>
  <c r="AN191" i="15"/>
  <c r="AV191" i="15"/>
  <c r="AV189" i="15"/>
  <c r="AN189" i="15"/>
  <c r="AV84" i="15"/>
  <c r="AN199" i="15"/>
  <c r="AV199" i="15"/>
  <c r="AV188" i="15"/>
  <c r="AN188" i="15"/>
  <c r="AV186" i="15"/>
  <c r="AN186" i="15"/>
  <c r="BE69" i="15"/>
  <c r="AV184" i="15"/>
  <c r="AN184" i="15"/>
  <c r="AV185" i="15"/>
  <c r="AN185" i="15"/>
  <c r="AN183" i="15"/>
  <c r="AV183" i="15"/>
  <c r="AV202" i="15"/>
  <c r="AN202" i="15"/>
  <c r="AV181" i="15"/>
  <c r="AN181" i="15"/>
  <c r="AV182" i="15"/>
  <c r="AN182" i="15"/>
  <c r="AV180" i="15"/>
  <c r="AN180" i="15"/>
  <c r="AV176" i="15"/>
  <c r="AV61" i="15"/>
  <c r="BE104" i="15"/>
  <c r="BH104" i="15"/>
  <c r="AV72" i="15"/>
  <c r="AV65" i="15"/>
  <c r="AN176" i="15"/>
  <c r="AN84" i="15"/>
  <c r="AW157" i="15"/>
  <c r="BE157" i="15"/>
  <c r="AV159" i="15"/>
  <c r="AV161" i="15"/>
  <c r="AV175" i="15"/>
  <c r="BH157" i="15"/>
  <c r="AN159" i="15"/>
  <c r="AN161" i="15"/>
  <c r="AV116" i="15"/>
  <c r="AW81" i="15"/>
  <c r="BE81" i="15"/>
  <c r="BH81" i="15"/>
  <c r="AN93" i="15"/>
  <c r="AV93" i="15"/>
  <c r="AN153" i="15"/>
  <c r="AV153" i="15"/>
  <c r="AW104" i="15"/>
  <c r="AN65" i="15"/>
  <c r="AN76" i="15"/>
  <c r="AV76" i="15"/>
  <c r="BO111" i="15"/>
  <c r="BO102" i="15"/>
  <c r="AW162" i="15"/>
  <c r="BH162" i="15"/>
  <c r="BE162" i="15"/>
  <c r="BH75" i="15"/>
  <c r="BE75" i="15"/>
  <c r="AW75" i="15"/>
  <c r="AV59" i="15"/>
  <c r="AN59" i="15"/>
  <c r="BH50" i="15"/>
  <c r="BE50" i="15"/>
  <c r="AW50" i="15"/>
  <c r="AV46" i="15"/>
  <c r="AN46" i="15"/>
  <c r="BH43" i="15"/>
  <c r="BE43" i="15"/>
  <c r="AW43" i="15"/>
  <c r="BH23" i="15"/>
  <c r="BE23" i="15"/>
  <c r="AW23" i="15"/>
  <c r="AV31" i="15"/>
  <c r="AN31" i="15"/>
  <c r="BQ5" i="15"/>
  <c r="AW146" i="15"/>
  <c r="BH146" i="15"/>
  <c r="BE146" i="15"/>
  <c r="AN163" i="15"/>
  <c r="AV163" i="15"/>
  <c r="AV78" i="15"/>
  <c r="AN78" i="15"/>
  <c r="BE55" i="15"/>
  <c r="AW55" i="15"/>
  <c r="BH55" i="15"/>
  <c r="BE174" i="15"/>
  <c r="AW174" i="15"/>
  <c r="BH174" i="15"/>
  <c r="AN147" i="15"/>
  <c r="AV147" i="15"/>
  <c r="AV106" i="15"/>
  <c r="AN106" i="15"/>
  <c r="BH142" i="15"/>
  <c r="BE142" i="15"/>
  <c r="AW142" i="15"/>
  <c r="AV118" i="15"/>
  <c r="AN118" i="15"/>
  <c r="AN127" i="15"/>
  <c r="AV127" i="15"/>
  <c r="BH89" i="15"/>
  <c r="BE89" i="15"/>
  <c r="AW89" i="15"/>
  <c r="AN139" i="15"/>
  <c r="AV139" i="15"/>
  <c r="AN21" i="15"/>
  <c r="AV21" i="15"/>
  <c r="AN17" i="15"/>
  <c r="AV17" i="15"/>
  <c r="AV24" i="15"/>
  <c r="AN24" i="15"/>
  <c r="BH34" i="15"/>
  <c r="BE34" i="15"/>
  <c r="AW34" i="15"/>
  <c r="AV14" i="15"/>
  <c r="AN14" i="15"/>
  <c r="BE113" i="15"/>
  <c r="AW113" i="15"/>
  <c r="BH113" i="15"/>
  <c r="AW54" i="15"/>
  <c r="BH54" i="15"/>
  <c r="BE149" i="15"/>
  <c r="AW149" i="15"/>
  <c r="BH149" i="15"/>
  <c r="AV152" i="15"/>
  <c r="AN152" i="15"/>
  <c r="AN136" i="15"/>
  <c r="AV136" i="15"/>
  <c r="BE47" i="15"/>
  <c r="AW47" i="15"/>
  <c r="BH47" i="15"/>
  <c r="AV22" i="15"/>
  <c r="AN22" i="15"/>
  <c r="AV140" i="15"/>
  <c r="AN140" i="15"/>
  <c r="AW29" i="15"/>
  <c r="BE29" i="15"/>
  <c r="BH29" i="15"/>
  <c r="AW25" i="15"/>
  <c r="BH25" i="15"/>
  <c r="BE25" i="15"/>
  <c r="AV132" i="15"/>
  <c r="AN132" i="15"/>
  <c r="AN66" i="15"/>
  <c r="AV66" i="15"/>
  <c r="AV19" i="15"/>
  <c r="AN19" i="15"/>
  <c r="BH126" i="15"/>
  <c r="BE126" i="15"/>
  <c r="AW126" i="15"/>
  <c r="BH80" i="15"/>
  <c r="BE80" i="15"/>
  <c r="AW80" i="15"/>
  <c r="AV129" i="15"/>
  <c r="AN129" i="15"/>
  <c r="AN49" i="15"/>
  <c r="AV49" i="15"/>
  <c r="BE79" i="15"/>
  <c r="AW79" i="15"/>
  <c r="BH79" i="15"/>
  <c r="AN18" i="15"/>
  <c r="AV18" i="15"/>
  <c r="AN13" i="15"/>
  <c r="AV13" i="15"/>
  <c r="AV60" i="15"/>
  <c r="AN60" i="15"/>
  <c r="BD5" i="15"/>
  <c r="AV128" i="15"/>
  <c r="AN128" i="15"/>
  <c r="AW30" i="15"/>
  <c r="BH30" i="15"/>
  <c r="BE30" i="15"/>
  <c r="BH27" i="15"/>
  <c r="AW27" i="15"/>
  <c r="BE27" i="15"/>
  <c r="BE15" i="15"/>
  <c r="BH15" i="15"/>
  <c r="AW15" i="15"/>
  <c r="AV98" i="15"/>
  <c r="AN98" i="15"/>
  <c r="AV119" i="15"/>
  <c r="AN119" i="15"/>
  <c r="AN45" i="15"/>
  <c r="AV45" i="15"/>
  <c r="AV9" i="15"/>
  <c r="AN9" i="15"/>
  <c r="AE5" i="15"/>
  <c r="AN160" i="15"/>
  <c r="AV160" i="15"/>
  <c r="AN144" i="15"/>
  <c r="AV144" i="15"/>
  <c r="AN107" i="15"/>
  <c r="AV107" i="15"/>
  <c r="AN172" i="15"/>
  <c r="AV172" i="15"/>
  <c r="AV83" i="15"/>
  <c r="AN83" i="15"/>
  <c r="AV91" i="15"/>
  <c r="AN91" i="15"/>
  <c r="AN40" i="15"/>
  <c r="AV40" i="15"/>
  <c r="AV41" i="15"/>
  <c r="AN41" i="15"/>
  <c r="AN164" i="15"/>
  <c r="AV164" i="15"/>
  <c r="AW156" i="15"/>
  <c r="BE156" i="15"/>
  <c r="BH156" i="15"/>
  <c r="AW99" i="15"/>
  <c r="BH99" i="15"/>
  <c r="BE99" i="15"/>
  <c r="AV53" i="15"/>
  <c r="AN53" i="15"/>
  <c r="BH138" i="15"/>
  <c r="BE138" i="15"/>
  <c r="AW138" i="15"/>
  <c r="BE141" i="15"/>
  <c r="AW141" i="15"/>
  <c r="BH141" i="15"/>
  <c r="AV134" i="15"/>
  <c r="AN134" i="15"/>
  <c r="AV90" i="15"/>
  <c r="AN90" i="15"/>
  <c r="AV67" i="15"/>
  <c r="AN67" i="15"/>
  <c r="AV97" i="15"/>
  <c r="AN97" i="15"/>
  <c r="AN44" i="15"/>
  <c r="AV44" i="15"/>
  <c r="AV74" i="15"/>
  <c r="AN74" i="15"/>
  <c r="AW170" i="15"/>
  <c r="BH170" i="15"/>
  <c r="BE170" i="15"/>
  <c r="BH154" i="15"/>
  <c r="BE154" i="15"/>
  <c r="AW154" i="15"/>
  <c r="AW173" i="15"/>
  <c r="BH173" i="15"/>
  <c r="BE173" i="15"/>
  <c r="AV148" i="15"/>
  <c r="AN148" i="15"/>
  <c r="BH137" i="15"/>
  <c r="BE137" i="15"/>
  <c r="AW137" i="15"/>
  <c r="AV167" i="15"/>
  <c r="AN167" i="15"/>
  <c r="BH125" i="15"/>
  <c r="BE125" i="15"/>
  <c r="AW125" i="15"/>
  <c r="BE124" i="15"/>
  <c r="AW124" i="15"/>
  <c r="BH124" i="15"/>
  <c r="AN85" i="15"/>
  <c r="AV85" i="15"/>
  <c r="BH56" i="15"/>
  <c r="BE56" i="15"/>
  <c r="AW56" i="15"/>
  <c r="AN28" i="15"/>
  <c r="AV28" i="15"/>
  <c r="AV20" i="15"/>
  <c r="AN20" i="15"/>
  <c r="BH16" i="15"/>
  <c r="BE16" i="15"/>
  <c r="AW16" i="15"/>
  <c r="BH32" i="15"/>
  <c r="AW32" i="15"/>
  <c r="BE32" i="15"/>
  <c r="AN36" i="15"/>
  <c r="AV36" i="15"/>
  <c r="AV37" i="15"/>
  <c r="AN37" i="15"/>
  <c r="BH143" i="15"/>
  <c r="BE143" i="15"/>
  <c r="AW143" i="15"/>
  <c r="AV166" i="15"/>
  <c r="AN166" i="15"/>
  <c r="AW135" i="15"/>
  <c r="BH135" i="15"/>
  <c r="BE135" i="15"/>
  <c r="AN95" i="15"/>
  <c r="AV95" i="15"/>
  <c r="BH169" i="15"/>
  <c r="BE169" i="15"/>
  <c r="AW169" i="15"/>
  <c r="AV123" i="15"/>
  <c r="AN123" i="15"/>
  <c r="BH114" i="15"/>
  <c r="BE114" i="15"/>
  <c r="AW114" i="15"/>
  <c r="AN110" i="15"/>
  <c r="AV110" i="15"/>
  <c r="AN150" i="15"/>
  <c r="AV150" i="15"/>
  <c r="AW103" i="15"/>
  <c r="BH103" i="15"/>
  <c r="BE103" i="15"/>
  <c r="BE35" i="15"/>
  <c r="AW35" i="15"/>
  <c r="BH35" i="15"/>
  <c r="BE26" i="15"/>
  <c r="BH26" i="15"/>
  <c r="AW26" i="15"/>
  <c r="BH33" i="15"/>
  <c r="BE33" i="15"/>
  <c r="AW33" i="15"/>
  <c r="AN52" i="15"/>
  <c r="AV52" i="15"/>
  <c r="AV115" i="15"/>
  <c r="AN115" i="15"/>
  <c r="AN88" i="15"/>
  <c r="AV88" i="15"/>
  <c r="BE145" i="15"/>
  <c r="AW145" i="15"/>
  <c r="BH145" i="15"/>
  <c r="AN131" i="15"/>
  <c r="AV131" i="15"/>
  <c r="AN58" i="15"/>
  <c r="AV58" i="15"/>
  <c r="AN94" i="15"/>
  <c r="AV94" i="15"/>
  <c r="BH121" i="15"/>
  <c r="AW121" i="15"/>
  <c r="BE121" i="15"/>
  <c r="AN109" i="15"/>
  <c r="AV109" i="15"/>
  <c r="AN165" i="15"/>
  <c r="AV165" i="15"/>
  <c r="BH120" i="15"/>
  <c r="BE120" i="15"/>
  <c r="AW120" i="15"/>
  <c r="AN155" i="15"/>
  <c r="AV155" i="15"/>
  <c r="AN122" i="15"/>
  <c r="AV122" i="15"/>
  <c r="BH39" i="15"/>
  <c r="BE39" i="15"/>
  <c r="AW39" i="15"/>
  <c r="AN12" i="15"/>
  <c r="AV12" i="15"/>
  <c r="BH158" i="15"/>
  <c r="BE158" i="15"/>
  <c r="AW158" i="15"/>
  <c r="AN177" i="15"/>
  <c r="AV177" i="15"/>
  <c r="AN101" i="15"/>
  <c r="AV101" i="15"/>
  <c r="AV168" i="15"/>
  <c r="AN168" i="15"/>
  <c r="BH105" i="15"/>
  <c r="BE105" i="15"/>
  <c r="AW105" i="15"/>
  <c r="AV64" i="15"/>
  <c r="AN64" i="15"/>
  <c r="AV38" i="15"/>
  <c r="AN38" i="15"/>
  <c r="AN10" i="15"/>
  <c r="AV10" i="15"/>
  <c r="AV42" i="15"/>
  <c r="AN42" i="15"/>
  <c r="AN77" i="15"/>
  <c r="AV77" i="15"/>
  <c r="BE71" i="15"/>
  <c r="AW71" i="15"/>
  <c r="BH71" i="15"/>
  <c r="AV151" i="15"/>
  <c r="AN151" i="15"/>
  <c r="AN133" i="15"/>
  <c r="AV133" i="15"/>
  <c r="AW112" i="15"/>
  <c r="BH112" i="15"/>
  <c r="BE112" i="15"/>
  <c r="AV87" i="15"/>
  <c r="AN87" i="15"/>
  <c r="AN82" i="15"/>
  <c r="AV82" i="15"/>
  <c r="AN62" i="15"/>
  <c r="AV62" i="15"/>
  <c r="AN70" i="15"/>
  <c r="AV70" i="15"/>
  <c r="BH48" i="15"/>
  <c r="BE48" i="15"/>
  <c r="AW48" i="15"/>
  <c r="BP5" i="15"/>
  <c r="BN187" i="15" l="1"/>
  <c r="BK187" i="15"/>
  <c r="BK106" i="15"/>
  <c r="BN106" i="15"/>
  <c r="BN203" i="15"/>
  <c r="BK203" i="15"/>
  <c r="BN195" i="15"/>
  <c r="BK195" i="15"/>
  <c r="BN251" i="15"/>
  <c r="BK251" i="15"/>
  <c r="BK271" i="15"/>
  <c r="BN271" i="15"/>
  <c r="BN238" i="15"/>
  <c r="BK238" i="15"/>
  <c r="BN41" i="15"/>
  <c r="BK41" i="15"/>
  <c r="BN31" i="15"/>
  <c r="BK31" i="15"/>
  <c r="BN233" i="15"/>
  <c r="BK233" i="15"/>
  <c r="BK239" i="15"/>
  <c r="BN239" i="15"/>
  <c r="BK247" i="15"/>
  <c r="BN247" i="15"/>
  <c r="BN253" i="15"/>
  <c r="BK253" i="15"/>
  <c r="BK40" i="15"/>
  <c r="BN40" i="15"/>
  <c r="AW116" i="15"/>
  <c r="BK116" i="15"/>
  <c r="BN116" i="15"/>
  <c r="BN192" i="15"/>
  <c r="BK192" i="15"/>
  <c r="BN200" i="15"/>
  <c r="BK200" i="15"/>
  <c r="BK231" i="15"/>
  <c r="BN231" i="15"/>
  <c r="BN258" i="15"/>
  <c r="BK258" i="15"/>
  <c r="BN197" i="15"/>
  <c r="BK197" i="15"/>
  <c r="BN291" i="15"/>
  <c r="BK291" i="15"/>
  <c r="BK193" i="15"/>
  <c r="BN193" i="15"/>
  <c r="BN292" i="15"/>
  <c r="BK292" i="15"/>
  <c r="BN45" i="15"/>
  <c r="BK45" i="15"/>
  <c r="BK186" i="15"/>
  <c r="BN186" i="15"/>
  <c r="BN180" i="15"/>
  <c r="BK180" i="15"/>
  <c r="BK194" i="15"/>
  <c r="BN194" i="15"/>
  <c r="BN196" i="15"/>
  <c r="BK196" i="15"/>
  <c r="BK275" i="15"/>
  <c r="BN275" i="15"/>
  <c r="BK36" i="15"/>
  <c r="BN36" i="15"/>
  <c r="BN188" i="15"/>
  <c r="BK188" i="15"/>
  <c r="BK246" i="15"/>
  <c r="BN246" i="15"/>
  <c r="BN182" i="15"/>
  <c r="BK182" i="15"/>
  <c r="BN199" i="15"/>
  <c r="BK199" i="15"/>
  <c r="BK190" i="15"/>
  <c r="BN190" i="15"/>
  <c r="BN255" i="15"/>
  <c r="BK255" i="15"/>
  <c r="BK37" i="15"/>
  <c r="BN37" i="15"/>
  <c r="BN185" i="15"/>
  <c r="BK185" i="15"/>
  <c r="BK115" i="15"/>
  <c r="BN115" i="15"/>
  <c r="BN219" i="15"/>
  <c r="BK219" i="15"/>
  <c r="BN221" i="15"/>
  <c r="BK221" i="15"/>
  <c r="BK222" i="15"/>
  <c r="BN222" i="15"/>
  <c r="BN254" i="15"/>
  <c r="BK254" i="15"/>
  <c r="BN49" i="15"/>
  <c r="BK49" i="15"/>
  <c r="BN184" i="15"/>
  <c r="BK184" i="15"/>
  <c r="BN181" i="15"/>
  <c r="BK181" i="15"/>
  <c r="BN198" i="15"/>
  <c r="BK198" i="15"/>
  <c r="BN225" i="15"/>
  <c r="BK225" i="15"/>
  <c r="BN289" i="15"/>
  <c r="BK289" i="15"/>
  <c r="BK272" i="15"/>
  <c r="BN272" i="15"/>
  <c r="BK230" i="15"/>
  <c r="BN230" i="15"/>
  <c r="BN44" i="15"/>
  <c r="BK44" i="15"/>
  <c r="BN38" i="15"/>
  <c r="BK38" i="15"/>
  <c r="BN46" i="15"/>
  <c r="BK46" i="15"/>
  <c r="BN236" i="15"/>
  <c r="BK236" i="15"/>
  <c r="BN290" i="15"/>
  <c r="BK290" i="15"/>
  <c r="BN294" i="15"/>
  <c r="BK294" i="15"/>
  <c r="BN42" i="15"/>
  <c r="BK42" i="15"/>
  <c r="BK133" i="15"/>
  <c r="BN133" i="15"/>
  <c r="BK107" i="15"/>
  <c r="BN107" i="15"/>
  <c r="BK202" i="15"/>
  <c r="BN202" i="15"/>
  <c r="BK189" i="15"/>
  <c r="BN189" i="15"/>
  <c r="BN201" i="15"/>
  <c r="BK201" i="15"/>
  <c r="BK273" i="15"/>
  <c r="BN273" i="15"/>
  <c r="BN241" i="15"/>
  <c r="BK241" i="15"/>
  <c r="BN256" i="15"/>
  <c r="BK256" i="15"/>
  <c r="BN183" i="15"/>
  <c r="BK183" i="15"/>
  <c r="BK191" i="15"/>
  <c r="BN191" i="15"/>
  <c r="BN234" i="15"/>
  <c r="BK234" i="15"/>
  <c r="BN232" i="15"/>
  <c r="BK232" i="15"/>
  <c r="BK316" i="15"/>
  <c r="BN316" i="15"/>
  <c r="BK309" i="15"/>
  <c r="BN309" i="15"/>
  <c r="BK311" i="15"/>
  <c r="BN311" i="15"/>
  <c r="BN308" i="15"/>
  <c r="BK308" i="15"/>
  <c r="BN305" i="15"/>
  <c r="BK305" i="15"/>
  <c r="BN306" i="15"/>
  <c r="BK306" i="15"/>
  <c r="BK302" i="15"/>
  <c r="BN302" i="15"/>
  <c r="BK299" i="15"/>
  <c r="BN299" i="15"/>
  <c r="BK301" i="15"/>
  <c r="BN301" i="15"/>
  <c r="BN282" i="15"/>
  <c r="BK282" i="15"/>
  <c r="BN284" i="15"/>
  <c r="BK284" i="15"/>
  <c r="BN285" i="15"/>
  <c r="BK285" i="15"/>
  <c r="BK268" i="15"/>
  <c r="BN268" i="15"/>
  <c r="BK265" i="15"/>
  <c r="BN265" i="15"/>
  <c r="BK267" i="15"/>
  <c r="BN267" i="15"/>
  <c r="BK177" i="15"/>
  <c r="BN177" i="15"/>
  <c r="BK176" i="15"/>
  <c r="BN176" i="15"/>
  <c r="BH175" i="15"/>
  <c r="BK175" i="15"/>
  <c r="BN175" i="15"/>
  <c r="BK172" i="15"/>
  <c r="BN172" i="15"/>
  <c r="BN19" i="15"/>
  <c r="BK19" i="15"/>
  <c r="BN17" i="15"/>
  <c r="BK17" i="15"/>
  <c r="BN24" i="15"/>
  <c r="BK24" i="15"/>
  <c r="BN11" i="15"/>
  <c r="BK11" i="15"/>
  <c r="BN10" i="15"/>
  <c r="BK10" i="15"/>
  <c r="BN14" i="15"/>
  <c r="BK14" i="15"/>
  <c r="BK21" i="15"/>
  <c r="BN21" i="15"/>
  <c r="BN20" i="15"/>
  <c r="BK20" i="15"/>
  <c r="BN18" i="15"/>
  <c r="BK18" i="15"/>
  <c r="AW9" i="15"/>
  <c r="BN9" i="15"/>
  <c r="BK9" i="15"/>
  <c r="BN12" i="15"/>
  <c r="BK12" i="15"/>
  <c r="BN28" i="15"/>
  <c r="BK28" i="15"/>
  <c r="BN13" i="15"/>
  <c r="BK13" i="15"/>
  <c r="BK22" i="15"/>
  <c r="BN22" i="15"/>
  <c r="BN134" i="15"/>
  <c r="BK134" i="15"/>
  <c r="BN163" i="15"/>
  <c r="BK163" i="15"/>
  <c r="BN164" i="15"/>
  <c r="BK164" i="15"/>
  <c r="BK151" i="15"/>
  <c r="BN151" i="15"/>
  <c r="BK155" i="15"/>
  <c r="BN155" i="15"/>
  <c r="BN150" i="15"/>
  <c r="BK150" i="15"/>
  <c r="BK167" i="15"/>
  <c r="BN167" i="15"/>
  <c r="BK153" i="15"/>
  <c r="BN153" i="15"/>
  <c r="BN160" i="15"/>
  <c r="BK160" i="15"/>
  <c r="BH159" i="15"/>
  <c r="BK159" i="15"/>
  <c r="BN159" i="15"/>
  <c r="BK152" i="15"/>
  <c r="BN152" i="15"/>
  <c r="BK168" i="15"/>
  <c r="BN168" i="15"/>
  <c r="BN165" i="15"/>
  <c r="BK165" i="15"/>
  <c r="BN166" i="15"/>
  <c r="BK166" i="15"/>
  <c r="BE161" i="15"/>
  <c r="BK161" i="15"/>
  <c r="BN161" i="15"/>
  <c r="BK148" i="15"/>
  <c r="BN148" i="15"/>
  <c r="BN139" i="15"/>
  <c r="BK139" i="15"/>
  <c r="BK144" i="15"/>
  <c r="BN144" i="15"/>
  <c r="BN140" i="15"/>
  <c r="BK140" i="15"/>
  <c r="BK147" i="15"/>
  <c r="BN147" i="15"/>
  <c r="BN136" i="15"/>
  <c r="BK136" i="15"/>
  <c r="BN132" i="15"/>
  <c r="BK132" i="15"/>
  <c r="BN131" i="15"/>
  <c r="BK131" i="15"/>
  <c r="BN129" i="15"/>
  <c r="BK129" i="15"/>
  <c r="BK128" i="15"/>
  <c r="BN128" i="15"/>
  <c r="BK127" i="15"/>
  <c r="BN127" i="15"/>
  <c r="BK123" i="15"/>
  <c r="BN123" i="15"/>
  <c r="BK122" i="15"/>
  <c r="BN122" i="15"/>
  <c r="BK119" i="15"/>
  <c r="BN119" i="15"/>
  <c r="BK118" i="15"/>
  <c r="BN118" i="15"/>
  <c r="BN110" i="15"/>
  <c r="BK110" i="15"/>
  <c r="BN109" i="15"/>
  <c r="BK109" i="15"/>
  <c r="BK95" i="15"/>
  <c r="BN95" i="15"/>
  <c r="BK77" i="15"/>
  <c r="BN77" i="15"/>
  <c r="BH61" i="15"/>
  <c r="BK61" i="15"/>
  <c r="BN61" i="15"/>
  <c r="BK101" i="15"/>
  <c r="BN101" i="15"/>
  <c r="BK98" i="15"/>
  <c r="BN98" i="15"/>
  <c r="BK97" i="15"/>
  <c r="BN97" i="15"/>
  <c r="BK94" i="15"/>
  <c r="BN94" i="15"/>
  <c r="BK93" i="15"/>
  <c r="BN93" i="15"/>
  <c r="BK91" i="15"/>
  <c r="BN91" i="15"/>
  <c r="BN90" i="15"/>
  <c r="BK90" i="15"/>
  <c r="BN88" i="15"/>
  <c r="BK88" i="15"/>
  <c r="BN87" i="15"/>
  <c r="BK87" i="15"/>
  <c r="BK85" i="15"/>
  <c r="BN85" i="15"/>
  <c r="BK83" i="15"/>
  <c r="BN83" i="15"/>
  <c r="AW84" i="15"/>
  <c r="BN84" i="15"/>
  <c r="BK84" i="15"/>
  <c r="BK82" i="15"/>
  <c r="BN82" i="15"/>
  <c r="BN78" i="15"/>
  <c r="BK78" i="15"/>
  <c r="BN74" i="15"/>
  <c r="BK74" i="15"/>
  <c r="BN76" i="15"/>
  <c r="BK76" i="15"/>
  <c r="AW72" i="15"/>
  <c r="BK72" i="15"/>
  <c r="BN72" i="15"/>
  <c r="BN70" i="15"/>
  <c r="BK70" i="15"/>
  <c r="BN67" i="15"/>
  <c r="BK67" i="15"/>
  <c r="BN66" i="15"/>
  <c r="BK66" i="15"/>
  <c r="BN65" i="15"/>
  <c r="BK65" i="15"/>
  <c r="BN64" i="15"/>
  <c r="BK64" i="15"/>
  <c r="BN62" i="15"/>
  <c r="BK62" i="15"/>
  <c r="BN60" i="15"/>
  <c r="BK60" i="15"/>
  <c r="BK59" i="15"/>
  <c r="BN59" i="15"/>
  <c r="BN58" i="15"/>
  <c r="BK58" i="15"/>
  <c r="BN54" i="15"/>
  <c r="BK54" i="15"/>
  <c r="BE54" i="15"/>
  <c r="BK53" i="15"/>
  <c r="BN53" i="15"/>
  <c r="BK52" i="15"/>
  <c r="BN52" i="15"/>
  <c r="BO304" i="15"/>
  <c r="BO288" i="15"/>
  <c r="BH84" i="15"/>
  <c r="BO283" i="15"/>
  <c r="BE84" i="15"/>
  <c r="BO235" i="15"/>
  <c r="BO220" i="15"/>
  <c r="BH294" i="15"/>
  <c r="BE294" i="15"/>
  <c r="AW294" i="15"/>
  <c r="BO218" i="15"/>
  <c r="BH311" i="15"/>
  <c r="BE311" i="15"/>
  <c r="AW311" i="15"/>
  <c r="BO317" i="15"/>
  <c r="BO226" i="15"/>
  <c r="BO276" i="15"/>
  <c r="BO262" i="15"/>
  <c r="BO261" i="15"/>
  <c r="BO281" i="15"/>
  <c r="BO263" i="15"/>
  <c r="BO279" i="15"/>
  <c r="BH254" i="15"/>
  <c r="BE254" i="15"/>
  <c r="AW254" i="15"/>
  <c r="BO295" i="15"/>
  <c r="BH271" i="15"/>
  <c r="AW271" i="15"/>
  <c r="BE271" i="15"/>
  <c r="BE275" i="15"/>
  <c r="AW275" i="15"/>
  <c r="BH275" i="15"/>
  <c r="BO303" i="15"/>
  <c r="AW268" i="15"/>
  <c r="BH268" i="15"/>
  <c r="BE268" i="15"/>
  <c r="BH306" i="15"/>
  <c r="AW306" i="15"/>
  <c r="BE306" i="15"/>
  <c r="BH299" i="15"/>
  <c r="BE299" i="15"/>
  <c r="AW299" i="15"/>
  <c r="BH253" i="15"/>
  <c r="BE253" i="15"/>
  <c r="AW253" i="15"/>
  <c r="BH265" i="15"/>
  <c r="BE265" i="15"/>
  <c r="AW265" i="15"/>
  <c r="BO223" i="15"/>
  <c r="BO240" i="15"/>
  <c r="BE309" i="15"/>
  <c r="AW309" i="15"/>
  <c r="BH309" i="15"/>
  <c r="BO293" i="15"/>
  <c r="BH255" i="15"/>
  <c r="BE255" i="15"/>
  <c r="AW255" i="15"/>
  <c r="BH256" i="15"/>
  <c r="BE256" i="15"/>
  <c r="AW256" i="15"/>
  <c r="BH316" i="15"/>
  <c r="BE316" i="15"/>
  <c r="AW316" i="15"/>
  <c r="BO313" i="15"/>
  <c r="BH301" i="15"/>
  <c r="BE301" i="15"/>
  <c r="AW301" i="15"/>
  <c r="BO257" i="15"/>
  <c r="BE258" i="15"/>
  <c r="AW258" i="15"/>
  <c r="BH258" i="15"/>
  <c r="BO266" i="15"/>
  <c r="AW11" i="15"/>
  <c r="AW285" i="15"/>
  <c r="BH285" i="15"/>
  <c r="BE285" i="15"/>
  <c r="BH289" i="15"/>
  <c r="BE289" i="15"/>
  <c r="AW289" i="15"/>
  <c r="BO314" i="15"/>
  <c r="AW251" i="15"/>
  <c r="BH251" i="15"/>
  <c r="BE251" i="15"/>
  <c r="BO264" i="15"/>
  <c r="BE11" i="15"/>
  <c r="BO297" i="15"/>
  <c r="BH284" i="15"/>
  <c r="BE284" i="15"/>
  <c r="AW284" i="15"/>
  <c r="BO300" i="15"/>
  <c r="BH290" i="15"/>
  <c r="AW290" i="15"/>
  <c r="BE290" i="15"/>
  <c r="BH282" i="15"/>
  <c r="BE282" i="15"/>
  <c r="AW282" i="15"/>
  <c r="BH11" i="15"/>
  <c r="BH273" i="15"/>
  <c r="BE273" i="15"/>
  <c r="AW273" i="15"/>
  <c r="BE292" i="15"/>
  <c r="AW292" i="15"/>
  <c r="BH292" i="15"/>
  <c r="BO280" i="15"/>
  <c r="AW291" i="15"/>
  <c r="BH291" i="15"/>
  <c r="BE291" i="15"/>
  <c r="BO274" i="15"/>
  <c r="BO312" i="15"/>
  <c r="BO270" i="15"/>
  <c r="BH305" i="15"/>
  <c r="BE305" i="15"/>
  <c r="AW305" i="15"/>
  <c r="BH267" i="15"/>
  <c r="BE267" i="15"/>
  <c r="AW267" i="15"/>
  <c r="AW302" i="15"/>
  <c r="BH302" i="15"/>
  <c r="BE302" i="15"/>
  <c r="BO287" i="15"/>
  <c r="BO278" i="15"/>
  <c r="BO315" i="15"/>
  <c r="BO298" i="15"/>
  <c r="BO296" i="15"/>
  <c r="BO310" i="15"/>
  <c r="BH272" i="15"/>
  <c r="BE272" i="15"/>
  <c r="AW272" i="15"/>
  <c r="AW308" i="15"/>
  <c r="BH308" i="15"/>
  <c r="BE308" i="15"/>
  <c r="BO242" i="15"/>
  <c r="BE222" i="15"/>
  <c r="AW222" i="15"/>
  <c r="BH222" i="15"/>
  <c r="AW233" i="15"/>
  <c r="BE233" i="15"/>
  <c r="BH233" i="15"/>
  <c r="BO227" i="15"/>
  <c r="BE239" i="15"/>
  <c r="AW239" i="15"/>
  <c r="BH239" i="15"/>
  <c r="BH247" i="15"/>
  <c r="BE247" i="15"/>
  <c r="AW247" i="15"/>
  <c r="BH225" i="15"/>
  <c r="BE225" i="15"/>
  <c r="AW225" i="15"/>
  <c r="BH234" i="15"/>
  <c r="BE234" i="15"/>
  <c r="AW234" i="15"/>
  <c r="BH72" i="15"/>
  <c r="BH236" i="15"/>
  <c r="BE236" i="15"/>
  <c r="AW236" i="15"/>
  <c r="BE116" i="15"/>
  <c r="BO243" i="15"/>
  <c r="AW238" i="15"/>
  <c r="BH238" i="15"/>
  <c r="BE238" i="15"/>
  <c r="BH116" i="15"/>
  <c r="BH246" i="15"/>
  <c r="BE246" i="15"/>
  <c r="AW246" i="15"/>
  <c r="BO245" i="15"/>
  <c r="BO244" i="15"/>
  <c r="AW232" i="15"/>
  <c r="BH232" i="15"/>
  <c r="BE232" i="15"/>
  <c r="BE231" i="15"/>
  <c r="BH231" i="15"/>
  <c r="AW231" i="15"/>
  <c r="BO228" i="15"/>
  <c r="BH230" i="15"/>
  <c r="BE230" i="15"/>
  <c r="AW230" i="15"/>
  <c r="BH241" i="15"/>
  <c r="BE241" i="15"/>
  <c r="AW241" i="15"/>
  <c r="BE72" i="15"/>
  <c r="BO157" i="15"/>
  <c r="BH219" i="15"/>
  <c r="BE219" i="15"/>
  <c r="AW219" i="15"/>
  <c r="AW159" i="15"/>
  <c r="BO69" i="15"/>
  <c r="AW221" i="15"/>
  <c r="BH221" i="15"/>
  <c r="BE221" i="15"/>
  <c r="BO237" i="15"/>
  <c r="BE159" i="15"/>
  <c r="BO229" i="15"/>
  <c r="BE195" i="15"/>
  <c r="BH195" i="15"/>
  <c r="AW195" i="15"/>
  <c r="AW194" i="15"/>
  <c r="BH194" i="15"/>
  <c r="BE194" i="15"/>
  <c r="BE201" i="15"/>
  <c r="AW201" i="15"/>
  <c r="BH201" i="15"/>
  <c r="AW184" i="15"/>
  <c r="BH184" i="15"/>
  <c r="BE184" i="15"/>
  <c r="BH176" i="15"/>
  <c r="AW180" i="15"/>
  <c r="BH180" i="15"/>
  <c r="BE180" i="15"/>
  <c r="AW202" i="15"/>
  <c r="BH202" i="15"/>
  <c r="BE202" i="15"/>
  <c r="BE181" i="15"/>
  <c r="AW181" i="15"/>
  <c r="BH181" i="15"/>
  <c r="BE187" i="15"/>
  <c r="BH187" i="15"/>
  <c r="AW187" i="15"/>
  <c r="AW200" i="15"/>
  <c r="BH200" i="15"/>
  <c r="BE200" i="15"/>
  <c r="BE199" i="15"/>
  <c r="BH199" i="15"/>
  <c r="AW199" i="15"/>
  <c r="BE176" i="15"/>
  <c r="BE183" i="15"/>
  <c r="BH183" i="15"/>
  <c r="AW183" i="15"/>
  <c r="BH203" i="15"/>
  <c r="BE203" i="15"/>
  <c r="AW203" i="15"/>
  <c r="BE197" i="15"/>
  <c r="AW197" i="15"/>
  <c r="BH197" i="15"/>
  <c r="AW186" i="15"/>
  <c r="BH186" i="15"/>
  <c r="BE186" i="15"/>
  <c r="BH190" i="15"/>
  <c r="AW190" i="15"/>
  <c r="BE190" i="15"/>
  <c r="BE185" i="15"/>
  <c r="AW185" i="15"/>
  <c r="BH185" i="15"/>
  <c r="AW176" i="15"/>
  <c r="AW182" i="15"/>
  <c r="BH182" i="15"/>
  <c r="BE182" i="15"/>
  <c r="BE189" i="15"/>
  <c r="AW189" i="15"/>
  <c r="BH189" i="15"/>
  <c r="AW192" i="15"/>
  <c r="BH192" i="15"/>
  <c r="BE192" i="15"/>
  <c r="AW188" i="15"/>
  <c r="BH188" i="15"/>
  <c r="BE188" i="15"/>
  <c r="AW196" i="15"/>
  <c r="BH196" i="15"/>
  <c r="BE196" i="15"/>
  <c r="BE191" i="15"/>
  <c r="BH191" i="15"/>
  <c r="AW191" i="15"/>
  <c r="BH198" i="15"/>
  <c r="AW198" i="15"/>
  <c r="BE198" i="15"/>
  <c r="BE193" i="15"/>
  <c r="AW193" i="15"/>
  <c r="BH193" i="15"/>
  <c r="AW161" i="15"/>
  <c r="AW65" i="15"/>
  <c r="BE65" i="15"/>
  <c r="AW61" i="15"/>
  <c r="BH65" i="15"/>
  <c r="BE61" i="15"/>
  <c r="AW175" i="15"/>
  <c r="BH161" i="15"/>
  <c r="BE175" i="15"/>
  <c r="BO81" i="15"/>
  <c r="BO104" i="15"/>
  <c r="BO39" i="15"/>
  <c r="BO15" i="15"/>
  <c r="BO141" i="15"/>
  <c r="BO75" i="15"/>
  <c r="AW153" i="15"/>
  <c r="BH153" i="15"/>
  <c r="BE153" i="15"/>
  <c r="BO54" i="15"/>
  <c r="BO158" i="15"/>
  <c r="BO30" i="15"/>
  <c r="BO126" i="15"/>
  <c r="BE76" i="15"/>
  <c r="AW76" i="15"/>
  <c r="BH76" i="15"/>
  <c r="AW93" i="15"/>
  <c r="BH93" i="15"/>
  <c r="BE93" i="15"/>
  <c r="BO105" i="15"/>
  <c r="BO56" i="15"/>
  <c r="BO125" i="15"/>
  <c r="BO34" i="15"/>
  <c r="BO89" i="15"/>
  <c r="BO80" i="15"/>
  <c r="BE168" i="15"/>
  <c r="AW168" i="15"/>
  <c r="BH168" i="15"/>
  <c r="BH150" i="15"/>
  <c r="AW150" i="15"/>
  <c r="BE150" i="15"/>
  <c r="AW144" i="15"/>
  <c r="BH144" i="15"/>
  <c r="BE144" i="15"/>
  <c r="AW129" i="15"/>
  <c r="BH129" i="15"/>
  <c r="BE129" i="15"/>
  <c r="BO50" i="15"/>
  <c r="BE152" i="15"/>
  <c r="AW152" i="15"/>
  <c r="BH152" i="15"/>
  <c r="BH45" i="15"/>
  <c r="AW45" i="15"/>
  <c r="BE45" i="15"/>
  <c r="BO145" i="15"/>
  <c r="BH115" i="15"/>
  <c r="AW115" i="15"/>
  <c r="BE115" i="15"/>
  <c r="BO170" i="15"/>
  <c r="BH128" i="15"/>
  <c r="BE128" i="15"/>
  <c r="AW128" i="15"/>
  <c r="BH66" i="15"/>
  <c r="BE66" i="15"/>
  <c r="AW66" i="15"/>
  <c r="BH17" i="15"/>
  <c r="BE17" i="15"/>
  <c r="AW17" i="15"/>
  <c r="BO35" i="15"/>
  <c r="BH94" i="15"/>
  <c r="BE94" i="15"/>
  <c r="AW94" i="15"/>
  <c r="BH85" i="15"/>
  <c r="BE85" i="15"/>
  <c r="AW85" i="15"/>
  <c r="BH67" i="15"/>
  <c r="BE67" i="15"/>
  <c r="AW67" i="15"/>
  <c r="BE60" i="15"/>
  <c r="AW60" i="15"/>
  <c r="BH60" i="15"/>
  <c r="BO47" i="15"/>
  <c r="BO55" i="15"/>
  <c r="BH165" i="15"/>
  <c r="BE165" i="15"/>
  <c r="AW165" i="15"/>
  <c r="BO135" i="15"/>
  <c r="BE28" i="15"/>
  <c r="BH28" i="15"/>
  <c r="AW28" i="15"/>
  <c r="BH148" i="15"/>
  <c r="BE148" i="15"/>
  <c r="AW148" i="15"/>
  <c r="BE119" i="15"/>
  <c r="AW119" i="15"/>
  <c r="BH119" i="15"/>
  <c r="AW118" i="15"/>
  <c r="BH118" i="15"/>
  <c r="BE118" i="15"/>
  <c r="BO174" i="15"/>
  <c r="BO43" i="15"/>
  <c r="AW78" i="15"/>
  <c r="BH78" i="15"/>
  <c r="BE78" i="15"/>
  <c r="BH87" i="15"/>
  <c r="BE87" i="15"/>
  <c r="AW87" i="15"/>
  <c r="BH147" i="15"/>
  <c r="BE147" i="15"/>
  <c r="AW147" i="15"/>
  <c r="BH163" i="15"/>
  <c r="BE163" i="15"/>
  <c r="AW163" i="15"/>
  <c r="BH88" i="15"/>
  <c r="AW88" i="15"/>
  <c r="BE88" i="15"/>
  <c r="AW110" i="15"/>
  <c r="BE110" i="15"/>
  <c r="BH110" i="15"/>
  <c r="AW123" i="15"/>
  <c r="BE123" i="15"/>
  <c r="BH123" i="15"/>
  <c r="AW36" i="15"/>
  <c r="BH36" i="15"/>
  <c r="BE36" i="15"/>
  <c r="BO32" i="15"/>
  <c r="AW167" i="15"/>
  <c r="BH167" i="15"/>
  <c r="BE167" i="15"/>
  <c r="BH49" i="15"/>
  <c r="BE49" i="15"/>
  <c r="AW49" i="15"/>
  <c r="BO29" i="15"/>
  <c r="BH21" i="15"/>
  <c r="BE21" i="15"/>
  <c r="AW21" i="15"/>
  <c r="BE42" i="15"/>
  <c r="AW42" i="15"/>
  <c r="BH42" i="15"/>
  <c r="BO48" i="15"/>
  <c r="BH58" i="15"/>
  <c r="BE58" i="15"/>
  <c r="AW58" i="15"/>
  <c r="BO169" i="15"/>
  <c r="AW160" i="15"/>
  <c r="BH160" i="15"/>
  <c r="BE160" i="15"/>
  <c r="BO27" i="15"/>
  <c r="BE136" i="15"/>
  <c r="AW136" i="15"/>
  <c r="BH136" i="15"/>
  <c r="BO162" i="15"/>
  <c r="AW166" i="15"/>
  <c r="BH166" i="15"/>
  <c r="BE166" i="15"/>
  <c r="BO16" i="15"/>
  <c r="BO137" i="15"/>
  <c r="BH44" i="15"/>
  <c r="BE44" i="15"/>
  <c r="AW44" i="15"/>
  <c r="BO99" i="15"/>
  <c r="BH107" i="15"/>
  <c r="BE107" i="15"/>
  <c r="AW107" i="15"/>
  <c r="BE127" i="15"/>
  <c r="AW127" i="15"/>
  <c r="BH127" i="15"/>
  <c r="BO142" i="15"/>
  <c r="BE64" i="15"/>
  <c r="AW64" i="15"/>
  <c r="BH64" i="15"/>
  <c r="BH18" i="15"/>
  <c r="BE18" i="15"/>
  <c r="AW18" i="15"/>
  <c r="BO71" i="15"/>
  <c r="BH155" i="15"/>
  <c r="BE155" i="15"/>
  <c r="AW155" i="15"/>
  <c r="BO26" i="15"/>
  <c r="BH77" i="15"/>
  <c r="BE77" i="15"/>
  <c r="AW77" i="15"/>
  <c r="BH109" i="15"/>
  <c r="BE109" i="15"/>
  <c r="AW109" i="15"/>
  <c r="BO146" i="15"/>
  <c r="BE31" i="15"/>
  <c r="BH31" i="15"/>
  <c r="AW31" i="15"/>
  <c r="BH9" i="15"/>
  <c r="BE9" i="15"/>
  <c r="BH134" i="15"/>
  <c r="BE134" i="15"/>
  <c r="AW134" i="15"/>
  <c r="BH62" i="15"/>
  <c r="AW62" i="15"/>
  <c r="BE62" i="15"/>
  <c r="BE74" i="15"/>
  <c r="AW74" i="15"/>
  <c r="BH74" i="15"/>
  <c r="AW90" i="15"/>
  <c r="BH90" i="15"/>
  <c r="BE90" i="15"/>
  <c r="BO138" i="15"/>
  <c r="BE91" i="15"/>
  <c r="AW91" i="15"/>
  <c r="BH91" i="15"/>
  <c r="BE98" i="15"/>
  <c r="AW98" i="15"/>
  <c r="BH98" i="15"/>
  <c r="BE22" i="15"/>
  <c r="AW22" i="15"/>
  <c r="BH22" i="15"/>
  <c r="BO23" i="15"/>
  <c r="BH37" i="15"/>
  <c r="BE37" i="15"/>
  <c r="AW37" i="15"/>
  <c r="AW106" i="15"/>
  <c r="BH106" i="15"/>
  <c r="BE106" i="15"/>
  <c r="BH164" i="15"/>
  <c r="BE164" i="15"/>
  <c r="AW164" i="15"/>
  <c r="BO149" i="15"/>
  <c r="BE53" i="15"/>
  <c r="AW53" i="15"/>
  <c r="BH53" i="15"/>
  <c r="BO79" i="15"/>
  <c r="BH70" i="15"/>
  <c r="BE70" i="15"/>
  <c r="AW70" i="15"/>
  <c r="AW82" i="15"/>
  <c r="BH82" i="15"/>
  <c r="BE82" i="15"/>
  <c r="BE38" i="15"/>
  <c r="AW38" i="15"/>
  <c r="BH38" i="15"/>
  <c r="AW133" i="15"/>
  <c r="BE133" i="15"/>
  <c r="BH133" i="15"/>
  <c r="BH177" i="15"/>
  <c r="BE177" i="15"/>
  <c r="AW177" i="15"/>
  <c r="BH52" i="15"/>
  <c r="BE52" i="15"/>
  <c r="AW52" i="15"/>
  <c r="BO103" i="15"/>
  <c r="BO143" i="15"/>
  <c r="BO124" i="15"/>
  <c r="BO173" i="15"/>
  <c r="AW41" i="15"/>
  <c r="BH41" i="15"/>
  <c r="BE41" i="15"/>
  <c r="BH13" i="15"/>
  <c r="BE13" i="15"/>
  <c r="AW13" i="15"/>
  <c r="BH132" i="15"/>
  <c r="BE132" i="15"/>
  <c r="AW132" i="15"/>
  <c r="AW140" i="15"/>
  <c r="BE140" i="15"/>
  <c r="BH140" i="15"/>
  <c r="AW14" i="15"/>
  <c r="BH14" i="15"/>
  <c r="BE14" i="15"/>
  <c r="BH83" i="15"/>
  <c r="AW83" i="15"/>
  <c r="BE83" i="15"/>
  <c r="AW20" i="15"/>
  <c r="BH20" i="15"/>
  <c r="BE20" i="15"/>
  <c r="BO25" i="15"/>
  <c r="AW151" i="15"/>
  <c r="BH151" i="15"/>
  <c r="BE151" i="15"/>
  <c r="BH12" i="15"/>
  <c r="BE12" i="15"/>
  <c r="AW12" i="15"/>
  <c r="BH172" i="15"/>
  <c r="BE172" i="15"/>
  <c r="AW172" i="15"/>
  <c r="BO113" i="15"/>
  <c r="BE10" i="15"/>
  <c r="BH10" i="15"/>
  <c r="AW10" i="15"/>
  <c r="BH95" i="15"/>
  <c r="BE95" i="15"/>
  <c r="AW95" i="15"/>
  <c r="BO154" i="15"/>
  <c r="BH40" i="15"/>
  <c r="BE40" i="15"/>
  <c r="AW40" i="15"/>
  <c r="AW24" i="15"/>
  <c r="BH24" i="15"/>
  <c r="BE24" i="15"/>
  <c r="BH139" i="15"/>
  <c r="BE139" i="15"/>
  <c r="AW139" i="15"/>
  <c r="AW97" i="15"/>
  <c r="BH97" i="15"/>
  <c r="BE97" i="15"/>
  <c r="BE101" i="15"/>
  <c r="AW101" i="15"/>
  <c r="BH101" i="15"/>
  <c r="BO112" i="15"/>
  <c r="BH122" i="15"/>
  <c r="BE122" i="15"/>
  <c r="AW122" i="15"/>
  <c r="BO120" i="15"/>
  <c r="BO121" i="15"/>
  <c r="BH131" i="15"/>
  <c r="BE131" i="15"/>
  <c r="AW131" i="15"/>
  <c r="BO33" i="15"/>
  <c r="BO114" i="15"/>
  <c r="BO156" i="15"/>
  <c r="BH19" i="15"/>
  <c r="BE19" i="15"/>
  <c r="AW19" i="15"/>
  <c r="AW46" i="15"/>
  <c r="BE46" i="15"/>
  <c r="BH46" i="15"/>
  <c r="AW59" i="15"/>
  <c r="BH59" i="15"/>
  <c r="BE59" i="15"/>
  <c r="BO84" i="15" l="1"/>
  <c r="BO282" i="15"/>
  <c r="BO299" i="15"/>
  <c r="BO11" i="15"/>
  <c r="BO159" i="15"/>
  <c r="BO256" i="15"/>
  <c r="BO161" i="15"/>
  <c r="BO253" i="15"/>
  <c r="BO267" i="15"/>
  <c r="BO251" i="15"/>
  <c r="BO284" i="15"/>
  <c r="BO301" i="15"/>
  <c r="BO255" i="15"/>
  <c r="BO292" i="15"/>
  <c r="BO265" i="15"/>
  <c r="BO273" i="15"/>
  <c r="BO271" i="15"/>
  <c r="BO311" i="15"/>
  <c r="BO254" i="15"/>
  <c r="BO294" i="15"/>
  <c r="BO306" i="15"/>
  <c r="BO289" i="15"/>
  <c r="BO116" i="15"/>
  <c r="BO241" i="15"/>
  <c r="BO308" i="15"/>
  <c r="BO302" i="15"/>
  <c r="BO268" i="15"/>
  <c r="BO225" i="15"/>
  <c r="C22" i="1" s="1"/>
  <c r="BO272" i="15"/>
  <c r="BO316" i="15"/>
  <c r="BO285" i="15"/>
  <c r="BO258" i="15"/>
  <c r="BO291" i="15"/>
  <c r="BO183" i="15"/>
  <c r="BO187" i="15"/>
  <c r="BO230" i="15"/>
  <c r="BO236" i="15"/>
  <c r="BO309" i="15"/>
  <c r="BO275" i="15"/>
  <c r="BO247" i="15"/>
  <c r="BO305" i="15"/>
  <c r="BO290" i="15"/>
  <c r="BO231" i="15"/>
  <c r="BO239" i="15"/>
  <c r="BO72" i="15"/>
  <c r="BO238" i="15"/>
  <c r="BO232" i="15"/>
  <c r="BO221" i="15"/>
  <c r="BO233" i="15"/>
  <c r="BO184" i="15"/>
  <c r="BO61" i="15"/>
  <c r="BO219" i="15"/>
  <c r="BO246" i="15"/>
  <c r="BO195" i="15"/>
  <c r="BO197" i="15"/>
  <c r="BO222" i="15"/>
  <c r="BO234" i="15"/>
  <c r="BO176" i="15"/>
  <c r="BO192" i="15"/>
  <c r="BO185" i="15"/>
  <c r="BO203" i="15"/>
  <c r="BO200" i="15"/>
  <c r="BO193" i="15"/>
  <c r="BO196" i="15"/>
  <c r="BO175" i="15"/>
  <c r="BO182" i="15"/>
  <c r="BO180" i="15"/>
  <c r="BO194" i="15"/>
  <c r="BO201" i="15"/>
  <c r="BO198" i="15"/>
  <c r="BO189" i="15"/>
  <c r="BO190" i="15"/>
  <c r="BO188" i="15"/>
  <c r="BO186" i="15"/>
  <c r="BO199" i="15"/>
  <c r="BO191" i="15"/>
  <c r="BO202" i="15"/>
  <c r="BO65" i="15"/>
  <c r="BO181" i="15"/>
  <c r="BO155" i="15"/>
  <c r="BO134" i="15"/>
  <c r="BO95" i="15"/>
  <c r="BO17" i="15"/>
  <c r="BO93" i="15"/>
  <c r="BO21" i="15"/>
  <c r="BO132" i="15"/>
  <c r="BO66" i="15"/>
  <c r="BO78" i="15"/>
  <c r="BO107" i="15"/>
  <c r="BO62" i="15"/>
  <c r="BO147" i="15"/>
  <c r="BO28" i="15"/>
  <c r="BO110" i="15"/>
  <c r="BO83" i="15"/>
  <c r="BO131" i="15"/>
  <c r="BO119" i="15"/>
  <c r="BO153" i="15"/>
  <c r="BO77" i="15"/>
  <c r="BO13" i="15"/>
  <c r="BO148" i="15"/>
  <c r="BO139" i="15"/>
  <c r="BO49" i="15"/>
  <c r="BO76" i="15"/>
  <c r="BO172" i="15"/>
  <c r="BO22" i="15"/>
  <c r="BO127" i="15"/>
  <c r="BO167" i="15"/>
  <c r="BO85" i="15"/>
  <c r="BO133" i="15"/>
  <c r="BO59" i="15"/>
  <c r="BO90" i="15"/>
  <c r="BO136" i="15"/>
  <c r="BO129" i="15"/>
  <c r="BO101" i="15"/>
  <c r="BO52" i="15"/>
  <c r="BO115" i="15"/>
  <c r="BO45" i="15"/>
  <c r="BO12" i="15"/>
  <c r="BO38" i="15"/>
  <c r="BO98" i="15"/>
  <c r="BO74" i="15"/>
  <c r="BO36" i="15"/>
  <c r="BO118" i="15"/>
  <c r="BO46" i="15"/>
  <c r="BO106" i="15"/>
  <c r="BO166" i="15"/>
  <c r="BO42" i="15"/>
  <c r="BO88" i="15"/>
  <c r="BO87" i="15"/>
  <c r="BO60" i="15"/>
  <c r="BO9" i="15"/>
  <c r="BO144" i="15"/>
  <c r="BO24" i="15"/>
  <c r="BO20" i="15"/>
  <c r="BO140" i="15"/>
  <c r="BO53" i="15"/>
  <c r="BO160" i="15"/>
  <c r="BO168" i="15"/>
  <c r="BO14" i="15"/>
  <c r="BO10" i="15"/>
  <c r="BO177" i="15"/>
  <c r="BO37" i="15"/>
  <c r="BO31" i="15"/>
  <c r="BO64" i="15"/>
  <c r="BO91" i="15"/>
  <c r="BO109" i="15"/>
  <c r="BO44" i="15"/>
  <c r="BO123" i="15"/>
  <c r="BO19" i="15"/>
  <c r="BO82" i="15"/>
  <c r="BO163" i="15"/>
  <c r="BO165" i="15"/>
  <c r="BO67" i="15"/>
  <c r="BO94" i="15"/>
  <c r="BO152" i="15"/>
  <c r="BO122" i="15"/>
  <c r="BO40" i="15"/>
  <c r="BO164" i="15"/>
  <c r="BO18" i="15"/>
  <c r="BO58" i="15"/>
  <c r="BO150" i="15"/>
  <c r="BO97" i="15"/>
  <c r="BO151" i="15"/>
  <c r="BO41" i="15"/>
  <c r="BO70" i="15"/>
  <c r="BO128" i="15"/>
  <c r="C15" i="1" l="1"/>
  <c r="C27" i="1"/>
  <c r="C10" i="1"/>
  <c r="BO5" i="15"/>
  <c r="I16" i="1" l="1"/>
  <c r="H16" i="1"/>
  <c r="A254" i="2"/>
  <c r="AD254" i="2"/>
  <c r="AE254" i="2" s="1"/>
  <c r="AN254" i="2"/>
  <c r="AO254" i="2"/>
  <c r="AP254" i="2"/>
  <c r="AV254" i="2"/>
  <c r="BC254" i="2"/>
  <c r="BD254" i="2" s="1"/>
  <c r="BG254" i="2"/>
  <c r="BJ254" i="2"/>
  <c r="BM254" i="2"/>
  <c r="A270" i="2"/>
  <c r="AD270" i="2"/>
  <c r="AN270" i="2"/>
  <c r="AO270" i="2"/>
  <c r="AP270" i="2"/>
  <c r="AV270" i="2"/>
  <c r="BC270" i="2"/>
  <c r="BD270" i="2" s="1"/>
  <c r="BG270" i="2"/>
  <c r="BJ270" i="2"/>
  <c r="BM270" i="2"/>
  <c r="A272" i="2"/>
  <c r="AD272" i="2"/>
  <c r="AE272" i="2" s="1"/>
  <c r="AN272" i="2"/>
  <c r="AO272" i="2"/>
  <c r="AP272" i="2"/>
  <c r="AV272" i="2"/>
  <c r="BC272" i="2"/>
  <c r="BD272" i="2" s="1"/>
  <c r="BG272" i="2"/>
  <c r="BJ272" i="2"/>
  <c r="BM272" i="2"/>
  <c r="A174" i="3"/>
  <c r="AD174" i="3"/>
  <c r="AE174" i="3" s="1"/>
  <c r="AN174" i="3"/>
  <c r="AO174" i="3"/>
  <c r="AP174" i="3"/>
  <c r="AV174" i="3"/>
  <c r="BC174" i="3"/>
  <c r="BD174" i="3" s="1"/>
  <c r="BG174" i="3"/>
  <c r="BJ174" i="3"/>
  <c r="BM174" i="3"/>
  <c r="AN8" i="5"/>
  <c r="AN7" i="5"/>
  <c r="AN6" i="5"/>
  <c r="AW254" i="2" l="1"/>
  <c r="BP270" i="2"/>
  <c r="BQ270" i="2" s="1"/>
  <c r="AE270" i="2"/>
  <c r="AW270" i="2"/>
  <c r="BP254" i="2"/>
  <c r="BQ254" i="2" s="1"/>
  <c r="BN254" i="2"/>
  <c r="BE254" i="2"/>
  <c r="BK254" i="2"/>
  <c r="BH254" i="2"/>
  <c r="AW272" i="2"/>
  <c r="BK270" i="2"/>
  <c r="BH270" i="2"/>
  <c r="BE270" i="2"/>
  <c r="BN270" i="2"/>
  <c r="BP272" i="2"/>
  <c r="BQ272" i="2" s="1"/>
  <c r="BN272" i="2"/>
  <c r="BK272" i="2"/>
  <c r="BH272" i="2"/>
  <c r="BE272" i="2"/>
  <c r="AW174" i="3"/>
  <c r="BP174" i="3"/>
  <c r="BQ174" i="3" s="1"/>
  <c r="BN174" i="3"/>
  <c r="BK174" i="3"/>
  <c r="BH174" i="3"/>
  <c r="BE174" i="3"/>
  <c r="BO270" i="2" l="1"/>
  <c r="BO254" i="2"/>
  <c r="BO272" i="2"/>
  <c r="BO174" i="3"/>
  <c r="BM46" i="9" l="1"/>
  <c r="BJ46" i="9"/>
  <c r="BG46" i="9"/>
  <c r="BC46" i="9"/>
  <c r="BD46" i="9" s="1"/>
  <c r="AV46" i="9"/>
  <c r="AP46" i="9"/>
  <c r="AO46" i="9"/>
  <c r="AN46" i="9"/>
  <c r="AD46" i="9"/>
  <c r="A46" i="9"/>
  <c r="BM111" i="8"/>
  <c r="BJ111" i="8"/>
  <c r="BG111" i="8"/>
  <c r="BC111" i="8"/>
  <c r="BD111" i="8" s="1"/>
  <c r="AV111" i="8"/>
  <c r="AP111" i="8"/>
  <c r="AO111" i="8"/>
  <c r="AD111" i="8"/>
  <c r="A111" i="8"/>
  <c r="BM121" i="8"/>
  <c r="BJ121" i="8"/>
  <c r="BG121" i="8"/>
  <c r="BC121" i="8"/>
  <c r="BD121" i="8" s="1"/>
  <c r="AV121" i="8"/>
  <c r="AP121" i="8"/>
  <c r="AO121" i="8"/>
  <c r="AD121" i="8"/>
  <c r="A121" i="8"/>
  <c r="BM120" i="8"/>
  <c r="BJ120" i="8"/>
  <c r="BG120" i="8"/>
  <c r="BC120" i="8"/>
  <c r="BD120" i="8" s="1"/>
  <c r="AV120" i="8"/>
  <c r="AP120" i="8"/>
  <c r="AO120" i="8"/>
  <c r="AD120" i="8"/>
  <c r="AE120" i="8" s="1"/>
  <c r="A120" i="8"/>
  <c r="BM119" i="8"/>
  <c r="BJ119" i="8"/>
  <c r="BG119" i="8"/>
  <c r="BC119" i="8"/>
  <c r="BD119" i="8" s="1"/>
  <c r="AP119" i="8"/>
  <c r="AO119" i="8"/>
  <c r="AD119" i="8"/>
  <c r="AE119" i="8" s="1"/>
  <c r="A119" i="8"/>
  <c r="BM118" i="8"/>
  <c r="BJ118" i="8"/>
  <c r="BG118" i="8"/>
  <c r="BC118" i="8"/>
  <c r="BD118" i="8" s="1"/>
  <c r="AP118" i="8"/>
  <c r="AO118" i="8"/>
  <c r="AD118" i="8"/>
  <c r="AE118" i="8" s="1"/>
  <c r="A118" i="8"/>
  <c r="BM117" i="8"/>
  <c r="BJ117" i="8"/>
  <c r="BG117" i="8"/>
  <c r="BC117" i="8"/>
  <c r="BD117" i="8" s="1"/>
  <c r="AV117" i="8"/>
  <c r="AP117" i="8"/>
  <c r="AO117" i="8"/>
  <c r="AD117" i="8"/>
  <c r="A117" i="8"/>
  <c r="BM116" i="8"/>
  <c r="BJ116" i="8"/>
  <c r="BG116" i="8"/>
  <c r="BC116" i="8"/>
  <c r="BD116" i="8" s="1"/>
  <c r="AN116" i="8"/>
  <c r="AP116" i="8"/>
  <c r="AO116" i="8"/>
  <c r="AD116" i="8"/>
  <c r="A116" i="8"/>
  <c r="BM115" i="8"/>
  <c r="BJ115" i="8"/>
  <c r="BG115" i="8"/>
  <c r="BC115" i="8"/>
  <c r="BD115" i="8" s="1"/>
  <c r="AP115" i="8"/>
  <c r="AO115" i="8"/>
  <c r="AD115" i="8"/>
  <c r="A115" i="8"/>
  <c r="BM114" i="8"/>
  <c r="BJ114" i="8"/>
  <c r="BG114" i="8"/>
  <c r="BC114" i="8"/>
  <c r="BD114" i="8" s="1"/>
  <c r="AP114" i="8"/>
  <c r="AO114" i="8"/>
  <c r="AD114" i="8"/>
  <c r="AE114" i="8" s="1"/>
  <c r="A114" i="8"/>
  <c r="BM113" i="8"/>
  <c r="BJ113" i="8"/>
  <c r="BG113" i="8"/>
  <c r="BC113" i="8"/>
  <c r="BD113" i="8" s="1"/>
  <c r="AP113" i="8"/>
  <c r="AO113" i="8"/>
  <c r="AD113" i="8"/>
  <c r="AE113" i="8" s="1"/>
  <c r="A113" i="8"/>
  <c r="BM112" i="8"/>
  <c r="BJ112" i="8"/>
  <c r="BG112" i="8"/>
  <c r="BC112" i="8"/>
  <c r="AV112" i="8"/>
  <c r="AP112" i="8"/>
  <c r="AO112" i="8"/>
  <c r="AD112" i="8"/>
  <c r="AE112" i="8" s="1"/>
  <c r="A112" i="8"/>
  <c r="BM110" i="8"/>
  <c r="BJ110" i="8"/>
  <c r="BG110" i="8"/>
  <c r="BC110" i="8"/>
  <c r="BD110" i="8" s="1"/>
  <c r="AN110" i="8"/>
  <c r="AP110" i="8"/>
  <c r="AO110" i="8"/>
  <c r="AD110" i="8"/>
  <c r="AE110" i="8" s="1"/>
  <c r="A110" i="8"/>
  <c r="BM109" i="8"/>
  <c r="BJ109" i="8"/>
  <c r="BG109" i="8"/>
  <c r="BC109" i="8"/>
  <c r="BD109" i="8" s="1"/>
  <c r="AP109" i="8"/>
  <c r="AO109" i="8"/>
  <c r="AN109" i="8"/>
  <c r="AD109" i="8"/>
  <c r="AE109" i="8" s="1"/>
  <c r="A109" i="8"/>
  <c r="BM108" i="8"/>
  <c r="BJ108" i="8"/>
  <c r="BG108" i="8"/>
  <c r="BC108" i="8"/>
  <c r="BD108" i="8" s="1"/>
  <c r="AP108" i="8"/>
  <c r="AO108" i="8"/>
  <c r="AD108" i="8"/>
  <c r="AE108" i="8" s="1"/>
  <c r="A108" i="8"/>
  <c r="BM107" i="8"/>
  <c r="BJ107" i="8"/>
  <c r="BG107" i="8"/>
  <c r="BC107" i="8"/>
  <c r="BD107" i="8" s="1"/>
  <c r="AV107" i="8"/>
  <c r="AP107" i="8"/>
  <c r="AO107" i="8"/>
  <c r="AD107" i="8"/>
  <c r="AE107" i="8" s="1"/>
  <c r="A107" i="8"/>
  <c r="BM106" i="8"/>
  <c r="BJ106" i="8"/>
  <c r="BG106" i="8"/>
  <c r="BC106" i="8"/>
  <c r="BD106" i="8" s="1"/>
  <c r="AN106" i="8"/>
  <c r="AP106" i="8"/>
  <c r="AO106" i="8"/>
  <c r="AD106" i="8"/>
  <c r="AE106" i="8" s="1"/>
  <c r="A106" i="8"/>
  <c r="BM105" i="8"/>
  <c r="BJ105" i="8"/>
  <c r="BG105" i="8"/>
  <c r="BC105" i="8"/>
  <c r="BD105" i="8" s="1"/>
  <c r="AP105" i="8"/>
  <c r="AO105" i="8"/>
  <c r="AD105" i="8"/>
  <c r="A105" i="8"/>
  <c r="BM104" i="8"/>
  <c r="BJ104" i="8"/>
  <c r="BG104" i="8"/>
  <c r="BC104" i="8"/>
  <c r="BD104" i="8" s="1"/>
  <c r="AP104" i="8"/>
  <c r="AO104" i="8"/>
  <c r="AD104" i="8"/>
  <c r="AE104" i="8" s="1"/>
  <c r="A104" i="8"/>
  <c r="BM103" i="8"/>
  <c r="BJ103" i="8"/>
  <c r="BG103" i="8"/>
  <c r="BC103" i="8"/>
  <c r="BD103" i="8" s="1"/>
  <c r="AP103" i="8"/>
  <c r="AO103" i="8"/>
  <c r="AD103" i="8"/>
  <c r="AE103" i="8" s="1"/>
  <c r="A103" i="8"/>
  <c r="BM102" i="8"/>
  <c r="BJ102" i="8"/>
  <c r="BG102" i="8"/>
  <c r="BC102" i="8"/>
  <c r="AP102" i="8"/>
  <c r="AO102" i="8"/>
  <c r="AV102" i="8"/>
  <c r="AD102" i="8"/>
  <c r="AE102" i="8" s="1"/>
  <c r="A102" i="8"/>
  <c r="AN170" i="7"/>
  <c r="BM170" i="7"/>
  <c r="BJ170" i="7"/>
  <c r="BG170" i="7"/>
  <c r="BC170" i="7"/>
  <c r="BD170" i="7" s="1"/>
  <c r="AV170" i="7"/>
  <c r="AP170" i="7"/>
  <c r="AO170" i="7"/>
  <c r="AD170" i="7"/>
  <c r="AE170" i="7" s="1"/>
  <c r="BM169" i="7"/>
  <c r="BJ169" i="7"/>
  <c r="BG169" i="7"/>
  <c r="BC169" i="7"/>
  <c r="BD169" i="7" s="1"/>
  <c r="AV169" i="7"/>
  <c r="AP169" i="7"/>
  <c r="AO169" i="7"/>
  <c r="AN169" i="7"/>
  <c r="AD169" i="7"/>
  <c r="AE169" i="7" s="1"/>
  <c r="BM168" i="7"/>
  <c r="BJ168" i="7"/>
  <c r="BG168" i="7"/>
  <c r="BC168" i="7"/>
  <c r="BD168" i="7" s="1"/>
  <c r="AV168" i="7"/>
  <c r="AP168" i="7"/>
  <c r="AO168" i="7"/>
  <c r="AN168" i="7"/>
  <c r="AD168" i="7"/>
  <c r="BM167" i="7"/>
  <c r="BJ167" i="7"/>
  <c r="BG167" i="7"/>
  <c r="BC167" i="7"/>
  <c r="BD167" i="7" s="1"/>
  <c r="AV167" i="7"/>
  <c r="AP167" i="7"/>
  <c r="AO167" i="7"/>
  <c r="AN167" i="7"/>
  <c r="AD167" i="7"/>
  <c r="AE167" i="7" s="1"/>
  <c r="BM166" i="7"/>
  <c r="BJ166" i="7"/>
  <c r="BG166" i="7"/>
  <c r="BC166" i="7"/>
  <c r="BD166" i="7" s="1"/>
  <c r="AV166" i="7"/>
  <c r="AP166" i="7"/>
  <c r="AO166" i="7"/>
  <c r="AN166" i="7"/>
  <c r="AD166" i="7"/>
  <c r="AE166" i="7" s="1"/>
  <c r="BM165" i="7"/>
  <c r="BJ165" i="7"/>
  <c r="BG165" i="7"/>
  <c r="BC165" i="7"/>
  <c r="BD165" i="7" s="1"/>
  <c r="AP165" i="7"/>
  <c r="AO165" i="7"/>
  <c r="AD165" i="7"/>
  <c r="AE165" i="7" s="1"/>
  <c r="BN111" i="8" l="1"/>
  <c r="BP109" i="8"/>
  <c r="BQ109" i="8" s="1"/>
  <c r="BP111" i="8"/>
  <c r="BQ111" i="8" s="1"/>
  <c r="BP104" i="8"/>
  <c r="BQ104" i="8" s="1"/>
  <c r="BP105" i="8"/>
  <c r="BQ105" i="8" s="1"/>
  <c r="BP121" i="8"/>
  <c r="BQ121" i="8" s="1"/>
  <c r="BP46" i="9"/>
  <c r="BQ46" i="9" s="1"/>
  <c r="BK46" i="9"/>
  <c r="BE168" i="7"/>
  <c r="BE169" i="7"/>
  <c r="AN113" i="8"/>
  <c r="AN121" i="8"/>
  <c r="AN118" i="8"/>
  <c r="AW46" i="9"/>
  <c r="BN46" i="9"/>
  <c r="AE46" i="9"/>
  <c r="BE46" i="9"/>
  <c r="BH46" i="9"/>
  <c r="AN119" i="8"/>
  <c r="AN112" i="8"/>
  <c r="AW111" i="8"/>
  <c r="AE111" i="8"/>
  <c r="BE111" i="8"/>
  <c r="BH111" i="8"/>
  <c r="BP112" i="8"/>
  <c r="BQ112" i="8" s="1"/>
  <c r="BP119" i="8"/>
  <c r="BQ119" i="8" s="1"/>
  <c r="BP102" i="8"/>
  <c r="BQ102" i="8" s="1"/>
  <c r="BK111" i="8"/>
  <c r="BP118" i="8"/>
  <c r="BQ118" i="8" s="1"/>
  <c r="AN111" i="8"/>
  <c r="AV116" i="8"/>
  <c r="BK116" i="8" s="1"/>
  <c r="BK121" i="8"/>
  <c r="AW121" i="8"/>
  <c r="BD112" i="8"/>
  <c r="BP117" i="8"/>
  <c r="BQ117" i="8" s="1"/>
  <c r="BP113" i="8"/>
  <c r="BQ113" i="8" s="1"/>
  <c r="BP116" i="8"/>
  <c r="BQ116" i="8" s="1"/>
  <c r="BP115" i="8"/>
  <c r="BQ115" i="8" s="1"/>
  <c r="BP114" i="8"/>
  <c r="BQ114" i="8" s="1"/>
  <c r="AN117" i="8"/>
  <c r="AE117" i="8"/>
  <c r="BP120" i="8"/>
  <c r="BQ120" i="8" s="1"/>
  <c r="BP103" i="8"/>
  <c r="BQ103" i="8" s="1"/>
  <c r="AW112" i="8"/>
  <c r="BK112" i="8"/>
  <c r="BE112" i="8"/>
  <c r="BN112" i="8"/>
  <c r="BH112" i="8"/>
  <c r="BN120" i="8"/>
  <c r="BH120" i="8"/>
  <c r="AW120" i="8"/>
  <c r="BK120" i="8"/>
  <c r="BE120" i="8"/>
  <c r="AW117" i="8"/>
  <c r="BN117" i="8"/>
  <c r="BK117" i="8"/>
  <c r="BH117" i="8"/>
  <c r="BE117" i="8"/>
  <c r="AN107" i="8"/>
  <c r="BP110" i="8"/>
  <c r="BQ110" i="8" s="1"/>
  <c r="AN114" i="8"/>
  <c r="AE116" i="8"/>
  <c r="AE121" i="8"/>
  <c r="BE121" i="8"/>
  <c r="AV119" i="8"/>
  <c r="BH121" i="8"/>
  <c r="BN121" i="8"/>
  <c r="BD102" i="8"/>
  <c r="AV113" i="8"/>
  <c r="AV118" i="8"/>
  <c r="AN108" i="8"/>
  <c r="AN115" i="8"/>
  <c r="AV115" i="8"/>
  <c r="BP108" i="8"/>
  <c r="BQ108" i="8" s="1"/>
  <c r="AE115" i="8"/>
  <c r="AN120" i="8"/>
  <c r="AV114" i="8"/>
  <c r="AN104" i="8"/>
  <c r="AN103" i="8"/>
  <c r="AN102" i="8"/>
  <c r="AV106" i="8"/>
  <c r="AW106" i="8" s="1"/>
  <c r="BE102" i="8"/>
  <c r="AW102" i="8"/>
  <c r="BN102" i="8"/>
  <c r="BK102" i="8"/>
  <c r="BH102" i="8"/>
  <c r="AW107" i="8"/>
  <c r="BK107" i="8"/>
  <c r="BN107" i="8"/>
  <c r="BE107" i="8"/>
  <c r="BH107" i="8"/>
  <c r="AV104" i="8"/>
  <c r="AV108" i="8"/>
  <c r="BP107" i="8"/>
  <c r="BQ107" i="8" s="1"/>
  <c r="AV105" i="8"/>
  <c r="AV110" i="8"/>
  <c r="AV109" i="8"/>
  <c r="AV103" i="8"/>
  <c r="AN105" i="8"/>
  <c r="BP106" i="8"/>
  <c r="BQ106" i="8" s="1"/>
  <c r="AE105" i="8"/>
  <c r="AN165" i="7"/>
  <c r="AV165" i="7"/>
  <c r="BE165" i="7" s="1"/>
  <c r="BH169" i="7"/>
  <c r="BE170" i="7"/>
  <c r="BP166" i="7"/>
  <c r="BQ166" i="7" s="1"/>
  <c r="BK168" i="7"/>
  <c r="BN168" i="7"/>
  <c r="BK169" i="7"/>
  <c r="BP168" i="7"/>
  <c r="BQ168" i="7" s="1"/>
  <c r="AE168" i="7"/>
  <c r="AW168" i="7"/>
  <c r="BN169" i="7"/>
  <c r="BN170" i="7"/>
  <c r="BH168" i="7"/>
  <c r="BP169" i="7"/>
  <c r="BQ169" i="7" s="1"/>
  <c r="BP170" i="7"/>
  <c r="BQ170" i="7" s="1"/>
  <c r="AW169" i="7"/>
  <c r="BK166" i="7"/>
  <c r="BH170" i="7"/>
  <c r="AW170" i="7"/>
  <c r="BK170" i="7"/>
  <c r="BN167" i="7"/>
  <c r="BN166" i="7"/>
  <c r="BP167" i="7"/>
  <c r="BQ167" i="7" s="1"/>
  <c r="AW167" i="7"/>
  <c r="BE166" i="7"/>
  <c r="BK167" i="7"/>
  <c r="AW166" i="7"/>
  <c r="BE167" i="7"/>
  <c r="BH167" i="7"/>
  <c r="BH166" i="7"/>
  <c r="BP165" i="7"/>
  <c r="BQ165" i="7" s="1"/>
  <c r="BO46" i="9" l="1"/>
  <c r="BO111" i="8"/>
  <c r="BN116" i="8"/>
  <c r="BK106" i="8"/>
  <c r="BN106" i="8"/>
  <c r="BH116" i="8"/>
  <c r="BE116" i="8"/>
  <c r="AW116" i="8"/>
  <c r="BO116" i="8"/>
  <c r="BO121" i="8"/>
  <c r="BO117" i="8"/>
  <c r="BO120" i="8"/>
  <c r="BH115" i="8"/>
  <c r="BN115" i="8"/>
  <c r="BE115" i="8"/>
  <c r="AW115" i="8"/>
  <c r="BK115" i="8"/>
  <c r="BN119" i="8"/>
  <c r="BH119" i="8"/>
  <c r="AW119" i="8"/>
  <c r="BE119" i="8"/>
  <c r="BK119" i="8"/>
  <c r="BE118" i="8"/>
  <c r="BK118" i="8"/>
  <c r="BH118" i="8"/>
  <c r="AW118" i="8"/>
  <c r="BN118" i="8"/>
  <c r="AW113" i="8"/>
  <c r="BN113" i="8"/>
  <c r="BE113" i="8"/>
  <c r="BH113" i="8"/>
  <c r="BK113" i="8"/>
  <c r="BK114" i="8"/>
  <c r="AW114" i="8"/>
  <c r="BE114" i="8"/>
  <c r="BH114" i="8"/>
  <c r="BN114" i="8"/>
  <c r="BO112" i="8"/>
  <c r="BE106" i="8"/>
  <c r="BO107" i="8"/>
  <c r="BH106" i="8"/>
  <c r="BH109" i="8"/>
  <c r="BK109" i="8"/>
  <c r="BE109" i="8"/>
  <c r="AW109" i="8"/>
  <c r="BN109" i="8"/>
  <c r="BN103" i="8"/>
  <c r="BE103" i="8"/>
  <c r="BH103" i="8"/>
  <c r="AW103" i="8"/>
  <c r="BK103" i="8"/>
  <c r="BK104" i="8"/>
  <c r="BH104" i="8"/>
  <c r="BN104" i="8"/>
  <c r="BE104" i="8"/>
  <c r="AW104" i="8"/>
  <c r="BN110" i="8"/>
  <c r="AW110" i="8"/>
  <c r="BE110" i="8"/>
  <c r="BK110" i="8"/>
  <c r="BH110" i="8"/>
  <c r="BN105" i="8"/>
  <c r="BH105" i="8"/>
  <c r="AW105" i="8"/>
  <c r="BK105" i="8"/>
  <c r="BE105" i="8"/>
  <c r="BO102" i="8"/>
  <c r="BE108" i="8"/>
  <c r="BK108" i="8"/>
  <c r="AW108" i="8"/>
  <c r="BN108" i="8"/>
  <c r="BH108" i="8"/>
  <c r="BO168" i="7"/>
  <c r="BN165" i="7"/>
  <c r="AW165" i="7"/>
  <c r="BK165" i="7"/>
  <c r="BH165" i="7"/>
  <c r="BO169" i="7"/>
  <c r="BO167" i="7"/>
  <c r="BO170" i="7"/>
  <c r="BO166" i="7"/>
  <c r="BO165" i="7" l="1"/>
  <c r="BO104" i="8"/>
  <c r="BO118" i="8"/>
  <c r="BO119" i="8"/>
  <c r="BO114" i="8"/>
  <c r="BO115" i="8"/>
  <c r="BO106" i="8"/>
  <c r="BO113" i="8"/>
  <c r="BO108" i="8"/>
  <c r="BO105" i="8"/>
  <c r="BO109" i="8"/>
  <c r="BO103" i="8"/>
  <c r="BO110" i="8"/>
  <c r="BM334" i="2" l="1"/>
  <c r="BJ334" i="2"/>
  <c r="BG334" i="2"/>
  <c r="BC334" i="2"/>
  <c r="AV334" i="2"/>
  <c r="AP334" i="2"/>
  <c r="AO334" i="2"/>
  <c r="AN334" i="2"/>
  <c r="AD334" i="2"/>
  <c r="AE334" i="2" s="1"/>
  <c r="A334" i="2"/>
  <c r="BM333" i="2"/>
  <c r="BJ333" i="2"/>
  <c r="BG333" i="2"/>
  <c r="BC333" i="2"/>
  <c r="BD333" i="2" s="1"/>
  <c r="AV333" i="2"/>
  <c r="AP333" i="2"/>
  <c r="AO333" i="2"/>
  <c r="AN333" i="2"/>
  <c r="AD333" i="2"/>
  <c r="AE333" i="2" s="1"/>
  <c r="A333" i="2"/>
  <c r="BM332" i="2"/>
  <c r="BJ332" i="2"/>
  <c r="BG332" i="2"/>
  <c r="BC332" i="2"/>
  <c r="BD332" i="2" s="1"/>
  <c r="AV332" i="2"/>
  <c r="AP332" i="2"/>
  <c r="AO332" i="2"/>
  <c r="AN332" i="2"/>
  <c r="AD332" i="2"/>
  <c r="AE332" i="2" s="1"/>
  <c r="A332" i="2"/>
  <c r="BM331" i="2"/>
  <c r="BJ331" i="2"/>
  <c r="BG331" i="2"/>
  <c r="BC331" i="2"/>
  <c r="BD331" i="2" s="1"/>
  <c r="AV331" i="2"/>
  <c r="AP331" i="2"/>
  <c r="AO331" i="2"/>
  <c r="AN331" i="2"/>
  <c r="AD331" i="2"/>
  <c r="AE331" i="2" s="1"/>
  <c r="A331" i="2"/>
  <c r="BM330" i="2"/>
  <c r="BJ330" i="2"/>
  <c r="BG330" i="2"/>
  <c r="BC330" i="2"/>
  <c r="BD330" i="2" s="1"/>
  <c r="AV330" i="2"/>
  <c r="AP330" i="2"/>
  <c r="AO330" i="2"/>
  <c r="AN330" i="2"/>
  <c r="AD330" i="2"/>
  <c r="AE330" i="2" s="1"/>
  <c r="A330" i="2"/>
  <c r="BM329" i="2"/>
  <c r="BJ329" i="2"/>
  <c r="BG329" i="2"/>
  <c r="BC329" i="2"/>
  <c r="BD329" i="2" s="1"/>
  <c r="AV329" i="2"/>
  <c r="AP329" i="2"/>
  <c r="AO329" i="2"/>
  <c r="AN329" i="2"/>
  <c r="AD329" i="2"/>
  <c r="AE329" i="2" s="1"/>
  <c r="A329" i="2"/>
  <c r="BM328" i="2"/>
  <c r="BJ328" i="2"/>
  <c r="BG328" i="2"/>
  <c r="BC328" i="2"/>
  <c r="BD328" i="2" s="1"/>
  <c r="AV328" i="2"/>
  <c r="AP328" i="2"/>
  <c r="AO328" i="2"/>
  <c r="AN328" i="2"/>
  <c r="AD328" i="2"/>
  <c r="A328" i="2"/>
  <c r="BM327" i="2"/>
  <c r="BJ327" i="2"/>
  <c r="BG327" i="2"/>
  <c r="BC327" i="2"/>
  <c r="BD327" i="2" s="1"/>
  <c r="AV327" i="2"/>
  <c r="AP327" i="2"/>
  <c r="AO327" i="2"/>
  <c r="AN327" i="2"/>
  <c r="AD327" i="2"/>
  <c r="A327" i="2"/>
  <c r="BM326" i="2"/>
  <c r="BJ326" i="2"/>
  <c r="BG326" i="2"/>
  <c r="BC326" i="2"/>
  <c r="BD326" i="2" s="1"/>
  <c r="AV326" i="2"/>
  <c r="AP326" i="2"/>
  <c r="AO326" i="2"/>
  <c r="AN326" i="2"/>
  <c r="AD326" i="2"/>
  <c r="AE326" i="2" s="1"/>
  <c r="A326" i="2"/>
  <c r="BM325" i="2"/>
  <c r="BJ325" i="2"/>
  <c r="BG325" i="2"/>
  <c r="BC325" i="2"/>
  <c r="BD325" i="2" s="1"/>
  <c r="AV325" i="2"/>
  <c r="AP325" i="2"/>
  <c r="AO325" i="2"/>
  <c r="AN325" i="2"/>
  <c r="AD325" i="2"/>
  <c r="AE325" i="2" s="1"/>
  <c r="A325" i="2"/>
  <c r="BP331" i="2" l="1"/>
  <c r="BQ331" i="2" s="1"/>
  <c r="BN327" i="2"/>
  <c r="BP334" i="2"/>
  <c r="BQ334" i="2" s="1"/>
  <c r="BK326" i="2"/>
  <c r="BN328" i="2"/>
  <c r="BH325" i="2"/>
  <c r="BN334" i="2"/>
  <c r="BP327" i="2"/>
  <c r="BQ327" i="2" s="1"/>
  <c r="BN333" i="2"/>
  <c r="AW331" i="2"/>
  <c r="BP325" i="2"/>
  <c r="BQ325" i="2" s="1"/>
  <c r="BP328" i="2"/>
  <c r="BQ328" i="2" s="1"/>
  <c r="BE332" i="2"/>
  <c r="AW330" i="2"/>
  <c r="BP326" i="2"/>
  <c r="BQ326" i="2" s="1"/>
  <c r="BN329" i="2"/>
  <c r="BP330" i="2"/>
  <c r="BQ330" i="2" s="1"/>
  <c r="BP332" i="2"/>
  <c r="BQ332" i="2" s="1"/>
  <c r="BK331" i="2"/>
  <c r="BN330" i="2"/>
  <c r="BN326" i="2"/>
  <c r="BN325" i="2"/>
  <c r="BK325" i="2"/>
  <c r="BE331" i="2"/>
  <c r="AW329" i="2"/>
  <c r="BK332" i="2"/>
  <c r="AW328" i="2"/>
  <c r="BH331" i="2"/>
  <c r="BE329" i="2"/>
  <c r="BE330" i="2"/>
  <c r="BH330" i="2"/>
  <c r="BK330" i="2"/>
  <c r="BN332" i="2"/>
  <c r="BP333" i="2"/>
  <c r="BQ333" i="2" s="1"/>
  <c r="AW326" i="2"/>
  <c r="AW334" i="2"/>
  <c r="BD334" i="2"/>
  <c r="BE334" i="2"/>
  <c r="AW333" i="2"/>
  <c r="AW332" i="2"/>
  <c r="BE333" i="2"/>
  <c r="BH334" i="2"/>
  <c r="AE328" i="2"/>
  <c r="BH333" i="2"/>
  <c r="BK334" i="2"/>
  <c r="AW327" i="2"/>
  <c r="AE327" i="2"/>
  <c r="BE328" i="2"/>
  <c r="BH329" i="2"/>
  <c r="BN331" i="2"/>
  <c r="BE327" i="2"/>
  <c r="BH328" i="2"/>
  <c r="BK329" i="2"/>
  <c r="AW325" i="2"/>
  <c r="BE326" i="2"/>
  <c r="BH327" i="2"/>
  <c r="BK328" i="2"/>
  <c r="BE325" i="2"/>
  <c r="BH326" i="2"/>
  <c r="BK327" i="2"/>
  <c r="BP329" i="2"/>
  <c r="BQ329" i="2" s="1"/>
  <c r="BH332" i="2"/>
  <c r="BK333" i="2"/>
  <c r="AV281" i="2"/>
  <c r="AV282" i="2"/>
  <c r="AN283" i="2"/>
  <c r="AV286" i="2"/>
  <c r="AV287" i="2"/>
  <c r="AN288" i="2"/>
  <c r="BM288" i="2"/>
  <c r="BJ288" i="2"/>
  <c r="BG288" i="2"/>
  <c r="BC288" i="2"/>
  <c r="BD288" i="2" s="1"/>
  <c r="AP288" i="2"/>
  <c r="AO288" i="2"/>
  <c r="AD288" i="2"/>
  <c r="A288" i="2"/>
  <c r="BM287" i="2"/>
  <c r="BJ287" i="2"/>
  <c r="BG287" i="2"/>
  <c r="BC287" i="2"/>
  <c r="BD287" i="2" s="1"/>
  <c r="AP287" i="2"/>
  <c r="AO287" i="2"/>
  <c r="AD287" i="2"/>
  <c r="A287" i="2"/>
  <c r="BM286" i="2"/>
  <c r="BJ286" i="2"/>
  <c r="BG286" i="2"/>
  <c r="BC286" i="2"/>
  <c r="BD286" i="2" s="1"/>
  <c r="AP286" i="2"/>
  <c r="AO286" i="2"/>
  <c r="AD286" i="2"/>
  <c r="AE286" i="2" s="1"/>
  <c r="A286" i="2"/>
  <c r="BM285" i="2"/>
  <c r="BJ285" i="2"/>
  <c r="BG285" i="2"/>
  <c r="BC285" i="2"/>
  <c r="BD285" i="2" s="1"/>
  <c r="AP285" i="2"/>
  <c r="AO285" i="2"/>
  <c r="AD285" i="2"/>
  <c r="AE285" i="2" s="1"/>
  <c r="A285" i="2"/>
  <c r="BM284" i="2"/>
  <c r="BJ284" i="2"/>
  <c r="BG284" i="2"/>
  <c r="BC284" i="2"/>
  <c r="BD284" i="2" s="1"/>
  <c r="AP284" i="2"/>
  <c r="AO284" i="2"/>
  <c r="AD284" i="2"/>
  <c r="AE284" i="2" s="1"/>
  <c r="A284" i="2"/>
  <c r="BM283" i="2"/>
  <c r="BJ283" i="2"/>
  <c r="BG283" i="2"/>
  <c r="BC283" i="2"/>
  <c r="BD283" i="2" s="1"/>
  <c r="AP283" i="2"/>
  <c r="AO283" i="2"/>
  <c r="AD283" i="2"/>
  <c r="A283" i="2"/>
  <c r="BM282" i="2"/>
  <c r="BJ282" i="2"/>
  <c r="BG282" i="2"/>
  <c r="BC282" i="2"/>
  <c r="BD282" i="2" s="1"/>
  <c r="AP282" i="2"/>
  <c r="AO282" i="2"/>
  <c r="AD282" i="2"/>
  <c r="A282" i="2"/>
  <c r="BM281" i="2"/>
  <c r="BJ281" i="2"/>
  <c r="BG281" i="2"/>
  <c r="BC281" i="2"/>
  <c r="BD281" i="2" s="1"/>
  <c r="AP281" i="2"/>
  <c r="AO281" i="2"/>
  <c r="AD281" i="2"/>
  <c r="A281" i="2"/>
  <c r="BM280" i="2"/>
  <c r="BJ280" i="2"/>
  <c r="BG280" i="2"/>
  <c r="BC280" i="2"/>
  <c r="BD280" i="2" s="1"/>
  <c r="AV280" i="2"/>
  <c r="AP280" i="2"/>
  <c r="AO280" i="2"/>
  <c r="AN280" i="2"/>
  <c r="AD280" i="2"/>
  <c r="AE280" i="2" s="1"/>
  <c r="A280" i="2"/>
  <c r="BM279" i="2"/>
  <c r="BJ279" i="2"/>
  <c r="BG279" i="2"/>
  <c r="BC279" i="2"/>
  <c r="BD279" i="2" s="1"/>
  <c r="AV279" i="2"/>
  <c r="AP279" i="2"/>
  <c r="AO279" i="2"/>
  <c r="AN279" i="2"/>
  <c r="AD279" i="2"/>
  <c r="AE279" i="2" s="1"/>
  <c r="A279" i="2"/>
  <c r="BM278" i="2"/>
  <c r="BJ278" i="2"/>
  <c r="BG278" i="2"/>
  <c r="BC278" i="2"/>
  <c r="BD278" i="2" s="1"/>
  <c r="AV278" i="2"/>
  <c r="AP278" i="2"/>
  <c r="AO278" i="2"/>
  <c r="AN278" i="2"/>
  <c r="AD278" i="2"/>
  <c r="A278" i="2"/>
  <c r="BM277" i="2"/>
  <c r="BJ277" i="2"/>
  <c r="BG277" i="2"/>
  <c r="BC277" i="2"/>
  <c r="BD277" i="2" s="1"/>
  <c r="AV277" i="2"/>
  <c r="AP277" i="2"/>
  <c r="AO277" i="2"/>
  <c r="AN277" i="2"/>
  <c r="AD277" i="2"/>
  <c r="A277" i="2"/>
  <c r="BM276" i="2"/>
  <c r="BJ276" i="2"/>
  <c r="BG276" i="2"/>
  <c r="BC276" i="2"/>
  <c r="BD276" i="2" s="1"/>
  <c r="AV276" i="2"/>
  <c r="AP276" i="2"/>
  <c r="AO276" i="2"/>
  <c r="AN276" i="2"/>
  <c r="AD276" i="2"/>
  <c r="A276" i="2"/>
  <c r="BM275" i="2"/>
  <c r="BJ275" i="2"/>
  <c r="BG275" i="2"/>
  <c r="BC275" i="2"/>
  <c r="BD275" i="2" s="1"/>
  <c r="AV275" i="2"/>
  <c r="AP275" i="2"/>
  <c r="AO275" i="2"/>
  <c r="AD275" i="2"/>
  <c r="AE275" i="2" s="1"/>
  <c r="A275" i="2"/>
  <c r="BO329" i="2" l="1"/>
  <c r="BP281" i="2"/>
  <c r="BQ281" i="2" s="1"/>
  <c r="BN275" i="2"/>
  <c r="BP282" i="2"/>
  <c r="BQ282" i="2" s="1"/>
  <c r="BO331" i="2"/>
  <c r="BO330" i="2"/>
  <c r="BO328" i="2"/>
  <c r="BO327" i="2"/>
  <c r="BO332" i="2"/>
  <c r="AW278" i="2"/>
  <c r="BO334" i="2"/>
  <c r="BH276" i="2"/>
  <c r="BO326" i="2"/>
  <c r="BH279" i="2"/>
  <c r="BE277" i="2"/>
  <c r="BO333" i="2"/>
  <c r="BP278" i="2"/>
  <c r="BQ278" i="2" s="1"/>
  <c r="BO325" i="2"/>
  <c r="BP283" i="2"/>
  <c r="BQ283" i="2" s="1"/>
  <c r="AV284" i="2"/>
  <c r="BE284" i="2" s="1"/>
  <c r="AN287" i="2"/>
  <c r="AN285" i="2"/>
  <c r="AN286" i="2"/>
  <c r="AN284" i="2"/>
  <c r="AV285" i="2"/>
  <c r="BH285" i="2" s="1"/>
  <c r="AN282" i="2"/>
  <c r="BK279" i="2"/>
  <c r="AV288" i="2"/>
  <c r="BN288" i="2" s="1"/>
  <c r="AV283" i="2"/>
  <c r="AW283" i="2" s="1"/>
  <c r="AN281" i="2"/>
  <c r="AN275" i="2"/>
  <c r="BK287" i="2"/>
  <c r="AW287" i="2"/>
  <c r="BP284" i="2"/>
  <c r="BQ284" i="2" s="1"/>
  <c r="BE287" i="2"/>
  <c r="BH278" i="2"/>
  <c r="AE278" i="2"/>
  <c r="BN278" i="2"/>
  <c r="BK278" i="2"/>
  <c r="BP285" i="2"/>
  <c r="BQ285" i="2" s="1"/>
  <c r="BP287" i="2"/>
  <c r="BQ287" i="2" s="1"/>
  <c r="BP276" i="2"/>
  <c r="BQ276" i="2" s="1"/>
  <c r="BK280" i="2"/>
  <c r="AW281" i="2"/>
  <c r="BN282" i="2"/>
  <c r="BP275" i="2"/>
  <c r="BQ275" i="2" s="1"/>
  <c r="BN286" i="2"/>
  <c r="BP277" i="2"/>
  <c r="BQ277" i="2" s="1"/>
  <c r="AE277" i="2"/>
  <c r="BE279" i="2"/>
  <c r="BE275" i="2"/>
  <c r="BN279" i="2"/>
  <c r="BP280" i="2"/>
  <c r="BQ280" i="2" s="1"/>
  <c r="BE278" i="2"/>
  <c r="BN280" i="2"/>
  <c r="BP286" i="2"/>
  <c r="BQ286" i="2" s="1"/>
  <c r="BP279" i="2"/>
  <c r="BQ279" i="2" s="1"/>
  <c r="AW277" i="2"/>
  <c r="AE283" i="2"/>
  <c r="AW282" i="2"/>
  <c r="AE288" i="2"/>
  <c r="AW276" i="2"/>
  <c r="AE287" i="2"/>
  <c r="BE282" i="2"/>
  <c r="AE282" i="2"/>
  <c r="BH277" i="2"/>
  <c r="AW286" i="2"/>
  <c r="BH282" i="2"/>
  <c r="AW280" i="2"/>
  <c r="BK282" i="2"/>
  <c r="BE286" i="2"/>
  <c r="BN277" i="2"/>
  <c r="AW279" i="2"/>
  <c r="BE280" i="2"/>
  <c r="BH286" i="2"/>
  <c r="BP288" i="2"/>
  <c r="BQ288" i="2" s="1"/>
  <c r="AW275" i="2"/>
  <c r="BE276" i="2"/>
  <c r="AE281" i="2"/>
  <c r="BE281" i="2"/>
  <c r="BK281" i="2"/>
  <c r="BN287" i="2"/>
  <c r="BK277" i="2"/>
  <c r="BH287" i="2"/>
  <c r="BH281" i="2"/>
  <c r="BN276" i="2"/>
  <c r="BH280" i="2"/>
  <c r="BK286" i="2"/>
  <c r="BK276" i="2"/>
  <c r="BH275" i="2"/>
  <c r="BK275" i="2"/>
  <c r="BN281" i="2"/>
  <c r="AE276" i="2"/>
  <c r="BM45" i="9"/>
  <c r="BJ45" i="9"/>
  <c r="BG45" i="9"/>
  <c r="BC45" i="9"/>
  <c r="BD45" i="9" s="1"/>
  <c r="AV45" i="9"/>
  <c r="AP45" i="9"/>
  <c r="AO45" i="9"/>
  <c r="AN45" i="9"/>
  <c r="AD45" i="9"/>
  <c r="BP45" i="9" s="1"/>
  <c r="BQ45" i="9" s="1"/>
  <c r="A45" i="9"/>
  <c r="BM44" i="9"/>
  <c r="BJ44" i="9"/>
  <c r="BG44" i="9"/>
  <c r="BC44" i="9"/>
  <c r="BD44" i="9" s="1"/>
  <c r="AV44" i="9"/>
  <c r="AP44" i="9"/>
  <c r="AO44" i="9"/>
  <c r="AN44" i="9"/>
  <c r="AD44" i="9"/>
  <c r="BP44" i="9" s="1"/>
  <c r="BQ44" i="9" s="1"/>
  <c r="A44" i="9"/>
  <c r="BM43" i="9"/>
  <c r="BJ43" i="9"/>
  <c r="BG43" i="9"/>
  <c r="BC43" i="9"/>
  <c r="BD43" i="9" s="1"/>
  <c r="AV43" i="9"/>
  <c r="AP43" i="9"/>
  <c r="AO43" i="9"/>
  <c r="AN43" i="9"/>
  <c r="AD43" i="9"/>
  <c r="AE43" i="9" s="1"/>
  <c r="A43" i="9"/>
  <c r="BM42" i="9"/>
  <c r="BJ42" i="9"/>
  <c r="BG42" i="9"/>
  <c r="BC42" i="9"/>
  <c r="BD42" i="9" s="1"/>
  <c r="AV42" i="9"/>
  <c r="AP42" i="9"/>
  <c r="AO42" i="9"/>
  <c r="AN42" i="9"/>
  <c r="AD42" i="9"/>
  <c r="AE42" i="9" s="1"/>
  <c r="A42" i="9"/>
  <c r="BM41" i="9"/>
  <c r="BJ41" i="9"/>
  <c r="BG41" i="9"/>
  <c r="BC41" i="9"/>
  <c r="BD41" i="9" s="1"/>
  <c r="AV41" i="9"/>
  <c r="AP41" i="9"/>
  <c r="AO41" i="9"/>
  <c r="AN41" i="9"/>
  <c r="AD41" i="9"/>
  <c r="A41" i="9"/>
  <c r="BM40" i="9"/>
  <c r="BJ40" i="9"/>
  <c r="BG40" i="9"/>
  <c r="BC40" i="9"/>
  <c r="BD40" i="9" s="1"/>
  <c r="AV40" i="9"/>
  <c r="AP40" i="9"/>
  <c r="AO40" i="9"/>
  <c r="AN40" i="9"/>
  <c r="AD40" i="9"/>
  <c r="A40" i="9"/>
  <c r="AW284" i="2" l="1"/>
  <c r="BE285" i="2"/>
  <c r="BH41" i="9"/>
  <c r="BP43" i="9"/>
  <c r="BQ43" i="9" s="1"/>
  <c r="AW45" i="9"/>
  <c r="BP41" i="9"/>
  <c r="BQ41" i="9" s="1"/>
  <c r="BN285" i="2"/>
  <c r="BH284" i="2"/>
  <c r="BK284" i="2"/>
  <c r="BO277" i="2"/>
  <c r="BN284" i="2"/>
  <c r="AW285" i="2"/>
  <c r="BO285" i="2" s="1"/>
  <c r="BH288" i="2"/>
  <c r="BO287" i="2"/>
  <c r="BK285" i="2"/>
  <c r="BO282" i="2"/>
  <c r="BE288" i="2"/>
  <c r="BO279" i="2"/>
  <c r="BK288" i="2"/>
  <c r="BO276" i="2"/>
  <c r="BO278" i="2"/>
  <c r="AW288" i="2"/>
  <c r="BE283" i="2"/>
  <c r="BH283" i="2"/>
  <c r="BN283" i="2"/>
  <c r="BK283" i="2"/>
  <c r="BO280" i="2"/>
  <c r="BO281" i="2"/>
  <c r="BO275" i="2"/>
  <c r="BO286" i="2"/>
  <c r="BN42" i="9"/>
  <c r="AE41" i="9"/>
  <c r="BK43" i="9"/>
  <c r="BK45" i="9"/>
  <c r="BE41" i="9"/>
  <c r="BE42" i="9"/>
  <c r="BH45" i="9"/>
  <c r="BN41" i="9"/>
  <c r="BH42" i="9"/>
  <c r="BN40" i="9"/>
  <c r="AE45" i="9"/>
  <c r="BE45" i="9"/>
  <c r="BN45" i="9"/>
  <c r="BP40" i="9"/>
  <c r="BQ40" i="9" s="1"/>
  <c r="BK42" i="9"/>
  <c r="BN44" i="9"/>
  <c r="AW41" i="9"/>
  <c r="BP42" i="9"/>
  <c r="BQ42" i="9" s="1"/>
  <c r="BN43" i="9"/>
  <c r="AW40" i="9"/>
  <c r="BE40" i="9"/>
  <c r="BK41" i="9"/>
  <c r="AW44" i="9"/>
  <c r="BE44" i="9"/>
  <c r="BH44" i="9"/>
  <c r="AW42" i="9"/>
  <c r="BE43" i="9"/>
  <c r="AE40" i="9"/>
  <c r="BH40" i="9"/>
  <c r="BK44" i="9"/>
  <c r="BH43" i="9"/>
  <c r="AE44" i="9"/>
  <c r="BK40" i="9"/>
  <c r="AW43" i="9"/>
  <c r="BO284" i="2" l="1"/>
  <c r="BO43" i="9"/>
  <c r="BO288" i="2"/>
  <c r="BO283" i="2"/>
  <c r="BO45" i="9"/>
  <c r="BO44" i="9"/>
  <c r="BO42" i="9"/>
  <c r="BO41" i="9"/>
  <c r="BO40" i="9"/>
  <c r="BM182" i="4" l="1"/>
  <c r="BJ182" i="4"/>
  <c r="BG182" i="4"/>
  <c r="BC182" i="4"/>
  <c r="BD182" i="4" s="1"/>
  <c r="AV182" i="4"/>
  <c r="AP182" i="4"/>
  <c r="AO182" i="4"/>
  <c r="AN182" i="4"/>
  <c r="AD182" i="4"/>
  <c r="AE182" i="4" s="1"/>
  <c r="A182" i="4"/>
  <c r="BM180" i="4"/>
  <c r="BJ180" i="4"/>
  <c r="BG180" i="4"/>
  <c r="BC180" i="4"/>
  <c r="BD180" i="4" s="1"/>
  <c r="AV180" i="4"/>
  <c r="AP180" i="4"/>
  <c r="AO180" i="4"/>
  <c r="AN180" i="4"/>
  <c r="AD180" i="4"/>
  <c r="A180" i="4"/>
  <c r="BM181" i="4"/>
  <c r="BJ181" i="4"/>
  <c r="BG181" i="4"/>
  <c r="BC181" i="4"/>
  <c r="BD181" i="4" s="1"/>
  <c r="AV181" i="4"/>
  <c r="AP181" i="4"/>
  <c r="AO181" i="4"/>
  <c r="AN181" i="4"/>
  <c r="AD181" i="4"/>
  <c r="AE181" i="4" s="1"/>
  <c r="A181" i="4"/>
  <c r="BM178" i="4"/>
  <c r="BJ178" i="4"/>
  <c r="BG178" i="4"/>
  <c r="BC178" i="4"/>
  <c r="BD178" i="4" s="1"/>
  <c r="AV178" i="4"/>
  <c r="AP178" i="4"/>
  <c r="AO178" i="4"/>
  <c r="AN178" i="4"/>
  <c r="AD178" i="4"/>
  <c r="AE178" i="4" s="1"/>
  <c r="A178" i="4"/>
  <c r="BM177" i="4"/>
  <c r="BJ177" i="4"/>
  <c r="BG177" i="4"/>
  <c r="BC177" i="4"/>
  <c r="BD177" i="4" s="1"/>
  <c r="AV177" i="4"/>
  <c r="AP177" i="4"/>
  <c r="AO177" i="4"/>
  <c r="AN177" i="4"/>
  <c r="AD177" i="4"/>
  <c r="A177" i="4"/>
  <c r="BP182" i="4" l="1"/>
  <c r="BQ182" i="4" s="1"/>
  <c r="BH180" i="4"/>
  <c r="BN181" i="4"/>
  <c r="AW178" i="4"/>
  <c r="BN182" i="4"/>
  <c r="AW182" i="4"/>
  <c r="BH182" i="4"/>
  <c r="BP180" i="4"/>
  <c r="BQ180" i="4" s="1"/>
  <c r="BE182" i="4"/>
  <c r="BK182" i="4"/>
  <c r="BP181" i="4"/>
  <c r="BQ181" i="4" s="1"/>
  <c r="AW180" i="4"/>
  <c r="AE180" i="4"/>
  <c r="BP177" i="4"/>
  <c r="BQ177" i="4" s="1"/>
  <c r="BE181" i="4"/>
  <c r="BN180" i="4"/>
  <c r="BK180" i="4"/>
  <c r="BK181" i="4"/>
  <c r="AW181" i="4"/>
  <c r="BE180" i="4"/>
  <c r="BH181" i="4"/>
  <c r="BN178" i="4"/>
  <c r="BH178" i="4"/>
  <c r="BK178" i="4"/>
  <c r="BE178" i="4"/>
  <c r="BP178" i="4"/>
  <c r="BQ178" i="4" s="1"/>
  <c r="BH177" i="4"/>
  <c r="AE177" i="4"/>
  <c r="BN177" i="4"/>
  <c r="BK177" i="4"/>
  <c r="AW177" i="4"/>
  <c r="BE177" i="4"/>
  <c r="BO178" i="4" l="1"/>
  <c r="BO180" i="4"/>
  <c r="BO182" i="4"/>
  <c r="BO181" i="4"/>
  <c r="BO177" i="4"/>
  <c r="BM130" i="7" l="1"/>
  <c r="BJ130" i="7"/>
  <c r="BG130" i="7"/>
  <c r="BC130" i="7"/>
  <c r="BD130" i="7" s="1"/>
  <c r="AP130" i="7"/>
  <c r="AO130" i="7"/>
  <c r="AD130" i="7"/>
  <c r="BP130" i="7" s="1"/>
  <c r="BQ130" i="7" s="1"/>
  <c r="A130" i="7"/>
  <c r="BM129" i="7"/>
  <c r="BJ129" i="7"/>
  <c r="BG129" i="7"/>
  <c r="BC129" i="7"/>
  <c r="BD129" i="7" s="1"/>
  <c r="AP129" i="7"/>
  <c r="AO129" i="7"/>
  <c r="AD129" i="7"/>
  <c r="A129" i="7"/>
  <c r="BM128" i="7"/>
  <c r="BJ128" i="7"/>
  <c r="BG128" i="7"/>
  <c r="BC128" i="7"/>
  <c r="BD128" i="7" s="1"/>
  <c r="AP128" i="7"/>
  <c r="AO128" i="7"/>
  <c r="AD128" i="7"/>
  <c r="AE128" i="7" s="1"/>
  <c r="A128" i="7"/>
  <c r="BM127" i="7"/>
  <c r="BJ127" i="7"/>
  <c r="BG127" i="7"/>
  <c r="BC127" i="7"/>
  <c r="BD127" i="7" s="1"/>
  <c r="AP127" i="7"/>
  <c r="AO127" i="7"/>
  <c r="AD127" i="7"/>
  <c r="AE127" i="7" s="1"/>
  <c r="A127" i="7"/>
  <c r="BM126" i="7"/>
  <c r="BJ126" i="7"/>
  <c r="BG126" i="7"/>
  <c r="BC126" i="7"/>
  <c r="BD126" i="7" s="1"/>
  <c r="AP126" i="7"/>
  <c r="AO126" i="7"/>
  <c r="AD126" i="7"/>
  <c r="A126" i="7"/>
  <c r="BM125" i="7"/>
  <c r="BJ125" i="7"/>
  <c r="BG125" i="7"/>
  <c r="BC125" i="7"/>
  <c r="BD125" i="7" s="1"/>
  <c r="AP125" i="7"/>
  <c r="AO125" i="7"/>
  <c r="AD125" i="7"/>
  <c r="A125" i="7"/>
  <c r="BM124" i="7"/>
  <c r="BJ124" i="7"/>
  <c r="BG124" i="7"/>
  <c r="BC124" i="7"/>
  <c r="BD124" i="7" s="1"/>
  <c r="AP124" i="7"/>
  <c r="AO124" i="7"/>
  <c r="AD124" i="7"/>
  <c r="AE124" i="7" s="1"/>
  <c r="A124" i="7"/>
  <c r="BM27" i="6"/>
  <c r="BJ27" i="6"/>
  <c r="BG27" i="6"/>
  <c r="BC27" i="6"/>
  <c r="BD27" i="6" s="1"/>
  <c r="AP27" i="6"/>
  <c r="AO27" i="6"/>
  <c r="AD27" i="6"/>
  <c r="AE27" i="6" s="1"/>
  <c r="A27" i="6"/>
  <c r="BM26" i="6"/>
  <c r="BJ26" i="6"/>
  <c r="BG26" i="6"/>
  <c r="BC26" i="6"/>
  <c r="BD26" i="6" s="1"/>
  <c r="AP26" i="6"/>
  <c r="AO26" i="6"/>
  <c r="AD26" i="6"/>
  <c r="AE26" i="6" s="1"/>
  <c r="A26" i="6"/>
  <c r="BM25" i="6"/>
  <c r="BJ25" i="6"/>
  <c r="BG25" i="6"/>
  <c r="BC25" i="6"/>
  <c r="BD25" i="6" s="1"/>
  <c r="AP25" i="6"/>
  <c r="AO25" i="6"/>
  <c r="AD25" i="6"/>
  <c r="A25" i="6"/>
  <c r="BM24" i="6"/>
  <c r="BJ24" i="6"/>
  <c r="BG24" i="6"/>
  <c r="BC24" i="6"/>
  <c r="BD24" i="6" s="1"/>
  <c r="AP24" i="6"/>
  <c r="AO24" i="6"/>
  <c r="AD24" i="6"/>
  <c r="BP24" i="6" s="1"/>
  <c r="BQ24" i="6" s="1"/>
  <c r="A24" i="6"/>
  <c r="BM23" i="6"/>
  <c r="BJ23" i="6"/>
  <c r="BG23" i="6"/>
  <c r="BC23" i="6"/>
  <c r="BD23" i="6" s="1"/>
  <c r="AP23" i="6"/>
  <c r="AO23" i="6"/>
  <c r="AD23" i="6"/>
  <c r="AE23" i="6" s="1"/>
  <c r="A23" i="6"/>
  <c r="BM22" i="6"/>
  <c r="BJ22" i="6"/>
  <c r="BG22" i="6"/>
  <c r="BC22" i="6"/>
  <c r="BD22" i="6" s="1"/>
  <c r="AP22" i="6"/>
  <c r="AO22" i="6"/>
  <c r="AD22" i="6"/>
  <c r="A22" i="6"/>
  <c r="AN15" i="5"/>
  <c r="AN25" i="5"/>
  <c r="AN26" i="5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24" i="7" l="1"/>
  <c r="BP126" i="7"/>
  <c r="BQ126" i="7" s="1"/>
  <c r="BP26" i="6"/>
  <c r="BQ26" i="6" s="1"/>
  <c r="AN128" i="7"/>
  <c r="AN130" i="7"/>
  <c r="AV130" i="7"/>
  <c r="AE130" i="7"/>
  <c r="BP124" i="7"/>
  <c r="BQ124" i="7" s="1"/>
  <c r="BP128" i="7"/>
  <c r="BQ128" i="7" s="1"/>
  <c r="BP125" i="7"/>
  <c r="BQ125" i="7" s="1"/>
  <c r="BP127" i="7"/>
  <c r="BQ127" i="7" s="1"/>
  <c r="BP129" i="7"/>
  <c r="BQ129" i="7" s="1"/>
  <c r="AN125" i="7"/>
  <c r="AV125" i="7"/>
  <c r="AV126" i="7"/>
  <c r="AN126" i="7"/>
  <c r="AN129" i="7"/>
  <c r="AV129" i="7"/>
  <c r="AV127" i="7"/>
  <c r="AN127" i="7"/>
  <c r="AE126" i="7"/>
  <c r="AV124" i="7"/>
  <c r="AE125" i="7"/>
  <c r="AV128" i="7"/>
  <c r="AE129" i="7"/>
  <c r="BP25" i="6"/>
  <c r="BQ25" i="6" s="1"/>
  <c r="BP27" i="6"/>
  <c r="BQ27" i="6" s="1"/>
  <c r="AV25" i="6"/>
  <c r="AN25" i="6"/>
  <c r="AV26" i="6"/>
  <c r="AN26" i="6"/>
  <c r="AE25" i="6"/>
  <c r="BP23" i="6"/>
  <c r="BQ23" i="6" s="1"/>
  <c r="AV24" i="6"/>
  <c r="AN24" i="6"/>
  <c r="AE24" i="6"/>
  <c r="BP22" i="6"/>
  <c r="BQ22" i="6" s="1"/>
  <c r="AN22" i="6"/>
  <c r="AV22" i="6"/>
  <c r="AE22" i="6"/>
  <c r="BM178" i="7"/>
  <c r="BJ178" i="7"/>
  <c r="BG178" i="7"/>
  <c r="BC178" i="7"/>
  <c r="BD178" i="7" s="1"/>
  <c r="AV178" i="7"/>
  <c r="AP178" i="7"/>
  <c r="AO178" i="7"/>
  <c r="AN178" i="7"/>
  <c r="AD178" i="7"/>
  <c r="A178" i="7"/>
  <c r="BM177" i="7"/>
  <c r="BJ177" i="7"/>
  <c r="BG177" i="7"/>
  <c r="BC177" i="7"/>
  <c r="BD177" i="7" s="1"/>
  <c r="AV177" i="7"/>
  <c r="AP177" i="7"/>
  <c r="AO177" i="7"/>
  <c r="AN177" i="7"/>
  <c r="AD177" i="7"/>
  <c r="A177" i="7"/>
  <c r="BM205" i="7"/>
  <c r="BJ205" i="7"/>
  <c r="BG205" i="7"/>
  <c r="BC205" i="7"/>
  <c r="BD205" i="7" s="1"/>
  <c r="AV205" i="7"/>
  <c r="AP205" i="7"/>
  <c r="AO205" i="7"/>
  <c r="AN205" i="7"/>
  <c r="AD205" i="7"/>
  <c r="AE205" i="7" s="1"/>
  <c r="A205" i="7"/>
  <c r="BM203" i="7"/>
  <c r="BJ203" i="7"/>
  <c r="BG203" i="7"/>
  <c r="BC203" i="7"/>
  <c r="BD203" i="7" s="1"/>
  <c r="AV203" i="7"/>
  <c r="AP203" i="7"/>
  <c r="AO203" i="7"/>
  <c r="AN203" i="7"/>
  <c r="AD203" i="7"/>
  <c r="A203" i="7"/>
  <c r="BM202" i="7"/>
  <c r="BJ202" i="7"/>
  <c r="BG202" i="7"/>
  <c r="BC202" i="7"/>
  <c r="BD202" i="7" s="1"/>
  <c r="AV202" i="7"/>
  <c r="AP202" i="7"/>
  <c r="AO202" i="7"/>
  <c r="AN202" i="7"/>
  <c r="AD202" i="7"/>
  <c r="A202" i="7"/>
  <c r="BM201" i="7"/>
  <c r="BJ201" i="7"/>
  <c r="BG201" i="7"/>
  <c r="BC201" i="7"/>
  <c r="BD201" i="7" s="1"/>
  <c r="AV201" i="7"/>
  <c r="AP201" i="7"/>
  <c r="AO201" i="7"/>
  <c r="AN201" i="7"/>
  <c r="AD201" i="7"/>
  <c r="A201" i="7"/>
  <c r="BN130" i="7" l="1"/>
  <c r="BK130" i="7"/>
  <c r="BH130" i="7"/>
  <c r="BE130" i="7"/>
  <c r="AW130" i="7"/>
  <c r="BN129" i="7"/>
  <c r="BK129" i="7"/>
  <c r="BH129" i="7"/>
  <c r="BE129" i="7"/>
  <c r="AW129" i="7"/>
  <c r="BK124" i="7"/>
  <c r="BH124" i="7"/>
  <c r="BE124" i="7"/>
  <c r="AW124" i="7"/>
  <c r="BN124" i="7"/>
  <c r="AW126" i="7"/>
  <c r="BN126" i="7"/>
  <c r="BK126" i="7"/>
  <c r="BE126" i="7"/>
  <c r="BH126" i="7"/>
  <c r="BN125" i="7"/>
  <c r="BK125" i="7"/>
  <c r="BH125" i="7"/>
  <c r="BE125" i="7"/>
  <c r="AW125" i="7"/>
  <c r="BE127" i="7"/>
  <c r="AW127" i="7"/>
  <c r="BK127" i="7"/>
  <c r="BN127" i="7"/>
  <c r="BH127" i="7"/>
  <c r="BK128" i="7"/>
  <c r="BH128" i="7"/>
  <c r="BE128" i="7"/>
  <c r="AW128" i="7"/>
  <c r="BN128" i="7"/>
  <c r="AV23" i="6"/>
  <c r="BK23" i="6" s="1"/>
  <c r="AV27" i="6"/>
  <c r="AN27" i="6"/>
  <c r="BE26" i="6"/>
  <c r="BN26" i="6"/>
  <c r="BK26" i="6"/>
  <c r="AW26" i="6"/>
  <c r="BH26" i="6"/>
  <c r="AN23" i="6"/>
  <c r="AW25" i="6"/>
  <c r="BK25" i="6"/>
  <c r="BE25" i="6"/>
  <c r="BN25" i="6"/>
  <c r="BH25" i="6"/>
  <c r="BE24" i="6"/>
  <c r="AW24" i="6"/>
  <c r="BN24" i="6"/>
  <c r="BK24" i="6"/>
  <c r="BH24" i="6"/>
  <c r="BN22" i="6"/>
  <c r="BK22" i="6"/>
  <c r="BH22" i="6"/>
  <c r="BE22" i="6"/>
  <c r="AW22" i="6"/>
  <c r="AW178" i="7"/>
  <c r="BE178" i="7"/>
  <c r="BH178" i="7"/>
  <c r="BK178" i="7"/>
  <c r="BN178" i="7"/>
  <c r="BN177" i="7"/>
  <c r="BP178" i="7"/>
  <c r="BQ178" i="7" s="1"/>
  <c r="AE178" i="7"/>
  <c r="AW177" i="7"/>
  <c r="AE177" i="7"/>
  <c r="BE177" i="7"/>
  <c r="BH177" i="7"/>
  <c r="BE205" i="7"/>
  <c r="BP177" i="7"/>
  <c r="BQ177" i="7" s="1"/>
  <c r="BK177" i="7"/>
  <c r="AW205" i="7"/>
  <c r="BK205" i="7"/>
  <c r="BH205" i="7"/>
  <c r="BN205" i="7"/>
  <c r="BN203" i="7"/>
  <c r="BP205" i="7"/>
  <c r="BQ205" i="7" s="1"/>
  <c r="BP202" i="7"/>
  <c r="BQ202" i="7" s="1"/>
  <c r="AE203" i="7"/>
  <c r="BP203" i="7"/>
  <c r="BQ203" i="7" s="1"/>
  <c r="AW203" i="7"/>
  <c r="BE203" i="7"/>
  <c r="BH203" i="7"/>
  <c r="BK203" i="7"/>
  <c r="BN202" i="7"/>
  <c r="AW202" i="7"/>
  <c r="BH202" i="7"/>
  <c r="AE202" i="7"/>
  <c r="BE202" i="7"/>
  <c r="BK202" i="7"/>
  <c r="BN201" i="7"/>
  <c r="BE201" i="7"/>
  <c r="BP201" i="7"/>
  <c r="BQ201" i="7" s="1"/>
  <c r="AW201" i="7"/>
  <c r="AE201" i="7"/>
  <c r="BH201" i="7"/>
  <c r="BK201" i="7"/>
  <c r="BN23" i="6" l="1"/>
  <c r="BE23" i="6"/>
  <c r="BH23" i="6"/>
  <c r="BO130" i="7"/>
  <c r="AW23" i="6"/>
  <c r="BO23" i="6" s="1"/>
  <c r="BO129" i="7"/>
  <c r="BO128" i="7"/>
  <c r="BO126" i="7"/>
  <c r="BO124" i="7"/>
  <c r="BO127" i="7"/>
  <c r="BO125" i="7"/>
  <c r="BH27" i="6"/>
  <c r="BN27" i="6"/>
  <c r="BE27" i="6"/>
  <c r="BK27" i="6"/>
  <c r="AW27" i="6"/>
  <c r="BO27" i="6" s="1"/>
  <c r="BO25" i="6"/>
  <c r="BO26" i="6"/>
  <c r="BO22" i="6"/>
  <c r="BO24" i="6"/>
  <c r="BO205" i="7"/>
  <c r="BO178" i="7"/>
  <c r="BO177" i="7"/>
  <c r="BO203" i="7"/>
  <c r="BO202" i="7"/>
  <c r="BO201" i="7"/>
  <c r="BM67" i="8" l="1"/>
  <c r="BJ67" i="8"/>
  <c r="BG67" i="8"/>
  <c r="BC67" i="8"/>
  <c r="BD67" i="8" s="1"/>
  <c r="AP67" i="8"/>
  <c r="AO67" i="8"/>
  <c r="AD67" i="8"/>
  <c r="A67" i="8"/>
  <c r="BM66" i="8"/>
  <c r="BJ66" i="8"/>
  <c r="BG66" i="8"/>
  <c r="BC66" i="8"/>
  <c r="BD66" i="8" s="1"/>
  <c r="AP66" i="8"/>
  <c r="AO66" i="8"/>
  <c r="AD66" i="8"/>
  <c r="A66" i="8"/>
  <c r="BM64" i="8"/>
  <c r="BJ64" i="8"/>
  <c r="BG64" i="8"/>
  <c r="BC64" i="8"/>
  <c r="BD64" i="8" s="1"/>
  <c r="AP64" i="8"/>
  <c r="AO64" i="8"/>
  <c r="AD64" i="8"/>
  <c r="A64" i="8"/>
  <c r="BM62" i="8"/>
  <c r="BJ62" i="8"/>
  <c r="BG62" i="8"/>
  <c r="BC62" i="8"/>
  <c r="BD62" i="8" s="1"/>
  <c r="AP62" i="8"/>
  <c r="AO62" i="8"/>
  <c r="AD62" i="8"/>
  <c r="A62" i="8"/>
  <c r="BM61" i="8"/>
  <c r="BJ61" i="8"/>
  <c r="BG61" i="8"/>
  <c r="BC61" i="8"/>
  <c r="BD61" i="8" s="1"/>
  <c r="AP61" i="8"/>
  <c r="AO61" i="8"/>
  <c r="AD61" i="8"/>
  <c r="A61" i="8"/>
  <c r="AD9" i="6"/>
  <c r="AD10" i="6"/>
  <c r="AD11" i="6"/>
  <c r="AD12" i="6"/>
  <c r="AD14" i="6"/>
  <c r="AD15" i="6"/>
  <c r="AD16" i="6"/>
  <c r="AD17" i="6"/>
  <c r="AD18" i="6"/>
  <c r="AD19" i="6"/>
  <c r="AD20" i="6"/>
  <c r="AD21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8" i="6"/>
  <c r="AD9" i="9"/>
  <c r="AD10" i="9"/>
  <c r="AD11" i="9"/>
  <c r="AD12" i="9"/>
  <c r="AD14" i="9"/>
  <c r="AD15" i="9"/>
  <c r="AD16" i="9"/>
  <c r="AD17" i="9"/>
  <c r="AD18" i="9"/>
  <c r="AD19" i="9"/>
  <c r="AD21" i="9"/>
  <c r="AD23" i="9"/>
  <c r="AD24" i="9"/>
  <c r="AD25" i="9"/>
  <c r="AD26" i="9"/>
  <c r="AD27" i="9"/>
  <c r="AD29" i="9"/>
  <c r="AD30" i="9"/>
  <c r="AD31" i="9"/>
  <c r="AD32" i="9"/>
  <c r="AD34" i="9"/>
  <c r="AD35" i="9"/>
  <c r="AD36" i="9"/>
  <c r="AD37" i="9"/>
  <c r="AD38" i="9"/>
  <c r="AD8" i="9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4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0" i="8"/>
  <c r="AD51" i="8"/>
  <c r="AD52" i="8"/>
  <c r="AD53" i="8"/>
  <c r="AD54" i="8"/>
  <c r="AD55" i="8"/>
  <c r="AD56" i="8"/>
  <c r="AD57" i="8"/>
  <c r="AD58" i="8"/>
  <c r="AD59" i="8"/>
  <c r="AD60" i="8"/>
  <c r="AD63" i="8"/>
  <c r="AD65" i="8"/>
  <c r="AD69" i="8"/>
  <c r="AD70" i="8"/>
  <c r="AD71" i="8"/>
  <c r="AD72" i="8"/>
  <c r="AD73" i="8"/>
  <c r="AD74" i="8"/>
  <c r="AD75" i="8"/>
  <c r="AD76" i="8"/>
  <c r="AD77" i="8"/>
  <c r="AD78" i="8"/>
  <c r="AD79" i="8"/>
  <c r="AD80" i="8"/>
  <c r="AD81" i="8"/>
  <c r="AD82" i="8"/>
  <c r="AD83" i="8"/>
  <c r="AD84" i="8"/>
  <c r="AD85" i="8"/>
  <c r="AD86" i="8"/>
  <c r="AD87" i="8"/>
  <c r="AD88" i="8"/>
  <c r="AD89" i="8"/>
  <c r="AD90" i="8"/>
  <c r="AD91" i="8"/>
  <c r="AD92" i="8"/>
  <c r="AD93" i="8"/>
  <c r="AD94" i="8"/>
  <c r="AD95" i="8"/>
  <c r="AD96" i="8"/>
  <c r="AD97" i="8"/>
  <c r="AD98" i="8"/>
  <c r="AD99" i="8"/>
  <c r="AD100" i="8"/>
  <c r="AD123" i="8"/>
  <c r="AD124" i="8"/>
  <c r="AD125" i="8"/>
  <c r="AD126" i="8"/>
  <c r="AD127" i="8"/>
  <c r="AD128" i="8"/>
  <c r="AD129" i="8"/>
  <c r="AD130" i="8"/>
  <c r="AD131" i="8"/>
  <c r="AD132" i="8"/>
  <c r="AD133" i="8"/>
  <c r="AD134" i="8"/>
  <c r="AD135" i="8"/>
  <c r="AD136" i="8"/>
  <c r="AD138" i="8"/>
  <c r="AD139" i="8"/>
  <c r="AD140" i="8"/>
  <c r="AD141" i="8"/>
  <c r="AD142" i="8"/>
  <c r="AD143" i="8"/>
  <c r="AD145" i="8"/>
  <c r="AD146" i="8"/>
  <c r="AD147" i="8"/>
  <c r="AD148" i="8"/>
  <c r="AD149" i="8"/>
  <c r="AD150" i="8"/>
  <c r="AD151" i="8"/>
  <c r="AD152" i="8"/>
  <c r="AD153" i="8"/>
  <c r="AD154" i="8"/>
  <c r="AD155" i="8"/>
  <c r="AD156" i="8"/>
  <c r="AD157" i="8"/>
  <c r="AD158" i="8"/>
  <c r="AD159" i="8"/>
  <c r="AD161" i="8"/>
  <c r="AD162" i="8"/>
  <c r="AD163" i="8"/>
  <c r="AD164" i="8"/>
  <c r="AD165" i="8"/>
  <c r="AD166" i="8"/>
  <c r="AD167" i="8"/>
  <c r="AD168" i="8"/>
  <c r="AD169" i="8"/>
  <c r="AD170" i="8"/>
  <c r="AD172" i="8"/>
  <c r="AD173" i="8"/>
  <c r="AD174" i="8"/>
  <c r="AD175" i="8"/>
  <c r="AD176" i="8"/>
  <c r="AD177" i="8"/>
  <c r="AD178" i="8"/>
  <c r="AD179" i="8"/>
  <c r="AD180" i="8"/>
  <c r="AD181" i="8"/>
  <c r="AD182" i="8"/>
  <c r="AD183" i="8"/>
  <c r="AD184" i="8"/>
  <c r="AD185" i="8"/>
  <c r="AD186" i="8"/>
  <c r="AD187" i="8"/>
  <c r="AD188" i="8"/>
  <c r="AD189" i="8"/>
  <c r="AD190" i="8"/>
  <c r="AD191" i="8"/>
  <c r="AD192" i="8"/>
  <c r="AD193" i="8"/>
  <c r="AD194" i="8"/>
  <c r="AD195" i="8"/>
  <c r="AD196" i="8"/>
  <c r="AD197" i="8"/>
  <c r="AD198" i="8"/>
  <c r="AD199" i="8"/>
  <c r="AD200" i="8"/>
  <c r="AD201" i="8"/>
  <c r="AD202" i="8"/>
  <c r="AD203" i="8"/>
  <c r="AD204" i="8"/>
  <c r="AD206" i="8"/>
  <c r="AD207" i="8"/>
  <c r="AD208" i="8"/>
  <c r="AD209" i="8"/>
  <c r="AD210" i="8"/>
  <c r="AD211" i="8"/>
  <c r="AD212" i="8"/>
  <c r="AD213" i="8"/>
  <c r="AD214" i="8"/>
  <c r="AD215" i="8"/>
  <c r="AD216" i="8"/>
  <c r="AD217" i="8"/>
  <c r="AD218" i="8"/>
  <c r="AD219" i="8"/>
  <c r="AD220" i="8"/>
  <c r="AD221" i="8"/>
  <c r="AD222" i="8"/>
  <c r="AD223" i="8"/>
  <c r="AD224" i="8"/>
  <c r="AD225" i="8"/>
  <c r="AD226" i="8"/>
  <c r="AD227" i="8"/>
  <c r="AD228" i="8"/>
  <c r="AD229" i="8"/>
  <c r="AD230" i="8"/>
  <c r="AD231" i="8"/>
  <c r="AD232" i="8"/>
  <c r="AD233" i="8"/>
  <c r="AD234" i="8"/>
  <c r="AD235" i="8"/>
  <c r="AD236" i="8"/>
  <c r="AD237" i="8"/>
  <c r="AD238" i="8"/>
  <c r="AD239" i="8"/>
  <c r="AD240" i="8"/>
  <c r="AD241" i="8"/>
  <c r="AD242" i="8"/>
  <c r="AD243" i="8"/>
  <c r="AD244" i="8"/>
  <c r="AD245" i="8"/>
  <c r="AD246" i="8"/>
  <c r="AD247" i="8"/>
  <c r="AD248" i="8"/>
  <c r="AD249" i="8"/>
  <c r="AD250" i="8"/>
  <c r="AD251" i="8"/>
  <c r="AD252" i="8"/>
  <c r="AD253" i="8"/>
  <c r="AD254" i="8"/>
  <c r="AD255" i="8"/>
  <c r="AD256" i="8"/>
  <c r="AD257" i="8"/>
  <c r="AD258" i="8"/>
  <c r="AD259" i="8"/>
  <c r="AD260" i="8"/>
  <c r="AD261" i="8"/>
  <c r="AD263" i="8"/>
  <c r="AD264" i="8"/>
  <c r="AD265" i="8"/>
  <c r="AD266" i="8"/>
  <c r="AD267" i="8"/>
  <c r="AD268" i="8"/>
  <c r="AD269" i="8"/>
  <c r="AD270" i="8"/>
  <c r="AD271" i="8"/>
  <c r="AD272" i="8"/>
  <c r="AD274" i="8"/>
  <c r="AD275" i="8"/>
  <c r="AD276" i="8"/>
  <c r="AD277" i="8"/>
  <c r="AD278" i="8"/>
  <c r="AD279" i="8"/>
  <c r="AD280" i="8"/>
  <c r="AD281" i="8"/>
  <c r="AD282" i="8"/>
  <c r="AD283" i="8"/>
  <c r="AD285" i="8"/>
  <c r="AD286" i="8"/>
  <c r="AD287" i="8"/>
  <c r="AD288" i="8"/>
  <c r="AD289" i="8"/>
  <c r="AD290" i="8"/>
  <c r="AD291" i="8"/>
  <c r="AD292" i="8"/>
  <c r="AD293" i="8"/>
  <c r="AD294" i="8"/>
  <c r="AD295" i="8"/>
  <c r="AD296" i="8"/>
  <c r="AD297" i="8"/>
  <c r="AD298" i="8"/>
  <c r="AD8" i="8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5" i="7"/>
  <c r="AD26" i="7"/>
  <c r="AD27" i="7"/>
  <c r="AD28" i="7"/>
  <c r="AD29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6" i="7"/>
  <c r="AD117" i="7"/>
  <c r="AD118" i="7"/>
  <c r="AD119" i="7"/>
  <c r="AD120" i="7"/>
  <c r="AD121" i="7"/>
  <c r="AD122" i="7"/>
  <c r="AD132" i="7"/>
  <c r="AD133" i="7"/>
  <c r="AD134" i="7"/>
  <c r="AD135" i="7"/>
  <c r="AD136" i="7"/>
  <c r="AD137" i="7"/>
  <c r="AD139" i="7"/>
  <c r="AD140" i="7"/>
  <c r="AD141" i="7"/>
  <c r="AD142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72" i="7"/>
  <c r="AD173" i="7"/>
  <c r="AD174" i="7"/>
  <c r="AD175" i="7"/>
  <c r="AD176" i="7"/>
  <c r="AD180" i="7"/>
  <c r="AD181" i="7"/>
  <c r="AD182" i="7"/>
  <c r="AD183" i="7"/>
  <c r="AD184" i="7"/>
  <c r="AD185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4" i="7"/>
  <c r="AD206" i="7"/>
  <c r="AD207" i="7"/>
  <c r="AD208" i="7"/>
  <c r="AD209" i="7"/>
  <c r="AD210" i="7"/>
  <c r="AD211" i="7"/>
  <c r="AD212" i="7"/>
  <c r="AD213" i="7"/>
  <c r="AD214" i="7"/>
  <c r="AD215" i="7"/>
  <c r="AD216" i="7"/>
  <c r="AD8" i="7"/>
  <c r="AD9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40" i="14"/>
  <c r="AD41" i="14"/>
  <c r="AD42" i="14"/>
  <c r="AD43" i="14"/>
  <c r="AD45" i="14"/>
  <c r="AD46" i="14"/>
  <c r="AD47" i="14"/>
  <c r="AD48" i="14"/>
  <c r="AD49" i="14"/>
  <c r="AD50" i="14"/>
  <c r="AD51" i="14"/>
  <c r="AD53" i="14"/>
  <c r="AD54" i="14"/>
  <c r="AD55" i="14"/>
  <c r="AD56" i="14"/>
  <c r="AD57" i="14"/>
  <c r="AD58" i="14"/>
  <c r="AD59" i="14"/>
  <c r="AD60" i="14"/>
  <c r="AD62" i="14"/>
  <c r="AD63" i="14"/>
  <c r="AD64" i="14"/>
  <c r="AD65" i="14"/>
  <c r="AD66" i="14"/>
  <c r="AD68" i="14"/>
  <c r="AD69" i="14"/>
  <c r="AD70" i="14"/>
  <c r="AD72" i="14"/>
  <c r="AD73" i="14"/>
  <c r="AD74" i="14"/>
  <c r="AD75" i="14"/>
  <c r="AD76" i="14"/>
  <c r="AD77" i="14"/>
  <c r="AD78" i="14"/>
  <c r="AD79" i="14"/>
  <c r="AD80" i="14"/>
  <c r="AD81" i="14"/>
  <c r="AD8" i="1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9" i="4"/>
  <c r="AD30" i="4"/>
  <c r="AD31" i="4"/>
  <c r="AD32" i="4"/>
  <c r="AD24" i="4"/>
  <c r="AD25" i="4"/>
  <c r="AD26" i="4"/>
  <c r="AD27" i="4"/>
  <c r="AD28" i="4"/>
  <c r="AD34" i="4"/>
  <c r="AD35" i="4"/>
  <c r="AD36" i="4"/>
  <c r="AD37" i="4"/>
  <c r="AD38" i="4"/>
  <c r="AD39" i="4"/>
  <c r="AD40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9" i="4"/>
  <c r="AD70" i="4"/>
  <c r="AD71" i="4"/>
  <c r="AD72" i="4"/>
  <c r="AD73" i="4"/>
  <c r="AD74" i="4"/>
  <c r="AD75" i="4"/>
  <c r="AD76" i="4"/>
  <c r="AD77" i="4"/>
  <c r="AD78" i="4"/>
  <c r="AD80" i="4"/>
  <c r="AD81" i="4"/>
  <c r="AD82" i="4"/>
  <c r="AD83" i="4"/>
  <c r="AD84" i="4"/>
  <c r="AD85" i="4"/>
  <c r="AD86" i="4"/>
  <c r="AD88" i="4"/>
  <c r="AD89" i="4"/>
  <c r="AD90" i="4"/>
  <c r="AD91" i="4"/>
  <c r="AD92" i="4"/>
  <c r="AD93" i="4"/>
  <c r="AD95" i="4"/>
  <c r="AD96" i="4"/>
  <c r="AD97" i="4"/>
  <c r="AD98" i="4"/>
  <c r="AD99" i="4"/>
  <c r="AD100" i="4"/>
  <c r="AD101" i="4"/>
  <c r="AD103" i="4"/>
  <c r="AD104" i="4"/>
  <c r="AD105" i="4"/>
  <c r="AD106" i="4"/>
  <c r="AD107" i="4"/>
  <c r="AD108" i="4"/>
  <c r="AD109" i="4"/>
  <c r="AD111" i="4"/>
  <c r="AD112" i="4"/>
  <c r="AD113" i="4"/>
  <c r="AD114" i="4"/>
  <c r="AD115" i="4"/>
  <c r="AD116" i="4"/>
  <c r="AD117" i="4"/>
  <c r="AD118" i="4"/>
  <c r="AD119" i="4"/>
  <c r="AD121" i="4"/>
  <c r="AD122" i="4"/>
  <c r="AD124" i="4"/>
  <c r="AD125" i="4"/>
  <c r="AD126" i="4"/>
  <c r="AD127" i="4"/>
  <c r="AD128" i="4"/>
  <c r="AD129" i="4"/>
  <c r="AD130" i="4"/>
  <c r="AD132" i="4"/>
  <c r="AD133" i="4"/>
  <c r="AD134" i="4"/>
  <c r="AD135" i="4"/>
  <c r="AD136" i="4"/>
  <c r="AD137" i="4"/>
  <c r="AD138" i="4"/>
  <c r="AD139" i="4"/>
  <c r="AD140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6" i="4"/>
  <c r="AD168" i="4"/>
  <c r="AD169" i="4"/>
  <c r="AD171" i="4"/>
  <c r="AD172" i="4"/>
  <c r="AD173" i="4"/>
  <c r="AD174" i="4"/>
  <c r="AD175" i="4"/>
  <c r="AD179" i="4"/>
  <c r="AD176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E204" i="4" s="1"/>
  <c r="AD205" i="4"/>
  <c r="AD206" i="4"/>
  <c r="AE206" i="4" s="1"/>
  <c r="AD207" i="4"/>
  <c r="AE207" i="4" s="1"/>
  <c r="AD208" i="4"/>
  <c r="AE208" i="4" s="1"/>
  <c r="AD209" i="4"/>
  <c r="AE209" i="4" s="1"/>
  <c r="AD210" i="4"/>
  <c r="AE210" i="4" s="1"/>
  <c r="AD211" i="4"/>
  <c r="AE211" i="4" s="1"/>
  <c r="AD212" i="4"/>
  <c r="AD213" i="4"/>
  <c r="AD214" i="4"/>
  <c r="AE214" i="4" s="1"/>
  <c r="AD215" i="4"/>
  <c r="AE215" i="4" s="1"/>
  <c r="AD216" i="4"/>
  <c r="AE216" i="4" s="1"/>
  <c r="AD217" i="4"/>
  <c r="AE217" i="4" s="1"/>
  <c r="AD218" i="4"/>
  <c r="AE218" i="4" s="1"/>
  <c r="AD219" i="4"/>
  <c r="AD220" i="4"/>
  <c r="AE220" i="4" s="1"/>
  <c r="AD221" i="4"/>
  <c r="AE221" i="4" s="1"/>
  <c r="AD222" i="4"/>
  <c r="AE222" i="4" s="1"/>
  <c r="AD223" i="4"/>
  <c r="AE223" i="4" s="1"/>
  <c r="AD224" i="4"/>
  <c r="AE224" i="4" s="1"/>
  <c r="AD225" i="4"/>
  <c r="AE225" i="4" s="1"/>
  <c r="AD226" i="4"/>
  <c r="AE226" i="4" s="1"/>
  <c r="AD228" i="4"/>
  <c r="AD229" i="4"/>
  <c r="AD230" i="4"/>
  <c r="AD231" i="4"/>
  <c r="AD237" i="4"/>
  <c r="AD239" i="4"/>
  <c r="AD240" i="4"/>
  <c r="AD241" i="4"/>
  <c r="AD242" i="4"/>
  <c r="AD243" i="4"/>
  <c r="AD244" i="4"/>
  <c r="AD245" i="4"/>
  <c r="AD246" i="4"/>
  <c r="AD247" i="4"/>
  <c r="AD248" i="4"/>
  <c r="AD250" i="4"/>
  <c r="AD251" i="4"/>
  <c r="AD253" i="4"/>
  <c r="AD254" i="4"/>
  <c r="AD255" i="4"/>
  <c r="AD256" i="4"/>
  <c r="AD257" i="4"/>
  <c r="AD258" i="4"/>
  <c r="AD259" i="4"/>
  <c r="AD260" i="4"/>
  <c r="AD261" i="4"/>
  <c r="AD263" i="4"/>
  <c r="AD264" i="4"/>
  <c r="AD266" i="4"/>
  <c r="AD267" i="4"/>
  <c r="AD268" i="4"/>
  <c r="AD8" i="4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3" i="3"/>
  <c r="AD175" i="3"/>
  <c r="AD176" i="3"/>
  <c r="AD177" i="3"/>
  <c r="AD8" i="3"/>
  <c r="BC8" i="3"/>
  <c r="AD322" i="2"/>
  <c r="AD323" i="2"/>
  <c r="AD336" i="2"/>
  <c r="AD337" i="2"/>
  <c r="AD338" i="2"/>
  <c r="AD340" i="2"/>
  <c r="AD341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D308" i="2"/>
  <c r="AD309" i="2"/>
  <c r="AD310" i="2"/>
  <c r="AD311" i="2"/>
  <c r="AD312" i="2"/>
  <c r="AD314" i="2"/>
  <c r="AD315" i="2"/>
  <c r="AD316" i="2"/>
  <c r="AD317" i="2"/>
  <c r="AD318" i="2"/>
  <c r="AD319" i="2"/>
  <c r="AD320" i="2"/>
  <c r="AD32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1" i="2"/>
  <c r="AD252" i="2"/>
  <c r="AD253" i="2"/>
  <c r="AD255" i="2"/>
  <c r="AD256" i="2"/>
  <c r="AD257" i="2"/>
  <c r="AD258" i="2"/>
  <c r="AD259" i="2"/>
  <c r="AD260" i="2"/>
  <c r="AD261" i="2"/>
  <c r="AD262" i="2"/>
  <c r="AD263" i="2"/>
  <c r="AD264" i="2"/>
  <c r="AD265" i="2"/>
  <c r="AD266" i="2"/>
  <c r="AD267" i="2"/>
  <c r="AD268" i="2"/>
  <c r="AD269" i="2"/>
  <c r="AD271" i="2"/>
  <c r="AD273" i="2"/>
  <c r="AD179" i="2"/>
  <c r="AD180" i="2"/>
  <c r="AD181" i="2"/>
  <c r="AD182" i="2"/>
  <c r="AD183" i="2"/>
  <c r="AD184" i="2"/>
  <c r="AD185" i="2"/>
  <c r="AD186" i="2"/>
  <c r="AD187" i="2"/>
  <c r="AD188" i="2"/>
  <c r="AD189" i="2"/>
  <c r="AD190" i="2"/>
  <c r="AD191" i="2"/>
  <c r="AD192" i="2"/>
  <c r="AD193" i="2"/>
  <c r="AD194" i="2"/>
  <c r="AD196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D210" i="2"/>
  <c r="AD211" i="2"/>
  <c r="AD212" i="2"/>
  <c r="AD213" i="2"/>
  <c r="AD214" i="2"/>
  <c r="AD215" i="2"/>
  <c r="AD216" i="2"/>
  <c r="AD217" i="2"/>
  <c r="AD218" i="2"/>
  <c r="AD219" i="2"/>
  <c r="AD220" i="2"/>
  <c r="AD221" i="2"/>
  <c r="AD222" i="2"/>
  <c r="AD223" i="2"/>
  <c r="AD224" i="2"/>
  <c r="AD225" i="2"/>
  <c r="AD226" i="2"/>
  <c r="AD227" i="2"/>
  <c r="AD228" i="2"/>
  <c r="AD229" i="2"/>
  <c r="AD230" i="2"/>
  <c r="AD125" i="2"/>
  <c r="AD126" i="2"/>
  <c r="AD127" i="2"/>
  <c r="AD128" i="2"/>
  <c r="AD129" i="2"/>
  <c r="AD130" i="2"/>
  <c r="AD131" i="2"/>
  <c r="AD132" i="2"/>
  <c r="AD133" i="2"/>
  <c r="AD134" i="2"/>
  <c r="AD135" i="2"/>
  <c r="AD136" i="2"/>
  <c r="AD137" i="2"/>
  <c r="AD138" i="2"/>
  <c r="AD139" i="2"/>
  <c r="AD140" i="2"/>
  <c r="AD141" i="2"/>
  <c r="AD142" i="2"/>
  <c r="AD143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D165" i="2"/>
  <c r="AD166" i="2"/>
  <c r="AD167" i="2"/>
  <c r="AD168" i="2"/>
  <c r="AD169" i="2"/>
  <c r="AD170" i="2"/>
  <c r="AD171" i="2"/>
  <c r="AD172" i="2"/>
  <c r="AD173" i="2"/>
  <c r="AD174" i="2"/>
  <c r="AD175" i="2"/>
  <c r="AD176" i="2"/>
  <c r="AD177" i="2"/>
  <c r="AD178" i="2"/>
  <c r="AD84" i="2"/>
  <c r="AD85" i="2"/>
  <c r="AD86" i="2"/>
  <c r="AD87" i="2"/>
  <c r="AD88" i="2"/>
  <c r="AD89" i="2"/>
  <c r="AD90" i="2"/>
  <c r="AD91" i="2"/>
  <c r="AD92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110" i="2"/>
  <c r="AD111" i="2"/>
  <c r="AD112" i="2"/>
  <c r="AD113" i="2"/>
  <c r="AD114" i="2"/>
  <c r="AD115" i="2"/>
  <c r="AD116" i="2"/>
  <c r="AD117" i="2"/>
  <c r="AD118" i="2"/>
  <c r="AD119" i="2"/>
  <c r="AD120" i="2"/>
  <c r="AD121" i="2"/>
  <c r="AD122" i="2"/>
  <c r="AD123" i="2"/>
  <c r="AD124" i="2"/>
  <c r="AD9" i="2"/>
  <c r="AD10" i="2"/>
  <c r="AD11" i="2"/>
  <c r="AD12" i="2"/>
  <c r="AD13" i="2"/>
  <c r="AD14" i="2"/>
  <c r="AD15" i="2"/>
  <c r="AD16" i="2"/>
  <c r="AD17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" i="2"/>
  <c r="AV8" i="2"/>
  <c r="A203" i="4"/>
  <c r="AO203" i="4"/>
  <c r="AP203" i="4"/>
  <c r="BC203" i="4"/>
  <c r="BD203" i="4" s="1"/>
  <c r="BG203" i="4"/>
  <c r="BJ203" i="4"/>
  <c r="BM203" i="4"/>
  <c r="A204" i="4"/>
  <c r="AO204" i="4"/>
  <c r="AP204" i="4"/>
  <c r="BC204" i="4"/>
  <c r="BD204" i="4" s="1"/>
  <c r="BG204" i="4"/>
  <c r="BJ204" i="4"/>
  <c r="BM204" i="4"/>
  <c r="A205" i="4"/>
  <c r="AO205" i="4"/>
  <c r="AP205" i="4"/>
  <c r="BC205" i="4"/>
  <c r="BD205" i="4" s="1"/>
  <c r="BG205" i="4"/>
  <c r="BJ205" i="4"/>
  <c r="BM205" i="4"/>
  <c r="A206" i="4"/>
  <c r="AO206" i="4"/>
  <c r="AP206" i="4"/>
  <c r="BC206" i="4"/>
  <c r="BD206" i="4" s="1"/>
  <c r="BG206" i="4"/>
  <c r="BJ206" i="4"/>
  <c r="BM206" i="4"/>
  <c r="A207" i="4"/>
  <c r="AO207" i="4"/>
  <c r="AP207" i="4"/>
  <c r="BC207" i="4"/>
  <c r="BG207" i="4"/>
  <c r="BJ207" i="4"/>
  <c r="BM207" i="4"/>
  <c r="A208" i="4"/>
  <c r="AO208" i="4"/>
  <c r="AP208" i="4"/>
  <c r="BC208" i="4"/>
  <c r="BD208" i="4" s="1"/>
  <c r="BG208" i="4"/>
  <c r="BJ208" i="4"/>
  <c r="BM208" i="4"/>
  <c r="A209" i="4"/>
  <c r="AO209" i="4"/>
  <c r="AP209" i="4"/>
  <c r="BC209" i="4"/>
  <c r="BD209" i="4" s="1"/>
  <c r="BG209" i="4"/>
  <c r="BJ209" i="4"/>
  <c r="BM209" i="4"/>
  <c r="A210" i="4"/>
  <c r="AO210" i="4"/>
  <c r="AP210" i="4"/>
  <c r="BC210" i="4"/>
  <c r="BD210" i="4" s="1"/>
  <c r="BG210" i="4"/>
  <c r="BJ210" i="4"/>
  <c r="BM210" i="4"/>
  <c r="A211" i="4"/>
  <c r="AO211" i="4"/>
  <c r="AP211" i="4"/>
  <c r="BC211" i="4"/>
  <c r="BD211" i="4" s="1"/>
  <c r="BG211" i="4"/>
  <c r="BJ211" i="4"/>
  <c r="BM211" i="4"/>
  <c r="A212" i="4"/>
  <c r="AO212" i="4"/>
  <c r="AP212" i="4"/>
  <c r="BC212" i="4"/>
  <c r="BD212" i="4" s="1"/>
  <c r="BG212" i="4"/>
  <c r="BJ212" i="4"/>
  <c r="BM212" i="4"/>
  <c r="A213" i="4"/>
  <c r="AO213" i="4"/>
  <c r="AP213" i="4"/>
  <c r="BC213" i="4"/>
  <c r="BD213" i="4" s="1"/>
  <c r="BG213" i="4"/>
  <c r="BJ213" i="4"/>
  <c r="BM213" i="4"/>
  <c r="A214" i="4"/>
  <c r="AO214" i="4"/>
  <c r="AP214" i="4"/>
  <c r="BC214" i="4"/>
  <c r="BD214" i="4" s="1"/>
  <c r="BG214" i="4"/>
  <c r="BJ214" i="4"/>
  <c r="BM214" i="4"/>
  <c r="A215" i="4"/>
  <c r="AO215" i="4"/>
  <c r="AP215" i="4"/>
  <c r="BC215" i="4"/>
  <c r="BD215" i="4" s="1"/>
  <c r="BG215" i="4"/>
  <c r="BJ215" i="4"/>
  <c r="BM215" i="4"/>
  <c r="A216" i="4"/>
  <c r="AO216" i="4"/>
  <c r="AP216" i="4"/>
  <c r="BC216" i="4"/>
  <c r="BD216" i="4" s="1"/>
  <c r="BG216" i="4"/>
  <c r="BJ216" i="4"/>
  <c r="BM216" i="4"/>
  <c r="A217" i="4"/>
  <c r="AO217" i="4"/>
  <c r="AP217" i="4"/>
  <c r="BC217" i="4"/>
  <c r="BD217" i="4" s="1"/>
  <c r="BG217" i="4"/>
  <c r="BJ217" i="4"/>
  <c r="BM217" i="4"/>
  <c r="A218" i="4"/>
  <c r="AO218" i="4"/>
  <c r="AP218" i="4"/>
  <c r="BC218" i="4"/>
  <c r="BD218" i="4" s="1"/>
  <c r="BG218" i="4"/>
  <c r="BJ218" i="4"/>
  <c r="BM218" i="4"/>
  <c r="A219" i="4"/>
  <c r="AO219" i="4"/>
  <c r="AP219" i="4"/>
  <c r="BC219" i="4"/>
  <c r="BD219" i="4" s="1"/>
  <c r="BG219" i="4"/>
  <c r="BJ219" i="4"/>
  <c r="BM219" i="4"/>
  <c r="A220" i="4"/>
  <c r="AO220" i="4"/>
  <c r="AP220" i="4"/>
  <c r="BC220" i="4"/>
  <c r="BD220" i="4" s="1"/>
  <c r="BG220" i="4"/>
  <c r="BJ220" i="4"/>
  <c r="BM220" i="4"/>
  <c r="A221" i="4"/>
  <c r="AO221" i="4"/>
  <c r="AP221" i="4"/>
  <c r="BC221" i="4"/>
  <c r="BD221" i="4" s="1"/>
  <c r="BG221" i="4"/>
  <c r="BJ221" i="4"/>
  <c r="BM221" i="4"/>
  <c r="A222" i="4"/>
  <c r="AO222" i="4"/>
  <c r="AP222" i="4"/>
  <c r="BC222" i="4"/>
  <c r="BD222" i="4" s="1"/>
  <c r="BG222" i="4"/>
  <c r="BJ222" i="4"/>
  <c r="BM222" i="4"/>
  <c r="A223" i="4"/>
  <c r="AO223" i="4"/>
  <c r="AP223" i="4"/>
  <c r="BC223" i="4"/>
  <c r="BD223" i="4" s="1"/>
  <c r="BG223" i="4"/>
  <c r="BJ223" i="4"/>
  <c r="BM223" i="4"/>
  <c r="A224" i="4"/>
  <c r="AO224" i="4"/>
  <c r="AP224" i="4"/>
  <c r="BC224" i="4"/>
  <c r="BD224" i="4" s="1"/>
  <c r="BG224" i="4"/>
  <c r="BJ224" i="4"/>
  <c r="BM224" i="4"/>
  <c r="A225" i="4"/>
  <c r="AO225" i="4"/>
  <c r="AP225" i="4"/>
  <c r="BC225" i="4"/>
  <c r="BD225" i="4" s="1"/>
  <c r="BG225" i="4"/>
  <c r="BJ225" i="4"/>
  <c r="BM225" i="4"/>
  <c r="A226" i="4"/>
  <c r="AO226" i="4"/>
  <c r="AP226" i="4"/>
  <c r="BC226" i="4"/>
  <c r="BD226" i="4" s="1"/>
  <c r="BG226" i="4"/>
  <c r="BJ226" i="4"/>
  <c r="BM226" i="4"/>
  <c r="AV210" i="4" l="1"/>
  <c r="BP207" i="4"/>
  <c r="BQ207" i="4" s="1"/>
  <c r="AN212" i="4"/>
  <c r="AV221" i="4"/>
  <c r="BH221" i="4" s="1"/>
  <c r="BP214" i="4"/>
  <c r="BQ214" i="4" s="1"/>
  <c r="AV225" i="4"/>
  <c r="AW225" i="4" s="1"/>
  <c r="AN218" i="4"/>
  <c r="AV205" i="4"/>
  <c r="BK205" i="4" s="1"/>
  <c r="AV203" i="4"/>
  <c r="AW203" i="4" s="1"/>
  <c r="AN223" i="4"/>
  <c r="AV204" i="4"/>
  <c r="BK204" i="4" s="1"/>
  <c r="AV220" i="4"/>
  <c r="BE220" i="4" s="1"/>
  <c r="BP223" i="4"/>
  <c r="BQ223" i="4" s="1"/>
  <c r="BP213" i="4"/>
  <c r="BQ213" i="4" s="1"/>
  <c r="BD207" i="4"/>
  <c r="BP212" i="4"/>
  <c r="BQ212" i="4" s="1"/>
  <c r="BP225" i="4"/>
  <c r="BQ225" i="4" s="1"/>
  <c r="BP224" i="4"/>
  <c r="BQ224" i="4" s="1"/>
  <c r="BP219" i="4"/>
  <c r="BQ219" i="4" s="1"/>
  <c r="BP203" i="4"/>
  <c r="BQ203" i="4" s="1"/>
  <c r="AE67" i="8"/>
  <c r="BP67" i="8"/>
  <c r="BQ67" i="8" s="1"/>
  <c r="AE66" i="8"/>
  <c r="BP66" i="8"/>
  <c r="BQ66" i="8" s="1"/>
  <c r="BP62" i="8"/>
  <c r="BQ62" i="8" s="1"/>
  <c r="AE64" i="8"/>
  <c r="BP64" i="8"/>
  <c r="BQ64" i="8" s="1"/>
  <c r="BP61" i="8"/>
  <c r="BQ61" i="8" s="1"/>
  <c r="AE62" i="8"/>
  <c r="AE61" i="8"/>
  <c r="AE219" i="4"/>
  <c r="AE203" i="4"/>
  <c r="BP218" i="4"/>
  <c r="BQ218" i="4" s="1"/>
  <c r="AE213" i="4"/>
  <c r="BP226" i="4"/>
  <c r="BQ226" i="4" s="1"/>
  <c r="AE212" i="4"/>
  <c r="BP208" i="4"/>
  <c r="BQ208" i="4" s="1"/>
  <c r="AV216" i="4"/>
  <c r="BN216" i="4" s="1"/>
  <c r="BP204" i="4"/>
  <c r="BQ204" i="4" s="1"/>
  <c r="BP209" i="4"/>
  <c r="BQ209" i="4" s="1"/>
  <c r="AV215" i="4"/>
  <c r="AW215" i="4" s="1"/>
  <c r="AV219" i="4"/>
  <c r="AN219" i="4"/>
  <c r="BP205" i="4"/>
  <c r="BQ205" i="4" s="1"/>
  <c r="AN226" i="4"/>
  <c r="AV224" i="4"/>
  <c r="AN221" i="4"/>
  <c r="AV212" i="4"/>
  <c r="AN206" i="4"/>
  <c r="AV206" i="4"/>
  <c r="AN203" i="4"/>
  <c r="AV207" i="4"/>
  <c r="BP210" i="4"/>
  <c r="BQ210" i="4" s="1"/>
  <c r="BP216" i="4"/>
  <c r="BQ216" i="4" s="1"/>
  <c r="BP222" i="4"/>
  <c r="BQ222" i="4" s="1"/>
  <c r="AV208" i="4"/>
  <c r="BP221" i="4"/>
  <c r="BQ221" i="4" s="1"/>
  <c r="AN220" i="4"/>
  <c r="AN215" i="4"/>
  <c r="AN208" i="4"/>
  <c r="AN210" i="4"/>
  <c r="BP215" i="4"/>
  <c r="BQ215" i="4" s="1"/>
  <c r="BP211" i="4"/>
  <c r="BQ211" i="4" s="1"/>
  <c r="AV209" i="4"/>
  <c r="AN224" i="4"/>
  <c r="BP206" i="4"/>
  <c r="BQ206" i="4" s="1"/>
  <c r="BP220" i="4"/>
  <c r="BQ220" i="4" s="1"/>
  <c r="AN204" i="4"/>
  <c r="BP217" i="4"/>
  <c r="BQ217" i="4" s="1"/>
  <c r="AN225" i="4"/>
  <c r="AN217" i="4"/>
  <c r="AV217" i="4"/>
  <c r="AV226" i="4"/>
  <c r="AN207" i="4"/>
  <c r="AE205" i="4"/>
  <c r="AN216" i="4"/>
  <c r="AN205" i="4"/>
  <c r="BH210" i="4" l="1"/>
  <c r="BK210" i="4"/>
  <c r="BN210" i="4"/>
  <c r="BE210" i="4"/>
  <c r="AW210" i="4"/>
  <c r="AN209" i="4"/>
  <c r="BN221" i="4"/>
  <c r="AW204" i="4"/>
  <c r="BE221" i="4"/>
  <c r="BK216" i="4"/>
  <c r="AW221" i="4"/>
  <c r="BN204" i="4"/>
  <c r="AV223" i="4"/>
  <c r="BK223" i="4" s="1"/>
  <c r="BK221" i="4"/>
  <c r="BH220" i="4"/>
  <c r="BK220" i="4"/>
  <c r="BN225" i="4"/>
  <c r="BK225" i="4"/>
  <c r="BH225" i="4"/>
  <c r="BE225" i="4"/>
  <c r="BN205" i="4"/>
  <c r="BH204" i="4"/>
  <c r="BE204" i="4"/>
  <c r="AV218" i="4"/>
  <c r="AW218" i="4" s="1"/>
  <c r="BE205" i="4"/>
  <c r="AW205" i="4"/>
  <c r="BK203" i="4"/>
  <c r="BN203" i="4"/>
  <c r="BE203" i="4"/>
  <c r="BH203" i="4"/>
  <c r="BH205" i="4"/>
  <c r="AW220" i="4"/>
  <c r="BN220" i="4"/>
  <c r="AN67" i="8"/>
  <c r="AV67" i="8"/>
  <c r="AN66" i="8"/>
  <c r="AV66" i="8"/>
  <c r="AV64" i="8"/>
  <c r="AN64" i="8"/>
  <c r="AN62" i="8"/>
  <c r="AV62" i="8"/>
  <c r="AN61" i="8"/>
  <c r="AV61" i="8"/>
  <c r="BO210" i="4"/>
  <c r="BK215" i="4"/>
  <c r="AW216" i="4"/>
  <c r="BE216" i="4"/>
  <c r="BH216" i="4"/>
  <c r="BN215" i="4"/>
  <c r="BH215" i="4"/>
  <c r="BE215" i="4"/>
  <c r="AV213" i="4"/>
  <c r="AN213" i="4"/>
  <c r="BN206" i="4"/>
  <c r="AW206" i="4"/>
  <c r="BK206" i="4"/>
  <c r="BE206" i="4"/>
  <c r="BH206" i="4"/>
  <c r="AW224" i="4"/>
  <c r="BE224" i="4"/>
  <c r="BH224" i="4"/>
  <c r="BN224" i="4"/>
  <c r="BK224" i="4"/>
  <c r="AW219" i="4"/>
  <c r="BH219" i="4"/>
  <c r="BE219" i="4"/>
  <c r="BK219" i="4"/>
  <c r="BN219" i="4"/>
  <c r="BH226" i="4"/>
  <c r="BN226" i="4"/>
  <c r="BK226" i="4"/>
  <c r="AW226" i="4"/>
  <c r="BE226" i="4"/>
  <c r="AW207" i="4"/>
  <c r="BN207" i="4"/>
  <c r="BE207" i="4"/>
  <c r="BK207" i="4"/>
  <c r="BH207" i="4"/>
  <c r="AN222" i="4"/>
  <c r="AV222" i="4"/>
  <c r="BN217" i="4"/>
  <c r="AW217" i="4"/>
  <c r="BH217" i="4"/>
  <c r="BE217" i="4"/>
  <c r="BK217" i="4"/>
  <c r="BE209" i="4"/>
  <c r="BH209" i="4"/>
  <c r="BK209" i="4"/>
  <c r="AW209" i="4"/>
  <c r="BN209" i="4"/>
  <c r="AW212" i="4"/>
  <c r="BK212" i="4"/>
  <c r="BH212" i="4"/>
  <c r="BE212" i="4"/>
  <c r="BN212" i="4"/>
  <c r="AN211" i="4"/>
  <c r="AV211" i="4"/>
  <c r="BH208" i="4"/>
  <c r="AW208" i="4"/>
  <c r="BE208" i="4"/>
  <c r="BK208" i="4"/>
  <c r="BN208" i="4"/>
  <c r="AN214" i="4" l="1"/>
  <c r="AV214" i="4"/>
  <c r="BN214" i="4" s="1"/>
  <c r="BO221" i="4"/>
  <c r="BO204" i="4"/>
  <c r="BE223" i="4"/>
  <c r="BH223" i="4"/>
  <c r="BN223" i="4"/>
  <c r="AW223" i="4"/>
  <c r="BO203" i="4"/>
  <c r="BH214" i="4"/>
  <c r="BO220" i="4"/>
  <c r="BE214" i="4"/>
  <c r="AW214" i="4"/>
  <c r="BO225" i="4"/>
  <c r="BO205" i="4"/>
  <c r="BN218" i="4"/>
  <c r="BK218" i="4"/>
  <c r="BH218" i="4"/>
  <c r="BE218" i="4"/>
  <c r="BO216" i="4"/>
  <c r="BO215" i="4"/>
  <c r="BN67" i="8"/>
  <c r="BH67" i="8"/>
  <c r="BE67" i="8"/>
  <c r="BK67" i="8"/>
  <c r="AW67" i="8"/>
  <c r="BN66" i="8"/>
  <c r="BE66" i="8"/>
  <c r="BH66" i="8"/>
  <c r="BK66" i="8"/>
  <c r="AW66" i="8"/>
  <c r="BN64" i="8"/>
  <c r="BK64" i="8"/>
  <c r="BH64" i="8"/>
  <c r="BE64" i="8"/>
  <c r="AW64" i="8"/>
  <c r="BN62" i="8"/>
  <c r="BK62" i="8"/>
  <c r="BH62" i="8"/>
  <c r="AW62" i="8"/>
  <c r="BE62" i="8"/>
  <c r="BN61" i="8"/>
  <c r="BE61" i="8"/>
  <c r="AW61" i="8"/>
  <c r="BH61" i="8"/>
  <c r="BK61" i="8"/>
  <c r="BO206" i="4"/>
  <c r="AW213" i="4"/>
  <c r="BE213" i="4"/>
  <c r="BN213" i="4"/>
  <c r="BH213" i="4"/>
  <c r="BK213" i="4"/>
  <c r="BO219" i="4"/>
  <c r="BO226" i="4"/>
  <c r="BN211" i="4"/>
  <c r="BH211" i="4"/>
  <c r="BK211" i="4"/>
  <c r="AW211" i="4"/>
  <c r="BE211" i="4"/>
  <c r="BO212" i="4"/>
  <c r="BO224" i="4"/>
  <c r="BN222" i="4"/>
  <c r="BK222" i="4"/>
  <c r="BH222" i="4"/>
  <c r="AW222" i="4"/>
  <c r="BE222" i="4"/>
  <c r="BO209" i="4"/>
  <c r="BO208" i="4"/>
  <c r="BO217" i="4"/>
  <c r="BO207" i="4"/>
  <c r="BK214" i="4" l="1"/>
  <c r="BO67" i="8"/>
  <c r="BO218" i="4"/>
  <c r="BO223" i="4"/>
  <c r="BO64" i="8"/>
  <c r="BO214" i="4"/>
  <c r="BO66" i="8"/>
  <c r="BO62" i="8"/>
  <c r="BO61" i="8"/>
  <c r="BO211" i="4"/>
  <c r="BO222" i="4"/>
  <c r="BO213" i="4"/>
  <c r="AN300" i="2" l="1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BM304" i="2"/>
  <c r="BJ304" i="2"/>
  <c r="BG304" i="2"/>
  <c r="BC304" i="2"/>
  <c r="BD304" i="2" s="1"/>
  <c r="AP304" i="2"/>
  <c r="AO304" i="2"/>
  <c r="A304" i="2"/>
  <c r="AN273" i="2"/>
  <c r="BM273" i="2"/>
  <c r="BJ273" i="2"/>
  <c r="BG273" i="2"/>
  <c r="BC273" i="2"/>
  <c r="BD273" i="2" s="1"/>
  <c r="AP273" i="2"/>
  <c r="AO273" i="2"/>
  <c r="A273" i="2"/>
  <c r="AN36" i="2"/>
  <c r="AN37" i="2"/>
  <c r="AN38" i="2"/>
  <c r="AN39" i="2"/>
  <c r="BP273" i="2" l="1"/>
  <c r="BQ273" i="2" s="1"/>
  <c r="BP304" i="2"/>
  <c r="BQ304" i="2" s="1"/>
  <c r="AE304" i="2"/>
  <c r="AE273" i="2"/>
  <c r="AP314" i="2" l="1"/>
  <c r="AP315" i="2"/>
  <c r="AP316" i="2"/>
  <c r="AP317" i="2"/>
  <c r="AP318" i="2"/>
  <c r="BM177" i="3" l="1"/>
  <c r="BJ177" i="3"/>
  <c r="BG177" i="3"/>
  <c r="BC177" i="3"/>
  <c r="BD177" i="3" s="1"/>
  <c r="AP177" i="3"/>
  <c r="AO177" i="3"/>
  <c r="AN177" i="3"/>
  <c r="AE177" i="3"/>
  <c r="A177" i="3"/>
  <c r="BM176" i="3"/>
  <c r="BJ176" i="3"/>
  <c r="BG176" i="3"/>
  <c r="BC176" i="3"/>
  <c r="BD176" i="3" s="1"/>
  <c r="AP176" i="3"/>
  <c r="AO176" i="3"/>
  <c r="AN176" i="3"/>
  <c r="AE176" i="3"/>
  <c r="A176" i="3"/>
  <c r="BM175" i="3"/>
  <c r="BJ175" i="3"/>
  <c r="BG175" i="3"/>
  <c r="BC175" i="3"/>
  <c r="BD175" i="3" s="1"/>
  <c r="AP175" i="3"/>
  <c r="AO175" i="3"/>
  <c r="AN175" i="3"/>
  <c r="AE175" i="3"/>
  <c r="A175" i="3"/>
  <c r="BM173" i="3"/>
  <c r="BJ173" i="3"/>
  <c r="BG173" i="3"/>
  <c r="BC173" i="3"/>
  <c r="BD173" i="3" s="1"/>
  <c r="AP173" i="3"/>
  <c r="AO173" i="3"/>
  <c r="AN173" i="3"/>
  <c r="A173" i="3"/>
  <c r="BP176" i="3" l="1"/>
  <c r="BQ176" i="3" s="1"/>
  <c r="BP177" i="3"/>
  <c r="BQ177" i="3" s="1"/>
  <c r="BP175" i="3"/>
  <c r="BQ175" i="3" s="1"/>
  <c r="BP173" i="3"/>
  <c r="BQ173" i="3" s="1"/>
  <c r="AE173" i="3"/>
  <c r="BM323" i="2" l="1"/>
  <c r="BJ323" i="2"/>
  <c r="BG323" i="2"/>
  <c r="BC323" i="2"/>
  <c r="BD323" i="2" s="1"/>
  <c r="AP323" i="2"/>
  <c r="AO323" i="2"/>
  <c r="AE323" i="2"/>
  <c r="A323" i="2"/>
  <c r="BM322" i="2"/>
  <c r="BJ322" i="2"/>
  <c r="BG322" i="2"/>
  <c r="BC322" i="2"/>
  <c r="BD322" i="2" s="1"/>
  <c r="AP322" i="2"/>
  <c r="AO322" i="2"/>
  <c r="AE322" i="2"/>
  <c r="A322" i="2"/>
  <c r="BM321" i="2"/>
  <c r="BJ321" i="2"/>
  <c r="BG321" i="2"/>
  <c r="BC321" i="2"/>
  <c r="BD321" i="2" s="1"/>
  <c r="AP321" i="2"/>
  <c r="AO321" i="2"/>
  <c r="AE321" i="2"/>
  <c r="A321" i="2"/>
  <c r="BM320" i="2"/>
  <c r="BJ320" i="2"/>
  <c r="BG320" i="2"/>
  <c r="BC320" i="2"/>
  <c r="BD320" i="2" s="1"/>
  <c r="AP320" i="2"/>
  <c r="AO320" i="2"/>
  <c r="AE320" i="2"/>
  <c r="A320" i="2"/>
  <c r="BM319" i="2"/>
  <c r="BJ319" i="2"/>
  <c r="BG319" i="2"/>
  <c r="BC319" i="2"/>
  <c r="BD319" i="2" s="1"/>
  <c r="AP319" i="2"/>
  <c r="AO319" i="2"/>
  <c r="A319" i="2"/>
  <c r="BM148" i="3"/>
  <c r="BJ148" i="3"/>
  <c r="BG148" i="3"/>
  <c r="BC148" i="3"/>
  <c r="BD148" i="3" s="1"/>
  <c r="AP148" i="3"/>
  <c r="AO148" i="3"/>
  <c r="AN148" i="3"/>
  <c r="A148" i="3"/>
  <c r="BM147" i="3"/>
  <c r="BJ147" i="3"/>
  <c r="BG147" i="3"/>
  <c r="BC147" i="3"/>
  <c r="BD147" i="3" s="1"/>
  <c r="AP147" i="3"/>
  <c r="AO147" i="3"/>
  <c r="AN147" i="3"/>
  <c r="AE147" i="3"/>
  <c r="A147" i="3"/>
  <c r="BM146" i="3"/>
  <c r="BJ146" i="3"/>
  <c r="BG146" i="3"/>
  <c r="BC146" i="3"/>
  <c r="BD146" i="3" s="1"/>
  <c r="AP146" i="3"/>
  <c r="AO146" i="3"/>
  <c r="AN146" i="3"/>
  <c r="AE146" i="3"/>
  <c r="A146" i="3"/>
  <c r="BM145" i="3"/>
  <c r="BJ145" i="3"/>
  <c r="BG145" i="3"/>
  <c r="BC145" i="3"/>
  <c r="BD145" i="3" s="1"/>
  <c r="AP145" i="3"/>
  <c r="AO145" i="3"/>
  <c r="AN145" i="3"/>
  <c r="AE145" i="3"/>
  <c r="A145" i="3"/>
  <c r="BM144" i="3"/>
  <c r="BJ144" i="3"/>
  <c r="BG144" i="3"/>
  <c r="BC144" i="3"/>
  <c r="BD144" i="3" s="1"/>
  <c r="AP144" i="3"/>
  <c r="AO144" i="3"/>
  <c r="AN144" i="3"/>
  <c r="A144" i="3"/>
  <c r="BP144" i="3" l="1"/>
  <c r="BQ144" i="3" s="1"/>
  <c r="BP148" i="3"/>
  <c r="BQ148" i="3" s="1"/>
  <c r="BP146" i="3"/>
  <c r="BQ146" i="3" s="1"/>
  <c r="BP147" i="3"/>
  <c r="BQ147" i="3" s="1"/>
  <c r="BP321" i="2"/>
  <c r="BQ321" i="2" s="1"/>
  <c r="BP322" i="2"/>
  <c r="BQ322" i="2" s="1"/>
  <c r="BP319" i="2"/>
  <c r="BQ319" i="2" s="1"/>
  <c r="BP320" i="2"/>
  <c r="BQ320" i="2" s="1"/>
  <c r="BP323" i="2"/>
  <c r="BQ323" i="2" s="1"/>
  <c r="AE319" i="2"/>
  <c r="AE148" i="3"/>
  <c r="BP145" i="3"/>
  <c r="BQ145" i="3" s="1"/>
  <c r="AE144" i="3"/>
  <c r="AN322" i="2" l="1"/>
  <c r="AN323" i="2"/>
  <c r="AN321" i="2"/>
  <c r="AN320" i="2"/>
  <c r="AN319" i="2"/>
  <c r="AN28" i="5"/>
  <c r="AN29" i="5"/>
  <c r="AN31" i="5"/>
  <c r="AN32" i="5"/>
  <c r="AN33" i="5"/>
  <c r="AN34" i="5"/>
  <c r="AN35" i="5"/>
  <c r="AN36" i="5"/>
  <c r="A30" i="5"/>
  <c r="BM66" i="14"/>
  <c r="BJ66" i="14"/>
  <c r="BG66" i="14"/>
  <c r="BC66" i="14"/>
  <c r="BD66" i="14" s="1"/>
  <c r="AP66" i="14"/>
  <c r="AO66" i="14"/>
  <c r="AN66" i="14"/>
  <c r="A66" i="14"/>
  <c r="BM65" i="14"/>
  <c r="BJ65" i="14"/>
  <c r="BG65" i="14"/>
  <c r="BC65" i="14"/>
  <c r="BD65" i="14" s="1"/>
  <c r="AP65" i="14"/>
  <c r="AO65" i="14"/>
  <c r="A65" i="14"/>
  <c r="BM64" i="14"/>
  <c r="BJ64" i="14"/>
  <c r="BG64" i="14"/>
  <c r="BC64" i="14"/>
  <c r="BD64" i="14" s="1"/>
  <c r="AN64" i="14"/>
  <c r="AP64" i="14"/>
  <c r="AO64" i="14"/>
  <c r="AE64" i="14"/>
  <c r="A64" i="14"/>
  <c r="BM63" i="14"/>
  <c r="BJ63" i="14"/>
  <c r="BG63" i="14"/>
  <c r="BC63" i="14"/>
  <c r="BD63" i="14" s="1"/>
  <c r="AP63" i="14"/>
  <c r="AO63" i="14"/>
  <c r="AE63" i="14"/>
  <c r="A63" i="14"/>
  <c r="BM62" i="14"/>
  <c r="BJ62" i="14"/>
  <c r="BG62" i="14"/>
  <c r="BC62" i="14"/>
  <c r="BD62" i="14" s="1"/>
  <c r="AP62" i="14"/>
  <c r="AO62" i="14"/>
  <c r="AE62" i="14"/>
  <c r="A62" i="14"/>
  <c r="BM51" i="14"/>
  <c r="BJ51" i="14"/>
  <c r="BG51" i="14"/>
  <c r="BC51" i="14"/>
  <c r="BD51" i="14" s="1"/>
  <c r="AP51" i="14"/>
  <c r="AO51" i="14"/>
  <c r="AN51" i="14"/>
  <c r="AE51" i="14"/>
  <c r="A51" i="14"/>
  <c r="BM50" i="14"/>
  <c r="BJ50" i="14"/>
  <c r="BG50" i="14"/>
  <c r="BC50" i="14"/>
  <c r="BD50" i="14" s="1"/>
  <c r="AP50" i="14"/>
  <c r="AO50" i="14"/>
  <c r="AN50" i="14"/>
  <c r="A50" i="14"/>
  <c r="BM49" i="14"/>
  <c r="BJ49" i="14"/>
  <c r="BG49" i="14"/>
  <c r="BC49" i="14"/>
  <c r="BD49" i="14" s="1"/>
  <c r="AP49" i="14"/>
  <c r="AO49" i="14"/>
  <c r="AN49" i="14"/>
  <c r="AE49" i="14"/>
  <c r="A49" i="14"/>
  <c r="BM48" i="14"/>
  <c r="BJ48" i="14"/>
  <c r="BG48" i="14"/>
  <c r="BC48" i="14"/>
  <c r="BD48" i="14" s="1"/>
  <c r="AP48" i="14"/>
  <c r="AO48" i="14"/>
  <c r="AN48" i="14"/>
  <c r="A48" i="14"/>
  <c r="BM47" i="14"/>
  <c r="BJ47" i="14"/>
  <c r="BG47" i="14"/>
  <c r="BC47" i="14"/>
  <c r="BD47" i="14" s="1"/>
  <c r="AP47" i="14"/>
  <c r="AO47" i="14"/>
  <c r="AN47" i="14"/>
  <c r="A47" i="14"/>
  <c r="BM46" i="14"/>
  <c r="BJ46" i="14"/>
  <c r="BG46" i="14"/>
  <c r="BC46" i="14"/>
  <c r="BD46" i="14" s="1"/>
  <c r="AP46" i="14"/>
  <c r="AO46" i="14"/>
  <c r="AN46" i="14"/>
  <c r="A46" i="14"/>
  <c r="BM45" i="14"/>
  <c r="BJ45" i="14"/>
  <c r="BG45" i="14"/>
  <c r="BC45" i="14"/>
  <c r="BD45" i="14" s="1"/>
  <c r="AP45" i="14"/>
  <c r="AO45" i="14"/>
  <c r="AE45" i="14"/>
  <c r="A45" i="14"/>
  <c r="BM60" i="14"/>
  <c r="BJ60" i="14"/>
  <c r="BG60" i="14"/>
  <c r="BC60" i="14"/>
  <c r="BD60" i="14" s="1"/>
  <c r="AP60" i="14"/>
  <c r="AO60" i="14"/>
  <c r="A60" i="14"/>
  <c r="BM59" i="14"/>
  <c r="BJ59" i="14"/>
  <c r="BG59" i="14"/>
  <c r="BC59" i="14"/>
  <c r="BD59" i="14" s="1"/>
  <c r="AP59" i="14"/>
  <c r="AO59" i="14"/>
  <c r="AN59" i="14"/>
  <c r="AE59" i="14"/>
  <c r="A59" i="14"/>
  <c r="BM58" i="14"/>
  <c r="BJ58" i="14"/>
  <c r="BG58" i="14"/>
  <c r="BC58" i="14"/>
  <c r="BD58" i="14" s="1"/>
  <c r="AP58" i="14"/>
  <c r="AO58" i="14"/>
  <c r="AN58" i="14"/>
  <c r="AE58" i="14"/>
  <c r="A58" i="14"/>
  <c r="BM57" i="14"/>
  <c r="BJ57" i="14"/>
  <c r="BG57" i="14"/>
  <c r="BC57" i="14"/>
  <c r="BD57" i="14" s="1"/>
  <c r="AP57" i="14"/>
  <c r="AO57" i="14"/>
  <c r="AN57" i="14"/>
  <c r="A57" i="14"/>
  <c r="BM56" i="14"/>
  <c r="BJ56" i="14"/>
  <c r="BG56" i="14"/>
  <c r="BC56" i="14"/>
  <c r="BD56" i="14" s="1"/>
  <c r="AP56" i="14"/>
  <c r="AO56" i="14"/>
  <c r="AN56" i="14"/>
  <c r="A56" i="14"/>
  <c r="BM55" i="14"/>
  <c r="BJ55" i="14"/>
  <c r="BG55" i="14"/>
  <c r="BC55" i="14"/>
  <c r="BD55" i="14" s="1"/>
  <c r="AP55" i="14"/>
  <c r="AO55" i="14"/>
  <c r="AN55" i="14"/>
  <c r="AE55" i="14"/>
  <c r="A55" i="14"/>
  <c r="BM54" i="14"/>
  <c r="BJ54" i="14"/>
  <c r="BG54" i="14"/>
  <c r="BC54" i="14"/>
  <c r="BD54" i="14" s="1"/>
  <c r="AP54" i="14"/>
  <c r="AO54" i="14"/>
  <c r="AE54" i="14"/>
  <c r="A54" i="14"/>
  <c r="BM53" i="14"/>
  <c r="BJ53" i="14"/>
  <c r="BG53" i="14"/>
  <c r="BC53" i="14"/>
  <c r="BD53" i="14" s="1"/>
  <c r="AP53" i="14"/>
  <c r="AO53" i="14"/>
  <c r="AN53" i="14"/>
  <c r="A53" i="14"/>
  <c r="BM43" i="14"/>
  <c r="BJ43" i="14"/>
  <c r="BG43" i="14"/>
  <c r="BC43" i="14"/>
  <c r="BD43" i="14" s="1"/>
  <c r="AN43" i="14"/>
  <c r="AP43" i="14"/>
  <c r="AO43" i="14"/>
  <c r="A43" i="14"/>
  <c r="BM42" i="14"/>
  <c r="BJ42" i="14"/>
  <c r="BG42" i="14"/>
  <c r="BC42" i="14"/>
  <c r="BD42" i="14" s="1"/>
  <c r="AN42" i="14"/>
  <c r="AP42" i="14"/>
  <c r="AO42" i="14"/>
  <c r="AE42" i="14"/>
  <c r="A42" i="14"/>
  <c r="BM41" i="14"/>
  <c r="BJ41" i="14"/>
  <c r="BG41" i="14"/>
  <c r="BC41" i="14"/>
  <c r="BD41" i="14" s="1"/>
  <c r="AP41" i="14"/>
  <c r="AO41" i="14"/>
  <c r="AN41" i="14"/>
  <c r="AE41" i="14"/>
  <c r="A41" i="14"/>
  <c r="BM40" i="14"/>
  <c r="BJ40" i="14"/>
  <c r="BG40" i="14"/>
  <c r="BC40" i="14"/>
  <c r="BD40" i="14" s="1"/>
  <c r="AN40" i="14"/>
  <c r="AP40" i="14"/>
  <c r="AO40" i="14"/>
  <c r="AE40" i="14"/>
  <c r="A40" i="14"/>
  <c r="BM9" i="14"/>
  <c r="BJ9" i="14"/>
  <c r="BG9" i="14"/>
  <c r="BC9" i="14"/>
  <c r="BD9" i="14" s="1"/>
  <c r="AP9" i="14"/>
  <c r="AO9" i="14"/>
  <c r="AE9" i="14"/>
  <c r="A9" i="14"/>
  <c r="BM8" i="14"/>
  <c r="BJ8" i="14"/>
  <c r="BG8" i="14"/>
  <c r="BC8" i="14"/>
  <c r="BD8" i="14" s="1"/>
  <c r="AP8" i="14"/>
  <c r="AO8" i="14"/>
  <c r="A8" i="14"/>
  <c r="AN60" i="14" l="1"/>
  <c r="BP65" i="14"/>
  <c r="BQ65" i="14" s="1"/>
  <c r="AN9" i="14"/>
  <c r="BP50" i="14"/>
  <c r="BQ50" i="14" s="1"/>
  <c r="AN30" i="5"/>
  <c r="AN62" i="14"/>
  <c r="AN63" i="14"/>
  <c r="BP64" i="14"/>
  <c r="BQ64" i="14" s="1"/>
  <c r="BP63" i="14"/>
  <c r="BQ63" i="14" s="1"/>
  <c r="BP42" i="14"/>
  <c r="BQ42" i="14" s="1"/>
  <c r="BP49" i="14"/>
  <c r="BQ49" i="14" s="1"/>
  <c r="BP41" i="14"/>
  <c r="BQ41" i="14" s="1"/>
  <c r="BP40" i="14"/>
  <c r="BQ40" i="14" s="1"/>
  <c r="BP60" i="14"/>
  <c r="BQ60" i="14" s="1"/>
  <c r="BP54" i="14"/>
  <c r="BQ54" i="14" s="1"/>
  <c r="BP48" i="14"/>
  <c r="BQ48" i="14" s="1"/>
  <c r="BP45" i="14"/>
  <c r="BQ45" i="14" s="1"/>
  <c r="BP46" i="14"/>
  <c r="BQ46" i="14" s="1"/>
  <c r="BP56" i="14"/>
  <c r="BQ56" i="14" s="1"/>
  <c r="BP58" i="14"/>
  <c r="BQ58" i="14" s="1"/>
  <c r="AN45" i="14"/>
  <c r="AE56" i="14"/>
  <c r="AE48" i="14"/>
  <c r="AE50" i="14"/>
  <c r="AE46" i="14"/>
  <c r="AE65" i="14"/>
  <c r="AN8" i="14"/>
  <c r="AE43" i="14"/>
  <c r="BP57" i="14"/>
  <c r="BQ57" i="14" s="1"/>
  <c r="AE57" i="14"/>
  <c r="BP51" i="14"/>
  <c r="BQ51" i="14" s="1"/>
  <c r="BP43" i="14"/>
  <c r="BQ43" i="14" s="1"/>
  <c r="BP9" i="14"/>
  <c r="BQ9" i="14" s="1"/>
  <c r="BP47" i="14"/>
  <c r="BQ47" i="14" s="1"/>
  <c r="BP66" i="14"/>
  <c r="BQ66" i="14" s="1"/>
  <c r="AE47" i="14"/>
  <c r="AN65" i="14"/>
  <c r="AE66" i="14"/>
  <c r="AN54" i="14"/>
  <c r="BP59" i="14"/>
  <c r="BQ59" i="14" s="1"/>
  <c r="BP53" i="14"/>
  <c r="BQ53" i="14" s="1"/>
  <c r="BP8" i="14"/>
  <c r="BQ8" i="14" s="1"/>
  <c r="AE53" i="14"/>
  <c r="AE60" i="14"/>
  <c r="AE8" i="14"/>
  <c r="BP55" i="14"/>
  <c r="BQ55" i="14" s="1"/>
  <c r="BP62" i="14"/>
  <c r="BQ62" i="14" s="1"/>
  <c r="BM29" i="7" l="1"/>
  <c r="BJ29" i="7"/>
  <c r="BG29" i="7"/>
  <c r="BC29" i="7"/>
  <c r="BD29" i="7" s="1"/>
  <c r="AN29" i="7"/>
  <c r="AP29" i="7"/>
  <c r="AO29" i="7"/>
  <c r="AE29" i="7"/>
  <c r="A29" i="7"/>
  <c r="BM28" i="7"/>
  <c r="BJ28" i="7"/>
  <c r="BG28" i="7"/>
  <c r="BC28" i="7"/>
  <c r="BD28" i="7" s="1"/>
  <c r="AN28" i="7"/>
  <c r="AP28" i="7"/>
  <c r="AO28" i="7"/>
  <c r="AE28" i="7"/>
  <c r="A28" i="7"/>
  <c r="BM27" i="7"/>
  <c r="BJ27" i="7"/>
  <c r="BG27" i="7"/>
  <c r="BC27" i="7"/>
  <c r="BD27" i="7" s="1"/>
  <c r="AN27" i="7"/>
  <c r="AP27" i="7"/>
  <c r="AO27" i="7"/>
  <c r="AE27" i="7"/>
  <c r="A27" i="7"/>
  <c r="BM26" i="7"/>
  <c r="BJ26" i="7"/>
  <c r="BG26" i="7"/>
  <c r="BC26" i="7"/>
  <c r="BD26" i="7" s="1"/>
  <c r="AP26" i="7"/>
  <c r="AO26" i="7"/>
  <c r="AE26" i="7"/>
  <c r="A26" i="7"/>
  <c r="BM25" i="7"/>
  <c r="BJ25" i="7"/>
  <c r="BG25" i="7"/>
  <c r="BC25" i="7"/>
  <c r="BD25" i="7" s="1"/>
  <c r="AP25" i="7"/>
  <c r="AO25" i="7"/>
  <c r="A25" i="7"/>
  <c r="A36" i="5"/>
  <c r="A35" i="5"/>
  <c r="A34" i="5"/>
  <c r="A33" i="5"/>
  <c r="A32" i="5"/>
  <c r="BM61" i="3"/>
  <c r="BJ61" i="3"/>
  <c r="BG61" i="3"/>
  <c r="BC61" i="3"/>
  <c r="BD61" i="3" s="1"/>
  <c r="AP61" i="3"/>
  <c r="AO61" i="3"/>
  <c r="A61" i="3"/>
  <c r="BM60" i="3"/>
  <c r="BJ60" i="3"/>
  <c r="BG60" i="3"/>
  <c r="BC60" i="3"/>
  <c r="BD60" i="3" s="1"/>
  <c r="AP60" i="3"/>
  <c r="AO60" i="3"/>
  <c r="AE60" i="3"/>
  <c r="A60" i="3"/>
  <c r="AN8" i="2"/>
  <c r="BP61" i="3" l="1"/>
  <c r="BQ61" i="3" s="1"/>
  <c r="BP28" i="7"/>
  <c r="BQ28" i="7" s="1"/>
  <c r="BP25" i="7"/>
  <c r="BQ25" i="7" s="1"/>
  <c r="BP60" i="3"/>
  <c r="BQ60" i="3" s="1"/>
  <c r="BP27" i="7"/>
  <c r="BQ27" i="7" s="1"/>
  <c r="BP26" i="7"/>
  <c r="BQ26" i="7" s="1"/>
  <c r="AN26" i="7"/>
  <c r="AN25" i="7"/>
  <c r="BP29" i="7"/>
  <c r="BQ29" i="7" s="1"/>
  <c r="AE25" i="7"/>
  <c r="AE61" i="3"/>
  <c r="BM65" i="8"/>
  <c r="BJ65" i="8"/>
  <c r="BG65" i="8"/>
  <c r="BC65" i="8"/>
  <c r="BD65" i="8" s="1"/>
  <c r="AP65" i="8"/>
  <c r="AO65" i="8"/>
  <c r="A65" i="8"/>
  <c r="BM12" i="6"/>
  <c r="BJ12" i="6"/>
  <c r="BG12" i="6"/>
  <c r="BC12" i="6"/>
  <c r="BD12" i="6" s="1"/>
  <c r="AP12" i="6"/>
  <c r="AO12" i="6"/>
  <c r="A12" i="6"/>
  <c r="BM11" i="6"/>
  <c r="BJ11" i="6"/>
  <c r="BG11" i="6"/>
  <c r="BC11" i="6"/>
  <c r="BD11" i="6" s="1"/>
  <c r="AP11" i="6"/>
  <c r="AO11" i="6"/>
  <c r="A11" i="6"/>
  <c r="BM10" i="6"/>
  <c r="BJ10" i="6"/>
  <c r="BG10" i="6"/>
  <c r="BC10" i="6"/>
  <c r="BD10" i="6" s="1"/>
  <c r="AP10" i="6"/>
  <c r="AO10" i="6"/>
  <c r="AE10" i="6"/>
  <c r="A10" i="6"/>
  <c r="BM8" i="6"/>
  <c r="BJ8" i="6"/>
  <c r="BG8" i="6"/>
  <c r="BC8" i="6"/>
  <c r="BD8" i="6" s="1"/>
  <c r="AP8" i="6"/>
  <c r="AO8" i="6"/>
  <c r="AE8" i="6"/>
  <c r="A8" i="6"/>
  <c r="BM9" i="6"/>
  <c r="BJ9" i="6"/>
  <c r="BG9" i="6"/>
  <c r="BC9" i="6"/>
  <c r="BD9" i="6" s="1"/>
  <c r="AP9" i="6"/>
  <c r="AO9" i="6"/>
  <c r="A9" i="6"/>
  <c r="BM41" i="6"/>
  <c r="BJ41" i="6"/>
  <c r="BG41" i="6"/>
  <c r="BC41" i="6"/>
  <c r="BD41" i="6" s="1"/>
  <c r="AP41" i="6"/>
  <c r="AO41" i="6"/>
  <c r="A41" i="6"/>
  <c r="BM40" i="6"/>
  <c r="BJ40" i="6"/>
  <c r="BG40" i="6"/>
  <c r="BC40" i="6"/>
  <c r="BD40" i="6" s="1"/>
  <c r="AP40" i="6"/>
  <c r="AO40" i="6"/>
  <c r="AE40" i="6"/>
  <c r="A40" i="6"/>
  <c r="BM39" i="6"/>
  <c r="BJ39" i="6"/>
  <c r="BG39" i="6"/>
  <c r="BC39" i="6"/>
  <c r="BD39" i="6" s="1"/>
  <c r="AP39" i="6"/>
  <c r="AO39" i="6"/>
  <c r="A39" i="6"/>
  <c r="BM38" i="6"/>
  <c r="BJ38" i="6"/>
  <c r="BG38" i="6"/>
  <c r="BC38" i="6"/>
  <c r="BD38" i="6" s="1"/>
  <c r="AP38" i="6"/>
  <c r="AO38" i="6"/>
  <c r="A38" i="6"/>
  <c r="BM63" i="8"/>
  <c r="BJ63" i="8"/>
  <c r="BG63" i="8"/>
  <c r="BC63" i="8"/>
  <c r="BD63" i="8" s="1"/>
  <c r="AP63" i="8"/>
  <c r="AO63" i="8"/>
  <c r="A63" i="8"/>
  <c r="BM60" i="8"/>
  <c r="BJ60" i="8"/>
  <c r="BG60" i="8"/>
  <c r="BC60" i="8"/>
  <c r="BD60" i="8" s="1"/>
  <c r="AP60" i="8"/>
  <c r="AO60" i="8"/>
  <c r="A60" i="8"/>
  <c r="BM32" i="4"/>
  <c r="BJ32" i="4"/>
  <c r="BG32" i="4"/>
  <c r="BC32" i="4"/>
  <c r="BD32" i="4" s="1"/>
  <c r="AP32" i="4"/>
  <c r="AO32" i="4"/>
  <c r="AE32" i="4"/>
  <c r="A32" i="4"/>
  <c r="BM31" i="4"/>
  <c r="BJ31" i="4"/>
  <c r="BG31" i="4"/>
  <c r="BC31" i="4"/>
  <c r="BD31" i="4" s="1"/>
  <c r="AN31" i="4"/>
  <c r="AP31" i="4"/>
  <c r="AO31" i="4"/>
  <c r="AE31" i="4"/>
  <c r="A31" i="4"/>
  <c r="BM30" i="4"/>
  <c r="BJ30" i="4"/>
  <c r="BG30" i="4"/>
  <c r="BC30" i="4"/>
  <c r="BD30" i="4" s="1"/>
  <c r="AP30" i="4"/>
  <c r="AO30" i="4"/>
  <c r="A30" i="4"/>
  <c r="BM29" i="4"/>
  <c r="BJ29" i="4"/>
  <c r="BG29" i="4"/>
  <c r="BC29" i="4"/>
  <c r="BD29" i="4" s="1"/>
  <c r="AP29" i="4"/>
  <c r="AO29" i="4"/>
  <c r="AE29" i="4"/>
  <c r="A29" i="4"/>
  <c r="BM22" i="4"/>
  <c r="BJ22" i="4"/>
  <c r="BG22" i="4"/>
  <c r="BC22" i="4"/>
  <c r="BD22" i="4" s="1"/>
  <c r="AP22" i="4"/>
  <c r="AO22" i="4"/>
  <c r="A22" i="4"/>
  <c r="BM21" i="4"/>
  <c r="BJ21" i="4"/>
  <c r="BG21" i="4"/>
  <c r="BC21" i="4"/>
  <c r="BD21" i="4" s="1"/>
  <c r="AP21" i="4"/>
  <c r="AO21" i="4"/>
  <c r="A21" i="4"/>
  <c r="BP11" i="6" l="1"/>
  <c r="BQ11" i="6" s="1"/>
  <c r="BP65" i="8"/>
  <c r="BQ65" i="8" s="1"/>
  <c r="BP63" i="8"/>
  <c r="BQ63" i="8" s="1"/>
  <c r="BP12" i="6"/>
  <c r="BQ12" i="6" s="1"/>
  <c r="BP60" i="8"/>
  <c r="BQ60" i="8" s="1"/>
  <c r="BP9" i="6"/>
  <c r="BQ9" i="6" s="1"/>
  <c r="BP10" i="6"/>
  <c r="BQ10" i="6" s="1"/>
  <c r="BP31" i="4"/>
  <c r="BQ31" i="4" s="1"/>
  <c r="AN65" i="8"/>
  <c r="AE65" i="8"/>
  <c r="AE12" i="6"/>
  <c r="AE11" i="6"/>
  <c r="BP38" i="6"/>
  <c r="BQ38" i="6" s="1"/>
  <c r="BP41" i="6"/>
  <c r="BQ41" i="6" s="1"/>
  <c r="BP8" i="6"/>
  <c r="BQ8" i="6" s="1"/>
  <c r="AE9" i="6"/>
  <c r="BP40" i="6"/>
  <c r="BQ40" i="6" s="1"/>
  <c r="AE41" i="6"/>
  <c r="AN41" i="6"/>
  <c r="BP39" i="6"/>
  <c r="BQ39" i="6" s="1"/>
  <c r="AE39" i="6"/>
  <c r="AE38" i="6"/>
  <c r="AE63" i="8"/>
  <c r="AN63" i="8"/>
  <c r="AE60" i="8"/>
  <c r="AN60" i="8"/>
  <c r="AN32" i="4"/>
  <c r="BP32" i="4"/>
  <c r="BQ32" i="4" s="1"/>
  <c r="BP29" i="4"/>
  <c r="BQ29" i="4" s="1"/>
  <c r="BP30" i="4"/>
  <c r="BQ30" i="4" s="1"/>
  <c r="AE30" i="4"/>
  <c r="AN30" i="4"/>
  <c r="BP21" i="4"/>
  <c r="BQ21" i="4" s="1"/>
  <c r="BP22" i="4"/>
  <c r="BQ22" i="4" s="1"/>
  <c r="AN29" i="4"/>
  <c r="AN22" i="4"/>
  <c r="AE22" i="4"/>
  <c r="AN21" i="4"/>
  <c r="AE21" i="4"/>
  <c r="BM142" i="7"/>
  <c r="BJ142" i="7"/>
  <c r="BG142" i="7"/>
  <c r="BC142" i="7"/>
  <c r="BD142" i="7" s="1"/>
  <c r="AP142" i="7"/>
  <c r="AO142" i="7"/>
  <c r="A142" i="7"/>
  <c r="BM141" i="7"/>
  <c r="BJ141" i="7"/>
  <c r="BG141" i="7"/>
  <c r="BC141" i="7"/>
  <c r="BD141" i="7" s="1"/>
  <c r="AP141" i="7"/>
  <c r="AO141" i="7"/>
  <c r="AE141" i="7"/>
  <c r="A141" i="7"/>
  <c r="BM140" i="7"/>
  <c r="BJ140" i="7"/>
  <c r="BG140" i="7"/>
  <c r="BC140" i="7"/>
  <c r="BD140" i="7" s="1"/>
  <c r="AP140" i="7"/>
  <c r="AO140" i="7"/>
  <c r="AE140" i="7"/>
  <c r="A140" i="7"/>
  <c r="BM139" i="7"/>
  <c r="BJ139" i="7"/>
  <c r="BG139" i="7"/>
  <c r="BC139" i="7"/>
  <c r="BD139" i="7" s="1"/>
  <c r="AP139" i="7"/>
  <c r="AO139" i="7"/>
  <c r="A139" i="7"/>
  <c r="BM97" i="7"/>
  <c r="BJ97" i="7"/>
  <c r="BG97" i="7"/>
  <c r="BC97" i="7"/>
  <c r="BD97" i="7" s="1"/>
  <c r="AP97" i="7"/>
  <c r="AO97" i="7"/>
  <c r="A97" i="7"/>
  <c r="AN196" i="2"/>
  <c r="BP97" i="7" l="1"/>
  <c r="BQ97" i="7" s="1"/>
  <c r="BP139" i="7"/>
  <c r="BQ139" i="7" s="1"/>
  <c r="BP142" i="7"/>
  <c r="BQ142" i="7" s="1"/>
  <c r="BP141" i="7"/>
  <c r="BQ141" i="7" s="1"/>
  <c r="BP140" i="7"/>
  <c r="BQ140" i="7" s="1"/>
  <c r="AN12" i="6"/>
  <c r="AN10" i="6"/>
  <c r="AN11" i="6"/>
  <c r="AN8" i="6"/>
  <c r="AN9" i="6"/>
  <c r="AN40" i="6"/>
  <c r="AN39" i="6"/>
  <c r="AN38" i="6"/>
  <c r="AN142" i="7"/>
  <c r="AN140" i="7"/>
  <c r="AN139" i="7"/>
  <c r="AE139" i="7"/>
  <c r="AE142" i="7"/>
  <c r="AN97" i="7"/>
  <c r="AE97" i="7"/>
  <c r="BM70" i="14"/>
  <c r="BJ70" i="14"/>
  <c r="BG70" i="14"/>
  <c r="BC70" i="14"/>
  <c r="BD70" i="14" s="1"/>
  <c r="AP70" i="14"/>
  <c r="AO70" i="14"/>
  <c r="A70" i="14"/>
  <c r="BM69" i="14"/>
  <c r="BJ69" i="14"/>
  <c r="BG69" i="14"/>
  <c r="BC69" i="14"/>
  <c r="BD69" i="14" s="1"/>
  <c r="AN69" i="14"/>
  <c r="AP69" i="14"/>
  <c r="AO69" i="14"/>
  <c r="AE69" i="14"/>
  <c r="A69" i="14"/>
  <c r="BM68" i="14"/>
  <c r="BJ68" i="14"/>
  <c r="BG68" i="14"/>
  <c r="BC68" i="14"/>
  <c r="BD68" i="14" s="1"/>
  <c r="AP68" i="14"/>
  <c r="AO68" i="14"/>
  <c r="AE68" i="14"/>
  <c r="A68" i="14"/>
  <c r="BM38" i="14"/>
  <c r="BJ38" i="14"/>
  <c r="BG38" i="14"/>
  <c r="BC38" i="14"/>
  <c r="BD38" i="14" s="1"/>
  <c r="AP38" i="14"/>
  <c r="AO38" i="14"/>
  <c r="AE38" i="14"/>
  <c r="A38" i="14"/>
  <c r="BM37" i="14"/>
  <c r="BJ37" i="14"/>
  <c r="BG37" i="14"/>
  <c r="BC37" i="14"/>
  <c r="BD37" i="14" s="1"/>
  <c r="AN37" i="14"/>
  <c r="AP37" i="14"/>
  <c r="AO37" i="14"/>
  <c r="AE37" i="14"/>
  <c r="A37" i="14"/>
  <c r="BM36" i="14"/>
  <c r="BJ36" i="14"/>
  <c r="BG36" i="14"/>
  <c r="BC36" i="14"/>
  <c r="BD36" i="14" s="1"/>
  <c r="AP36" i="14"/>
  <c r="AO36" i="14"/>
  <c r="AE36" i="14"/>
  <c r="A36" i="14"/>
  <c r="BM35" i="14"/>
  <c r="BJ35" i="14"/>
  <c r="BG35" i="14"/>
  <c r="BC35" i="14"/>
  <c r="BD35" i="14" s="1"/>
  <c r="AN35" i="14"/>
  <c r="AP35" i="14"/>
  <c r="AO35" i="14"/>
  <c r="A35" i="14"/>
  <c r="BM34" i="14"/>
  <c r="BJ34" i="14"/>
  <c r="BG34" i="14"/>
  <c r="BC34" i="14"/>
  <c r="BD34" i="14" s="1"/>
  <c r="AN34" i="14"/>
  <c r="AP34" i="14"/>
  <c r="AO34" i="14"/>
  <c r="A34" i="14"/>
  <c r="BM33" i="14"/>
  <c r="BJ33" i="14"/>
  <c r="BG33" i="14"/>
  <c r="BC33" i="14"/>
  <c r="BD33" i="14" s="1"/>
  <c r="AN33" i="14"/>
  <c r="AP33" i="14"/>
  <c r="AO33" i="14"/>
  <c r="AE33" i="14"/>
  <c r="A33" i="14"/>
  <c r="BM32" i="14"/>
  <c r="BJ32" i="14"/>
  <c r="BG32" i="14"/>
  <c r="BC32" i="14"/>
  <c r="BD32" i="14" s="1"/>
  <c r="AP32" i="14"/>
  <c r="AO32" i="14"/>
  <c r="AE32" i="14"/>
  <c r="A32" i="14"/>
  <c r="BM31" i="14"/>
  <c r="BJ31" i="14"/>
  <c r="BG31" i="14"/>
  <c r="BC31" i="14"/>
  <c r="BD31" i="14" s="1"/>
  <c r="AP31" i="14"/>
  <c r="AO31" i="14"/>
  <c r="A31" i="14"/>
  <c r="BM30" i="14"/>
  <c r="BJ30" i="14"/>
  <c r="BG30" i="14"/>
  <c r="BC30" i="14"/>
  <c r="BD30" i="14" s="1"/>
  <c r="AN30" i="14"/>
  <c r="AP30" i="14"/>
  <c r="AO30" i="14"/>
  <c r="A30" i="14"/>
  <c r="BM29" i="14"/>
  <c r="BJ29" i="14"/>
  <c r="BG29" i="14"/>
  <c r="BC29" i="14"/>
  <c r="BD29" i="14" s="1"/>
  <c r="AN29" i="14"/>
  <c r="AP29" i="14"/>
  <c r="AO29" i="14"/>
  <c r="AE29" i="14"/>
  <c r="A29" i="14"/>
  <c r="BM28" i="14"/>
  <c r="BJ28" i="14"/>
  <c r="BG28" i="14"/>
  <c r="BC28" i="14"/>
  <c r="BD28" i="14" s="1"/>
  <c r="AP28" i="14"/>
  <c r="AO28" i="14"/>
  <c r="A28" i="14"/>
  <c r="BM27" i="14"/>
  <c r="BJ27" i="14"/>
  <c r="BG27" i="14"/>
  <c r="BC27" i="14"/>
  <c r="BD27" i="14" s="1"/>
  <c r="AP27" i="14"/>
  <c r="AO27" i="14"/>
  <c r="A27" i="14"/>
  <c r="BM26" i="14"/>
  <c r="BJ26" i="14"/>
  <c r="BG26" i="14"/>
  <c r="BC26" i="14"/>
  <c r="BD26" i="14" s="1"/>
  <c r="AN26" i="14"/>
  <c r="AP26" i="14"/>
  <c r="AO26" i="14"/>
  <c r="A26" i="14"/>
  <c r="BM25" i="14"/>
  <c r="BJ25" i="14"/>
  <c r="BG25" i="14"/>
  <c r="BC25" i="14"/>
  <c r="BD25" i="14" s="1"/>
  <c r="AN25" i="14"/>
  <c r="AP25" i="14"/>
  <c r="AO25" i="14"/>
  <c r="AE25" i="14"/>
  <c r="A25" i="14"/>
  <c r="BM24" i="14"/>
  <c r="BJ24" i="14"/>
  <c r="BG24" i="14"/>
  <c r="BC24" i="14"/>
  <c r="BD24" i="14" s="1"/>
  <c r="AP24" i="14"/>
  <c r="AO24" i="14"/>
  <c r="AE24" i="14"/>
  <c r="A24" i="14"/>
  <c r="BM23" i="14"/>
  <c r="BJ23" i="14"/>
  <c r="BG23" i="14"/>
  <c r="BC23" i="14"/>
  <c r="BD23" i="14" s="1"/>
  <c r="AP23" i="14"/>
  <c r="AO23" i="14"/>
  <c r="A23" i="14"/>
  <c r="BM22" i="14"/>
  <c r="BJ22" i="14"/>
  <c r="BG22" i="14"/>
  <c r="BC22" i="14"/>
  <c r="BD22" i="14" s="1"/>
  <c r="AN22" i="14"/>
  <c r="AP22" i="14"/>
  <c r="AO22" i="14"/>
  <c r="A22" i="14"/>
  <c r="BM21" i="14"/>
  <c r="BJ21" i="14"/>
  <c r="BG21" i="14"/>
  <c r="BC21" i="14"/>
  <c r="BD21" i="14" s="1"/>
  <c r="AN21" i="14"/>
  <c r="AP21" i="14"/>
  <c r="AO21" i="14"/>
  <c r="AE21" i="14"/>
  <c r="A21" i="14"/>
  <c r="BM20" i="14"/>
  <c r="BJ20" i="14"/>
  <c r="BG20" i="14"/>
  <c r="BC20" i="14"/>
  <c r="BD20" i="14" s="1"/>
  <c r="AP20" i="14"/>
  <c r="AO20" i="14"/>
  <c r="AE20" i="14"/>
  <c r="A20" i="14"/>
  <c r="BM19" i="14"/>
  <c r="BJ19" i="14"/>
  <c r="BG19" i="14"/>
  <c r="BC19" i="14"/>
  <c r="BD19" i="14" s="1"/>
  <c r="AP19" i="14"/>
  <c r="AO19" i="14"/>
  <c r="A19" i="14"/>
  <c r="BM18" i="14"/>
  <c r="BJ18" i="14"/>
  <c r="BG18" i="14"/>
  <c r="BC18" i="14"/>
  <c r="BD18" i="14" s="1"/>
  <c r="AN18" i="14"/>
  <c r="AP18" i="14"/>
  <c r="AO18" i="14"/>
  <c r="A18" i="14"/>
  <c r="BM17" i="14"/>
  <c r="BJ17" i="14"/>
  <c r="BG17" i="14"/>
  <c r="BC17" i="14"/>
  <c r="BD17" i="14" s="1"/>
  <c r="AN17" i="14"/>
  <c r="AP17" i="14"/>
  <c r="AO17" i="14"/>
  <c r="AE17" i="14"/>
  <c r="A17" i="14"/>
  <c r="BM16" i="14"/>
  <c r="BJ16" i="14"/>
  <c r="BG16" i="14"/>
  <c r="BC16" i="14"/>
  <c r="BD16" i="14" s="1"/>
  <c r="AP16" i="14"/>
  <c r="AO16" i="14"/>
  <c r="AE16" i="14"/>
  <c r="A16" i="14"/>
  <c r="BM15" i="14"/>
  <c r="BJ15" i="14"/>
  <c r="BG15" i="14"/>
  <c r="BC15" i="14"/>
  <c r="BD15" i="14" s="1"/>
  <c r="AP15" i="14"/>
  <c r="AO15" i="14"/>
  <c r="A15" i="14"/>
  <c r="BM14" i="14"/>
  <c r="BJ14" i="14"/>
  <c r="BG14" i="14"/>
  <c r="BC14" i="14"/>
  <c r="BD14" i="14" s="1"/>
  <c r="AN14" i="14"/>
  <c r="AP14" i="14"/>
  <c r="AO14" i="14"/>
  <c r="A14" i="14"/>
  <c r="BM13" i="14"/>
  <c r="BJ13" i="14"/>
  <c r="BG13" i="14"/>
  <c r="BC13" i="14"/>
  <c r="BD13" i="14" s="1"/>
  <c r="AN13" i="14"/>
  <c r="AP13" i="14"/>
  <c r="AO13" i="14"/>
  <c r="AE13" i="14"/>
  <c r="A13" i="14"/>
  <c r="BM12" i="14"/>
  <c r="BJ12" i="14"/>
  <c r="BG12" i="14"/>
  <c r="BC12" i="14"/>
  <c r="BD12" i="14" s="1"/>
  <c r="AP12" i="14"/>
  <c r="AO12" i="14"/>
  <c r="AE12" i="14"/>
  <c r="A12" i="14"/>
  <c r="BM11" i="14"/>
  <c r="BJ11" i="14"/>
  <c r="BG11" i="14"/>
  <c r="BC11" i="14"/>
  <c r="BD11" i="14" s="1"/>
  <c r="AP11" i="14"/>
  <c r="AO11" i="14"/>
  <c r="A11" i="14"/>
  <c r="AN24" i="14" l="1"/>
  <c r="AN19" i="14"/>
  <c r="AN16" i="14"/>
  <c r="BP30" i="14"/>
  <c r="BQ30" i="14" s="1"/>
  <c r="AN141" i="7"/>
  <c r="AN70" i="14"/>
  <c r="BP18" i="14"/>
  <c r="BQ18" i="14" s="1"/>
  <c r="AN15" i="14"/>
  <c r="AN12" i="14"/>
  <c r="BP23" i="14"/>
  <c r="BQ23" i="14" s="1"/>
  <c r="BP28" i="14"/>
  <c r="BQ28" i="14" s="1"/>
  <c r="AN31" i="14"/>
  <c r="AN28" i="14"/>
  <c r="BP16" i="14"/>
  <c r="BQ16" i="14" s="1"/>
  <c r="AN27" i="14"/>
  <c r="BP69" i="14"/>
  <c r="BQ69" i="14" s="1"/>
  <c r="BP11" i="14"/>
  <c r="BP68" i="14"/>
  <c r="BQ68" i="14" s="1"/>
  <c r="BP70" i="14"/>
  <c r="BQ70" i="14" s="1"/>
  <c r="AN36" i="14"/>
  <c r="AE70" i="14"/>
  <c r="AN68" i="14"/>
  <c r="BP20" i="14"/>
  <c r="BQ20" i="14" s="1"/>
  <c r="BP22" i="14"/>
  <c r="BQ22" i="14" s="1"/>
  <c r="BP32" i="14"/>
  <c r="BQ32" i="14" s="1"/>
  <c r="BP34" i="14"/>
  <c r="BQ34" i="14" s="1"/>
  <c r="AE28" i="14"/>
  <c r="BP26" i="14"/>
  <c r="BQ26" i="14" s="1"/>
  <c r="BP36" i="14"/>
  <c r="BQ36" i="14" s="1"/>
  <c r="AN11" i="14"/>
  <c r="AN23" i="14"/>
  <c r="BP14" i="14"/>
  <c r="BQ14" i="14" s="1"/>
  <c r="BP24" i="14"/>
  <c r="BQ24" i="14" s="1"/>
  <c r="BP12" i="14"/>
  <c r="BQ12" i="14" s="1"/>
  <c r="AN20" i="14"/>
  <c r="AN32" i="14"/>
  <c r="AE11" i="14"/>
  <c r="BP13" i="14"/>
  <c r="BQ13" i="14" s="1"/>
  <c r="AE15" i="14"/>
  <c r="BP17" i="14"/>
  <c r="BQ17" i="14" s="1"/>
  <c r="AE19" i="14"/>
  <c r="BP21" i="14"/>
  <c r="BQ21" i="14" s="1"/>
  <c r="AE23" i="14"/>
  <c r="BP25" i="14"/>
  <c r="BQ25" i="14" s="1"/>
  <c r="AE27" i="14"/>
  <c r="BP29" i="14"/>
  <c r="BQ29" i="14" s="1"/>
  <c r="AE31" i="14"/>
  <c r="BP33" i="14"/>
  <c r="BQ33" i="14" s="1"/>
  <c r="AE35" i="14"/>
  <c r="BP37" i="14"/>
  <c r="BQ37" i="14" s="1"/>
  <c r="AE18" i="14"/>
  <c r="BP19" i="14"/>
  <c r="BQ19" i="14" s="1"/>
  <c r="BP31" i="14"/>
  <c r="BQ31" i="14" s="1"/>
  <c r="BP35" i="14"/>
  <c r="BQ35" i="14" s="1"/>
  <c r="AN38" i="14"/>
  <c r="AE14" i="14"/>
  <c r="AE22" i="14"/>
  <c r="AE30" i="14"/>
  <c r="AE34" i="14"/>
  <c r="BP15" i="14"/>
  <c r="BQ15" i="14" s="1"/>
  <c r="BP27" i="14"/>
  <c r="BQ27" i="14" s="1"/>
  <c r="AE26" i="14"/>
  <c r="BP38" i="14"/>
  <c r="BQ38" i="14" s="1"/>
  <c r="BQ11" i="14" l="1"/>
  <c r="BM101" i="7"/>
  <c r="BJ101" i="7"/>
  <c r="BG101" i="7"/>
  <c r="BC101" i="7"/>
  <c r="BD101" i="7" s="1"/>
  <c r="AP101" i="7"/>
  <c r="AO101" i="7"/>
  <c r="A101" i="7"/>
  <c r="BM100" i="7"/>
  <c r="BJ100" i="7"/>
  <c r="BG100" i="7"/>
  <c r="BC100" i="7"/>
  <c r="BD100" i="7" s="1"/>
  <c r="AP100" i="7"/>
  <c r="AO100" i="7"/>
  <c r="AE100" i="7"/>
  <c r="A100" i="7"/>
  <c r="BM99" i="7"/>
  <c r="BJ99" i="7"/>
  <c r="BG99" i="7"/>
  <c r="BC99" i="7"/>
  <c r="BD99" i="7" s="1"/>
  <c r="AP99" i="7"/>
  <c r="AO99" i="7"/>
  <c r="A99" i="7"/>
  <c r="BM98" i="7"/>
  <c r="BJ98" i="7"/>
  <c r="BG98" i="7"/>
  <c r="BC98" i="7"/>
  <c r="BD98" i="7" s="1"/>
  <c r="AP98" i="7"/>
  <c r="AO98" i="7"/>
  <c r="A98" i="7"/>
  <c r="BM82" i="2"/>
  <c r="BJ82" i="2"/>
  <c r="BG82" i="2"/>
  <c r="BC82" i="2"/>
  <c r="BD82" i="2" s="1"/>
  <c r="AP82" i="2"/>
  <c r="AO82" i="2"/>
  <c r="A82" i="2"/>
  <c r="BM81" i="2"/>
  <c r="BJ81" i="2"/>
  <c r="BG81" i="2"/>
  <c r="BC81" i="2"/>
  <c r="BD81" i="2" s="1"/>
  <c r="AP81" i="2"/>
  <c r="AO81" i="2"/>
  <c r="A81" i="2"/>
  <c r="BM318" i="2"/>
  <c r="BJ318" i="2"/>
  <c r="BG318" i="2"/>
  <c r="BC318" i="2"/>
  <c r="BD318" i="2" s="1"/>
  <c r="AO318" i="2"/>
  <c r="A318" i="2"/>
  <c r="BM317" i="2"/>
  <c r="BJ317" i="2"/>
  <c r="BG317" i="2"/>
  <c r="BC317" i="2"/>
  <c r="BD317" i="2" s="1"/>
  <c r="AO317" i="2"/>
  <c r="AE317" i="2"/>
  <c r="A317" i="2"/>
  <c r="BM316" i="2"/>
  <c r="BJ316" i="2"/>
  <c r="BG316" i="2"/>
  <c r="BC316" i="2"/>
  <c r="BD316" i="2" s="1"/>
  <c r="AO316" i="2"/>
  <c r="AE316" i="2"/>
  <c r="A316" i="2"/>
  <c r="BM315" i="2"/>
  <c r="BJ315" i="2"/>
  <c r="BG315" i="2"/>
  <c r="BC315" i="2"/>
  <c r="BD315" i="2" s="1"/>
  <c r="AO315" i="2"/>
  <c r="A315" i="2"/>
  <c r="BM314" i="2"/>
  <c r="BJ314" i="2"/>
  <c r="BG314" i="2"/>
  <c r="BC314" i="2"/>
  <c r="BD314" i="2" s="1"/>
  <c r="AO314" i="2"/>
  <c r="A314" i="2"/>
  <c r="BM272" i="8"/>
  <c r="BJ272" i="8"/>
  <c r="BG272" i="8"/>
  <c r="BC272" i="8"/>
  <c r="BD272" i="8" s="1"/>
  <c r="AP272" i="8"/>
  <c r="AO272" i="8"/>
  <c r="A272" i="8"/>
  <c r="BM271" i="8"/>
  <c r="BJ271" i="8"/>
  <c r="BG271" i="8"/>
  <c r="BC271" i="8"/>
  <c r="BD271" i="8" s="1"/>
  <c r="AP271" i="8"/>
  <c r="AO271" i="8"/>
  <c r="AE271" i="8"/>
  <c r="A271" i="8"/>
  <c r="BM270" i="8"/>
  <c r="BJ270" i="8"/>
  <c r="BG270" i="8"/>
  <c r="BC270" i="8"/>
  <c r="BD270" i="8" s="1"/>
  <c r="AP270" i="8"/>
  <c r="AO270" i="8"/>
  <c r="AE270" i="8"/>
  <c r="A270" i="8"/>
  <c r="BM269" i="8"/>
  <c r="BJ269" i="8"/>
  <c r="BG269" i="8"/>
  <c r="BC269" i="8"/>
  <c r="BD269" i="8" s="1"/>
  <c r="AP269" i="8"/>
  <c r="AO269" i="8"/>
  <c r="AE269" i="8"/>
  <c r="A269" i="8"/>
  <c r="BM268" i="8"/>
  <c r="BJ268" i="8"/>
  <c r="BG268" i="8"/>
  <c r="BC268" i="8"/>
  <c r="BD268" i="8" s="1"/>
  <c r="AP268" i="8"/>
  <c r="AO268" i="8"/>
  <c r="A268" i="8"/>
  <c r="BM267" i="8"/>
  <c r="BJ267" i="8"/>
  <c r="BG267" i="8"/>
  <c r="BC267" i="8"/>
  <c r="BD267" i="8" s="1"/>
  <c r="AP267" i="8"/>
  <c r="AO267" i="8"/>
  <c r="A267" i="8"/>
  <c r="BM266" i="8"/>
  <c r="BJ266" i="8"/>
  <c r="BG266" i="8"/>
  <c r="BC266" i="8"/>
  <c r="BD266" i="8" s="1"/>
  <c r="AP266" i="8"/>
  <c r="AO266" i="8"/>
  <c r="A266" i="8"/>
  <c r="BM265" i="8"/>
  <c r="BJ265" i="8"/>
  <c r="BG265" i="8"/>
  <c r="BC265" i="8"/>
  <c r="BD265" i="8" s="1"/>
  <c r="AP265" i="8"/>
  <c r="AO265" i="8"/>
  <c r="AE265" i="8"/>
  <c r="A265" i="8"/>
  <c r="BM264" i="8"/>
  <c r="BJ264" i="8"/>
  <c r="BG264" i="8"/>
  <c r="BC264" i="8"/>
  <c r="BD264" i="8" s="1"/>
  <c r="AP264" i="8"/>
  <c r="AO264" i="8"/>
  <c r="AE264" i="8"/>
  <c r="A264" i="8"/>
  <c r="BM263" i="8"/>
  <c r="BJ263" i="8"/>
  <c r="BG263" i="8"/>
  <c r="BC263" i="8"/>
  <c r="AP263" i="8"/>
  <c r="AO263" i="8"/>
  <c r="AE263" i="8"/>
  <c r="A263" i="8"/>
  <c r="BM175" i="4"/>
  <c r="BJ175" i="4"/>
  <c r="BG175" i="4"/>
  <c r="BC175" i="4"/>
  <c r="BD175" i="4" s="1"/>
  <c r="AP175" i="4"/>
  <c r="AO175" i="4"/>
  <c r="AN175" i="4"/>
  <c r="A175" i="4"/>
  <c r="BM173" i="4"/>
  <c r="BJ173" i="4"/>
  <c r="BG173" i="4"/>
  <c r="BC173" i="4"/>
  <c r="BD173" i="4" s="1"/>
  <c r="AP173" i="4"/>
  <c r="AO173" i="4"/>
  <c r="AN173" i="4"/>
  <c r="AE173" i="4"/>
  <c r="A173" i="4"/>
  <c r="BM176" i="4"/>
  <c r="BJ176" i="4"/>
  <c r="BG176" i="4"/>
  <c r="BC176" i="4"/>
  <c r="BD176" i="4" s="1"/>
  <c r="AP176" i="4"/>
  <c r="AO176" i="4"/>
  <c r="AN176" i="4"/>
  <c r="A176" i="4"/>
  <c r="BM179" i="4"/>
  <c r="BJ179" i="4"/>
  <c r="BG179" i="4"/>
  <c r="BC179" i="4"/>
  <c r="BD179" i="4" s="1"/>
  <c r="AP179" i="4"/>
  <c r="AO179" i="4"/>
  <c r="AN179" i="4"/>
  <c r="A179" i="4"/>
  <c r="BM174" i="4"/>
  <c r="BJ174" i="4"/>
  <c r="BG174" i="4"/>
  <c r="BC174" i="4"/>
  <c r="BD174" i="4" s="1"/>
  <c r="AP174" i="4"/>
  <c r="AO174" i="4"/>
  <c r="AN174" i="4"/>
  <c r="AE174" i="4"/>
  <c r="A174" i="4"/>
  <c r="BM172" i="4"/>
  <c r="BJ172" i="4"/>
  <c r="BG172" i="4"/>
  <c r="BC172" i="4"/>
  <c r="BD172" i="4" s="1"/>
  <c r="AP172" i="4"/>
  <c r="AO172" i="4"/>
  <c r="AN172" i="4"/>
  <c r="A172" i="4"/>
  <c r="BM171" i="4"/>
  <c r="BJ171" i="4"/>
  <c r="BG171" i="4"/>
  <c r="BC171" i="4"/>
  <c r="BD171" i="4" s="1"/>
  <c r="AP171" i="4"/>
  <c r="AO171" i="4"/>
  <c r="AN171" i="4"/>
  <c r="AE171" i="4"/>
  <c r="A171" i="4"/>
  <c r="AN265" i="8" l="1"/>
  <c r="AN264" i="8"/>
  <c r="AN269" i="8"/>
  <c r="AN98" i="7"/>
  <c r="BP271" i="8"/>
  <c r="BQ271" i="8" s="1"/>
  <c r="BP267" i="8"/>
  <c r="BQ267" i="8" s="1"/>
  <c r="BP99" i="7"/>
  <c r="BQ99" i="7" s="1"/>
  <c r="BP101" i="7"/>
  <c r="BQ101" i="7" s="1"/>
  <c r="BP100" i="7"/>
  <c r="BQ100" i="7" s="1"/>
  <c r="BP175" i="4"/>
  <c r="BQ175" i="4" s="1"/>
  <c r="AE101" i="7"/>
  <c r="AE99" i="7"/>
  <c r="BP98" i="7"/>
  <c r="BQ98" i="7" s="1"/>
  <c r="AE98" i="7"/>
  <c r="AE82" i="2"/>
  <c r="BP82" i="2"/>
  <c r="BQ82" i="2" s="1"/>
  <c r="BP81" i="2"/>
  <c r="BQ81" i="2" s="1"/>
  <c r="BP315" i="2"/>
  <c r="BQ315" i="2" s="1"/>
  <c r="AE81" i="2"/>
  <c r="BP317" i="2"/>
  <c r="BQ317" i="2" s="1"/>
  <c r="BP316" i="2"/>
  <c r="BQ316" i="2" s="1"/>
  <c r="AE315" i="2"/>
  <c r="BP314" i="2"/>
  <c r="BQ314" i="2" s="1"/>
  <c r="BP318" i="2"/>
  <c r="BQ318" i="2" s="1"/>
  <c r="AE314" i="2"/>
  <c r="AE318" i="2"/>
  <c r="BP263" i="8"/>
  <c r="BQ263" i="8" s="1"/>
  <c r="BP265" i="8"/>
  <c r="BQ265" i="8" s="1"/>
  <c r="BP266" i="8"/>
  <c r="BQ266" i="8" s="1"/>
  <c r="BD263" i="8"/>
  <c r="BP270" i="8"/>
  <c r="BQ270" i="8" s="1"/>
  <c r="BP269" i="8"/>
  <c r="BQ269" i="8" s="1"/>
  <c r="AN263" i="8"/>
  <c r="BP264" i="8"/>
  <c r="BQ264" i="8" s="1"/>
  <c r="BP268" i="8"/>
  <c r="BQ268" i="8" s="1"/>
  <c r="AE266" i="8"/>
  <c r="AE268" i="8"/>
  <c r="AE272" i="8"/>
  <c r="BP272" i="8"/>
  <c r="BQ272" i="8" s="1"/>
  <c r="AE267" i="8"/>
  <c r="AE175" i="4"/>
  <c r="BP173" i="4"/>
  <c r="BQ173" i="4" s="1"/>
  <c r="BP176" i="4"/>
  <c r="BQ176" i="4" s="1"/>
  <c r="AE176" i="4"/>
  <c r="BP179" i="4"/>
  <c r="BQ179" i="4" s="1"/>
  <c r="AE179" i="4"/>
  <c r="BP174" i="4"/>
  <c r="BQ174" i="4" s="1"/>
  <c r="AE172" i="4"/>
  <c r="BP172" i="4"/>
  <c r="BQ172" i="4" s="1"/>
  <c r="BP171" i="4"/>
  <c r="BQ171" i="4" s="1"/>
  <c r="AN81" i="2" l="1"/>
  <c r="AN99" i="7"/>
  <c r="AN101" i="7"/>
  <c r="AN316" i="2"/>
  <c r="AN317" i="2"/>
  <c r="AN266" i="8"/>
  <c r="AN271" i="8"/>
  <c r="AN100" i="7"/>
  <c r="AN315" i="2"/>
  <c r="AN318" i="2"/>
  <c r="AN82" i="2" l="1"/>
  <c r="AN314" i="2"/>
  <c r="AN267" i="8"/>
  <c r="AN270" i="8"/>
  <c r="AN268" i="8"/>
  <c r="AN272" i="8"/>
  <c r="BM43" i="3"/>
  <c r="BJ43" i="3"/>
  <c r="BG43" i="3"/>
  <c r="BC43" i="3"/>
  <c r="BD43" i="3" s="1"/>
  <c r="AP43" i="3"/>
  <c r="AO43" i="3"/>
  <c r="AE43" i="3"/>
  <c r="A43" i="3"/>
  <c r="AP31" i="7"/>
  <c r="AP32" i="7"/>
  <c r="AO31" i="7"/>
  <c r="AO32" i="7"/>
  <c r="AN31" i="7"/>
  <c r="AN32" i="7"/>
  <c r="AO14" i="6"/>
  <c r="AP14" i="6"/>
  <c r="AO15" i="6"/>
  <c r="AP15" i="6"/>
  <c r="AO16" i="6"/>
  <c r="AP16" i="6"/>
  <c r="AO17" i="6"/>
  <c r="AP17" i="6"/>
  <c r="AO18" i="6"/>
  <c r="AP18" i="6"/>
  <c r="AO19" i="6"/>
  <c r="AP19" i="6"/>
  <c r="AO20" i="6"/>
  <c r="AP20" i="6"/>
  <c r="AO21" i="6"/>
  <c r="AP21" i="6"/>
  <c r="AO28" i="6"/>
  <c r="AP28" i="6"/>
  <c r="AO29" i="6"/>
  <c r="AP29" i="6"/>
  <c r="AO30" i="6"/>
  <c r="AP30" i="6"/>
  <c r="AO31" i="6"/>
  <c r="AP31" i="6"/>
  <c r="AO32" i="6"/>
  <c r="AP32" i="6"/>
  <c r="AO33" i="6"/>
  <c r="AP33" i="6"/>
  <c r="AO34" i="6"/>
  <c r="AP34" i="6"/>
  <c r="AO35" i="6"/>
  <c r="AP35" i="6"/>
  <c r="AO36" i="6"/>
  <c r="AP36" i="6"/>
  <c r="AO37" i="6"/>
  <c r="AP37" i="6"/>
  <c r="AO42" i="6"/>
  <c r="AP42" i="6"/>
  <c r="AO43" i="6"/>
  <c r="AP43" i="6"/>
  <c r="AO44" i="6"/>
  <c r="AP44" i="6"/>
  <c r="AO45" i="6"/>
  <c r="AP45" i="6"/>
  <c r="AO46" i="6"/>
  <c r="AP46" i="6"/>
  <c r="AO47" i="6"/>
  <c r="AP47" i="6"/>
  <c r="AO48" i="6"/>
  <c r="AP48" i="6"/>
  <c r="AO49" i="6"/>
  <c r="AP49" i="6"/>
  <c r="AO50" i="6"/>
  <c r="AP50" i="6"/>
  <c r="AO51" i="6"/>
  <c r="AP51" i="6"/>
  <c r="AO52" i="6"/>
  <c r="AP52" i="6"/>
  <c r="AO53" i="6"/>
  <c r="AP53" i="6"/>
  <c r="AN8" i="9"/>
  <c r="AO8" i="9"/>
  <c r="AP8" i="9"/>
  <c r="AN9" i="9"/>
  <c r="AO9" i="9"/>
  <c r="AP9" i="9"/>
  <c r="AN10" i="9"/>
  <c r="AO10" i="9"/>
  <c r="AP10" i="9"/>
  <c r="AN11" i="9"/>
  <c r="AO11" i="9"/>
  <c r="AP11" i="9"/>
  <c r="AN12" i="9"/>
  <c r="AO12" i="9"/>
  <c r="AP12" i="9"/>
  <c r="AN14" i="9"/>
  <c r="AO14" i="9"/>
  <c r="AP14" i="9"/>
  <c r="AN15" i="9"/>
  <c r="AO15" i="9"/>
  <c r="AP15" i="9"/>
  <c r="AN16" i="9"/>
  <c r="AO16" i="9"/>
  <c r="AP16" i="9"/>
  <c r="AN17" i="9"/>
  <c r="AO17" i="9"/>
  <c r="AP17" i="9"/>
  <c r="AN18" i="9"/>
  <c r="AO18" i="9"/>
  <c r="AP18" i="9"/>
  <c r="AN19" i="9"/>
  <c r="AO19" i="9"/>
  <c r="AP19" i="9"/>
  <c r="AN21" i="9"/>
  <c r="AO21" i="9"/>
  <c r="AP21" i="9"/>
  <c r="AN23" i="9"/>
  <c r="AO23" i="9"/>
  <c r="AP23" i="9"/>
  <c r="AN24" i="9"/>
  <c r="AO24" i="9"/>
  <c r="AP24" i="9"/>
  <c r="AN25" i="9"/>
  <c r="AO25" i="9"/>
  <c r="AP25" i="9"/>
  <c r="AN26" i="9"/>
  <c r="AO26" i="9"/>
  <c r="AP26" i="9"/>
  <c r="AN27" i="9"/>
  <c r="AO27" i="9"/>
  <c r="AP27" i="9"/>
  <c r="AN29" i="9"/>
  <c r="AO29" i="9"/>
  <c r="AP29" i="9"/>
  <c r="AN30" i="9"/>
  <c r="AO30" i="9"/>
  <c r="AP30" i="9"/>
  <c r="AN31" i="9"/>
  <c r="AO31" i="9"/>
  <c r="AP31" i="9"/>
  <c r="AN32" i="9"/>
  <c r="AO32" i="9"/>
  <c r="AP32" i="9"/>
  <c r="AN34" i="9"/>
  <c r="AO34" i="9"/>
  <c r="AP34" i="9"/>
  <c r="AN35" i="9"/>
  <c r="AO35" i="9"/>
  <c r="AP35" i="9"/>
  <c r="AN36" i="9"/>
  <c r="AO36" i="9"/>
  <c r="AP36" i="9"/>
  <c r="AN37" i="9"/>
  <c r="AO37" i="9"/>
  <c r="AP37" i="9"/>
  <c r="AN38" i="9"/>
  <c r="AO38" i="9"/>
  <c r="AP38" i="9"/>
  <c r="AN10" i="8"/>
  <c r="AN11" i="8"/>
  <c r="AN13" i="8"/>
  <c r="AN14" i="8"/>
  <c r="AN15" i="8"/>
  <c r="AN19" i="8"/>
  <c r="AN23" i="8"/>
  <c r="AN30" i="8"/>
  <c r="AN31" i="8"/>
  <c r="AN33" i="8"/>
  <c r="AN38" i="8"/>
  <c r="AN40" i="8"/>
  <c r="AN42" i="8"/>
  <c r="AN44" i="8"/>
  <c r="AN46" i="8"/>
  <c r="AN48" i="8"/>
  <c r="AN52" i="8"/>
  <c r="AN56" i="8"/>
  <c r="AN70" i="8"/>
  <c r="AN71" i="8"/>
  <c r="AN72" i="8"/>
  <c r="AN89" i="8"/>
  <c r="AN93" i="8"/>
  <c r="AN94" i="8"/>
  <c r="AN98" i="8"/>
  <c r="AN123" i="8"/>
  <c r="AN125" i="8"/>
  <c r="AN127" i="8"/>
  <c r="AN134" i="8"/>
  <c r="AN138" i="8"/>
  <c r="AN140" i="8"/>
  <c r="AN143" i="8"/>
  <c r="AN145" i="8"/>
  <c r="AN146" i="8"/>
  <c r="AN148" i="8"/>
  <c r="AN155" i="8"/>
  <c r="AN156" i="8"/>
  <c r="AN157" i="8"/>
  <c r="AN158" i="8"/>
  <c r="AN159" i="8"/>
  <c r="AN163" i="8"/>
  <c r="AN164" i="8"/>
  <c r="AN165" i="8"/>
  <c r="AN166" i="8"/>
  <c r="AN167" i="8"/>
  <c r="AN172" i="8"/>
  <c r="AN174" i="8"/>
  <c r="AN180" i="8"/>
  <c r="AN183" i="8"/>
  <c r="AN185" i="8"/>
  <c r="AN186" i="8"/>
  <c r="AN188" i="8"/>
  <c r="AN190" i="8"/>
  <c r="AN192" i="8"/>
  <c r="AN195" i="8"/>
  <c r="AN196" i="8"/>
  <c r="AN197" i="8"/>
  <c r="AN199" i="8"/>
  <c r="AN202" i="8"/>
  <c r="AN204" i="8"/>
  <c r="AN216" i="8"/>
  <c r="AN219" i="8"/>
  <c r="AN221" i="8"/>
  <c r="AN227" i="8"/>
  <c r="AN228" i="8"/>
  <c r="AN229" i="8"/>
  <c r="AN232" i="8"/>
  <c r="AN233" i="8"/>
  <c r="AN234" i="8"/>
  <c r="AN235" i="8"/>
  <c r="AN237" i="8"/>
  <c r="AN243" i="8"/>
  <c r="AN244" i="8"/>
  <c r="AN245" i="8"/>
  <c r="AN246" i="8"/>
  <c r="AN248" i="8"/>
  <c r="AN249" i="8"/>
  <c r="AN251" i="8"/>
  <c r="AN252" i="8"/>
  <c r="AN253" i="8"/>
  <c r="AN258" i="8"/>
  <c r="AO8" i="8"/>
  <c r="AP8" i="8"/>
  <c r="AO9" i="8"/>
  <c r="AP9" i="8"/>
  <c r="AO10" i="8"/>
  <c r="AP10" i="8"/>
  <c r="AO11" i="8"/>
  <c r="AP11" i="8"/>
  <c r="AO12" i="8"/>
  <c r="AP12" i="8"/>
  <c r="AO13" i="8"/>
  <c r="AP13" i="8"/>
  <c r="AO14" i="8"/>
  <c r="AP14" i="8"/>
  <c r="AO15" i="8"/>
  <c r="AP15" i="8"/>
  <c r="AO16" i="8"/>
  <c r="AP16" i="8"/>
  <c r="AO17" i="8"/>
  <c r="AP17" i="8"/>
  <c r="AO18" i="8"/>
  <c r="AP18" i="8"/>
  <c r="AO19" i="8"/>
  <c r="AP19" i="8"/>
  <c r="AO20" i="8"/>
  <c r="AP20" i="8"/>
  <c r="AO21" i="8"/>
  <c r="AP21" i="8"/>
  <c r="AO22" i="8"/>
  <c r="AP22" i="8"/>
  <c r="AO23" i="8"/>
  <c r="AP23" i="8"/>
  <c r="AO24" i="8"/>
  <c r="AP24" i="8"/>
  <c r="AO26" i="8"/>
  <c r="AP26" i="8"/>
  <c r="AO27" i="8"/>
  <c r="AP27" i="8"/>
  <c r="AO28" i="8"/>
  <c r="AP28" i="8"/>
  <c r="AO29" i="8"/>
  <c r="AP29" i="8"/>
  <c r="AO30" i="8"/>
  <c r="AP30" i="8"/>
  <c r="AO31" i="8"/>
  <c r="AP31" i="8"/>
  <c r="AO32" i="8"/>
  <c r="AP32" i="8"/>
  <c r="AO33" i="8"/>
  <c r="AP33" i="8"/>
  <c r="AO34" i="8"/>
  <c r="AP34" i="8"/>
  <c r="AO35" i="8"/>
  <c r="AP35" i="8"/>
  <c r="AO36" i="8"/>
  <c r="AP36" i="8"/>
  <c r="AO37" i="8"/>
  <c r="AP37" i="8"/>
  <c r="AO38" i="8"/>
  <c r="AP38" i="8"/>
  <c r="AO39" i="8"/>
  <c r="AP39" i="8"/>
  <c r="AO40" i="8"/>
  <c r="AP40" i="8"/>
  <c r="AO41" i="8"/>
  <c r="AP41" i="8"/>
  <c r="AO42" i="8"/>
  <c r="AP42" i="8"/>
  <c r="AO43" i="8"/>
  <c r="AP43" i="8"/>
  <c r="AO44" i="8"/>
  <c r="AP44" i="8"/>
  <c r="AO45" i="8"/>
  <c r="AP45" i="8"/>
  <c r="AO46" i="8"/>
  <c r="AP46" i="8"/>
  <c r="AO47" i="8"/>
  <c r="AP47" i="8"/>
  <c r="AO48" i="8"/>
  <c r="AP48" i="8"/>
  <c r="AO49" i="8"/>
  <c r="AP49" i="8"/>
  <c r="AO50" i="8"/>
  <c r="AP50" i="8"/>
  <c r="AO51" i="8"/>
  <c r="AP51" i="8"/>
  <c r="AO52" i="8"/>
  <c r="AP52" i="8"/>
  <c r="AO53" i="8"/>
  <c r="AP53" i="8"/>
  <c r="AO54" i="8"/>
  <c r="AP54" i="8"/>
  <c r="AO55" i="8"/>
  <c r="AP55" i="8"/>
  <c r="AO56" i="8"/>
  <c r="AP56" i="8"/>
  <c r="AO57" i="8"/>
  <c r="AP57" i="8"/>
  <c r="AO58" i="8"/>
  <c r="AP58" i="8"/>
  <c r="AO59" i="8"/>
  <c r="AP59" i="8"/>
  <c r="AO69" i="8"/>
  <c r="AP69" i="8"/>
  <c r="AO70" i="8"/>
  <c r="AP70" i="8"/>
  <c r="AO71" i="8"/>
  <c r="AP71" i="8"/>
  <c r="AO72" i="8"/>
  <c r="AP72" i="8"/>
  <c r="AO73" i="8"/>
  <c r="AP73" i="8"/>
  <c r="AO74" i="8"/>
  <c r="AP74" i="8"/>
  <c r="AO75" i="8"/>
  <c r="AP75" i="8"/>
  <c r="AO76" i="8"/>
  <c r="AP76" i="8"/>
  <c r="AO77" i="8"/>
  <c r="AP77" i="8"/>
  <c r="AO78" i="8"/>
  <c r="AP78" i="8"/>
  <c r="AO79" i="8"/>
  <c r="AP79" i="8"/>
  <c r="AO80" i="8"/>
  <c r="AP80" i="8"/>
  <c r="AO81" i="8"/>
  <c r="AP81" i="8"/>
  <c r="AO82" i="8"/>
  <c r="AP82" i="8"/>
  <c r="AO83" i="8"/>
  <c r="AP83" i="8"/>
  <c r="AO84" i="8"/>
  <c r="AP84" i="8"/>
  <c r="AO85" i="8"/>
  <c r="AP85" i="8"/>
  <c r="AO86" i="8"/>
  <c r="AP86" i="8"/>
  <c r="AO87" i="8"/>
  <c r="AP87" i="8"/>
  <c r="AO88" i="8"/>
  <c r="AP88" i="8"/>
  <c r="AO89" i="8"/>
  <c r="AP89" i="8"/>
  <c r="AO90" i="8"/>
  <c r="AP90" i="8"/>
  <c r="AO91" i="8"/>
  <c r="AP91" i="8"/>
  <c r="AO92" i="8"/>
  <c r="AP92" i="8"/>
  <c r="AO93" i="8"/>
  <c r="AP93" i="8"/>
  <c r="AO94" i="8"/>
  <c r="AP94" i="8"/>
  <c r="AO95" i="8"/>
  <c r="AP95" i="8"/>
  <c r="AO96" i="8"/>
  <c r="AP96" i="8"/>
  <c r="AO97" i="8"/>
  <c r="AP97" i="8"/>
  <c r="AO98" i="8"/>
  <c r="AP98" i="8"/>
  <c r="AO99" i="8"/>
  <c r="AP99" i="8"/>
  <c r="AO100" i="8"/>
  <c r="AP100" i="8"/>
  <c r="AO123" i="8"/>
  <c r="AP123" i="8"/>
  <c r="AO124" i="8"/>
  <c r="AP124" i="8"/>
  <c r="AO125" i="8"/>
  <c r="AP125" i="8"/>
  <c r="AO126" i="8"/>
  <c r="AP126" i="8"/>
  <c r="AO127" i="8"/>
  <c r="AP127" i="8"/>
  <c r="AO128" i="8"/>
  <c r="AP128" i="8"/>
  <c r="AO129" i="8"/>
  <c r="AP129" i="8"/>
  <c r="AO130" i="8"/>
  <c r="AP130" i="8"/>
  <c r="AO131" i="8"/>
  <c r="AP131" i="8"/>
  <c r="AO132" i="8"/>
  <c r="AP132" i="8"/>
  <c r="AO133" i="8"/>
  <c r="AP133" i="8"/>
  <c r="AO134" i="8"/>
  <c r="AP134" i="8"/>
  <c r="AO135" i="8"/>
  <c r="AP135" i="8"/>
  <c r="AO136" i="8"/>
  <c r="AP136" i="8"/>
  <c r="AO138" i="8"/>
  <c r="AP138" i="8"/>
  <c r="AO139" i="8"/>
  <c r="AP139" i="8"/>
  <c r="AO140" i="8"/>
  <c r="AP140" i="8"/>
  <c r="AO141" i="8"/>
  <c r="AP141" i="8"/>
  <c r="AO142" i="8"/>
  <c r="AP142" i="8"/>
  <c r="AO143" i="8"/>
  <c r="AP143" i="8"/>
  <c r="AO145" i="8"/>
  <c r="AP145" i="8"/>
  <c r="AO146" i="8"/>
  <c r="AP146" i="8"/>
  <c r="AO147" i="8"/>
  <c r="AP147" i="8"/>
  <c r="AO148" i="8"/>
  <c r="AP148" i="8"/>
  <c r="AO149" i="8"/>
  <c r="AP149" i="8"/>
  <c r="AO150" i="8"/>
  <c r="AP150" i="8"/>
  <c r="AO151" i="8"/>
  <c r="AP151" i="8"/>
  <c r="AO152" i="8"/>
  <c r="AP152" i="8"/>
  <c r="AO153" i="8"/>
  <c r="AP153" i="8"/>
  <c r="AO154" i="8"/>
  <c r="AP154" i="8"/>
  <c r="AO155" i="8"/>
  <c r="AP155" i="8"/>
  <c r="AO156" i="8"/>
  <c r="AP156" i="8"/>
  <c r="AO157" i="8"/>
  <c r="AP157" i="8"/>
  <c r="AO158" i="8"/>
  <c r="AP158" i="8"/>
  <c r="AO159" i="8"/>
  <c r="AP159" i="8"/>
  <c r="AO161" i="8"/>
  <c r="AP161" i="8"/>
  <c r="AO162" i="8"/>
  <c r="AP162" i="8"/>
  <c r="AO163" i="8"/>
  <c r="AP163" i="8"/>
  <c r="AO164" i="8"/>
  <c r="AP164" i="8"/>
  <c r="AO165" i="8"/>
  <c r="AP165" i="8"/>
  <c r="AO166" i="8"/>
  <c r="AP166" i="8"/>
  <c r="AO167" i="8"/>
  <c r="AP167" i="8"/>
  <c r="AO168" i="8"/>
  <c r="AP168" i="8"/>
  <c r="AO169" i="8"/>
  <c r="AP169" i="8"/>
  <c r="AO170" i="8"/>
  <c r="AP170" i="8"/>
  <c r="AO172" i="8"/>
  <c r="AP172" i="8"/>
  <c r="AO173" i="8"/>
  <c r="AP173" i="8"/>
  <c r="AO174" i="8"/>
  <c r="AP174" i="8"/>
  <c r="AO175" i="8"/>
  <c r="AP175" i="8"/>
  <c r="AO176" i="8"/>
  <c r="AP176" i="8"/>
  <c r="AO177" i="8"/>
  <c r="AP177" i="8"/>
  <c r="AO178" i="8"/>
  <c r="AP178" i="8"/>
  <c r="AO179" i="8"/>
  <c r="AP179" i="8"/>
  <c r="AO180" i="8"/>
  <c r="AP180" i="8"/>
  <c r="AO181" i="8"/>
  <c r="AP181" i="8"/>
  <c r="AO182" i="8"/>
  <c r="AP182" i="8"/>
  <c r="AO183" i="8"/>
  <c r="AP183" i="8"/>
  <c r="AO184" i="8"/>
  <c r="AP184" i="8"/>
  <c r="AO185" i="8"/>
  <c r="AP185" i="8"/>
  <c r="AO186" i="8"/>
  <c r="AP186" i="8"/>
  <c r="AO187" i="8"/>
  <c r="AP187" i="8"/>
  <c r="AO188" i="8"/>
  <c r="AP188" i="8"/>
  <c r="AO189" i="8"/>
  <c r="AP189" i="8"/>
  <c r="AO190" i="8"/>
  <c r="AP190" i="8"/>
  <c r="AO191" i="8"/>
  <c r="AP191" i="8"/>
  <c r="AO192" i="8"/>
  <c r="AP192" i="8"/>
  <c r="AO193" i="8"/>
  <c r="AP193" i="8"/>
  <c r="AO194" i="8"/>
  <c r="AP194" i="8"/>
  <c r="AO195" i="8"/>
  <c r="AP195" i="8"/>
  <c r="AO196" i="8"/>
  <c r="AP196" i="8"/>
  <c r="AO197" i="8"/>
  <c r="AP197" i="8"/>
  <c r="AO198" i="8"/>
  <c r="AP198" i="8"/>
  <c r="AO199" i="8"/>
  <c r="AP199" i="8"/>
  <c r="AO200" i="8"/>
  <c r="AP200" i="8"/>
  <c r="AO201" i="8"/>
  <c r="AP201" i="8"/>
  <c r="AO202" i="8"/>
  <c r="AP202" i="8"/>
  <c r="AO203" i="8"/>
  <c r="AP203" i="8"/>
  <c r="AO204" i="8"/>
  <c r="AP204" i="8"/>
  <c r="AO206" i="8"/>
  <c r="AP206" i="8"/>
  <c r="AO207" i="8"/>
  <c r="AP207" i="8"/>
  <c r="AO208" i="8"/>
  <c r="AP208" i="8"/>
  <c r="AO209" i="8"/>
  <c r="AP209" i="8"/>
  <c r="AO210" i="8"/>
  <c r="AP210" i="8"/>
  <c r="AO211" i="8"/>
  <c r="AP211" i="8"/>
  <c r="AO212" i="8"/>
  <c r="AP212" i="8"/>
  <c r="AO213" i="8"/>
  <c r="AP213" i="8"/>
  <c r="AO214" i="8"/>
  <c r="AP214" i="8"/>
  <c r="AO215" i="8"/>
  <c r="AP215" i="8"/>
  <c r="AO216" i="8"/>
  <c r="AP216" i="8"/>
  <c r="AO217" i="8"/>
  <c r="AP217" i="8"/>
  <c r="AO218" i="8"/>
  <c r="AP218" i="8"/>
  <c r="AO219" i="8"/>
  <c r="AP219" i="8"/>
  <c r="AO220" i="8"/>
  <c r="AP220" i="8"/>
  <c r="AO221" i="8"/>
  <c r="AP221" i="8"/>
  <c r="AO222" i="8"/>
  <c r="AP222" i="8"/>
  <c r="AO223" i="8"/>
  <c r="AP223" i="8"/>
  <c r="AO224" i="8"/>
  <c r="AP224" i="8"/>
  <c r="AO225" i="8"/>
  <c r="AP225" i="8"/>
  <c r="AO226" i="8"/>
  <c r="AP226" i="8"/>
  <c r="AO227" i="8"/>
  <c r="AP227" i="8"/>
  <c r="AO228" i="8"/>
  <c r="AP228" i="8"/>
  <c r="AO229" i="8"/>
  <c r="AP229" i="8"/>
  <c r="AO230" i="8"/>
  <c r="AP230" i="8"/>
  <c r="AO231" i="8"/>
  <c r="AP231" i="8"/>
  <c r="AO232" i="8"/>
  <c r="AP232" i="8"/>
  <c r="AO233" i="8"/>
  <c r="AP233" i="8"/>
  <c r="AO234" i="8"/>
  <c r="AP234" i="8"/>
  <c r="AO235" i="8"/>
  <c r="AP235" i="8"/>
  <c r="AO236" i="8"/>
  <c r="AP236" i="8"/>
  <c r="AO237" i="8"/>
  <c r="AP237" i="8"/>
  <c r="AO238" i="8"/>
  <c r="AP238" i="8"/>
  <c r="AO239" i="8"/>
  <c r="AP239" i="8"/>
  <c r="AO240" i="8"/>
  <c r="AP240" i="8"/>
  <c r="AO241" i="8"/>
  <c r="AP241" i="8"/>
  <c r="AO242" i="8"/>
  <c r="AP242" i="8"/>
  <c r="AO243" i="8"/>
  <c r="AP243" i="8"/>
  <c r="AO244" i="8"/>
  <c r="AP244" i="8"/>
  <c r="AO245" i="8"/>
  <c r="AP245" i="8"/>
  <c r="AO246" i="8"/>
  <c r="AP246" i="8"/>
  <c r="AO247" i="8"/>
  <c r="AP247" i="8"/>
  <c r="AO248" i="8"/>
  <c r="AP248" i="8"/>
  <c r="AO249" i="8"/>
  <c r="AP249" i="8"/>
  <c r="AO250" i="8"/>
  <c r="AP250" i="8"/>
  <c r="AO251" i="8"/>
  <c r="AP251" i="8"/>
  <c r="AO252" i="8"/>
  <c r="AP252" i="8"/>
  <c r="AO253" i="8"/>
  <c r="AP253" i="8"/>
  <c r="AO254" i="8"/>
  <c r="AP254" i="8"/>
  <c r="AO255" i="8"/>
  <c r="AP255" i="8"/>
  <c r="AO256" i="8"/>
  <c r="AP256" i="8"/>
  <c r="AO257" i="8"/>
  <c r="AP257" i="8"/>
  <c r="AO258" i="8"/>
  <c r="AP258" i="8"/>
  <c r="AO259" i="8"/>
  <c r="AP259" i="8"/>
  <c r="AO260" i="8"/>
  <c r="AP260" i="8"/>
  <c r="AO261" i="8"/>
  <c r="AP261" i="8"/>
  <c r="AO274" i="8"/>
  <c r="AP274" i="8"/>
  <c r="AO275" i="8"/>
  <c r="AP275" i="8"/>
  <c r="AO276" i="8"/>
  <c r="AP276" i="8"/>
  <c r="AO277" i="8"/>
  <c r="AP277" i="8"/>
  <c r="AO278" i="8"/>
  <c r="AP278" i="8"/>
  <c r="AO279" i="8"/>
  <c r="AP279" i="8"/>
  <c r="AO280" i="8"/>
  <c r="AP280" i="8"/>
  <c r="AO281" i="8"/>
  <c r="AP281" i="8"/>
  <c r="AO282" i="8"/>
  <c r="AP282" i="8"/>
  <c r="AO283" i="8"/>
  <c r="AP283" i="8"/>
  <c r="AO285" i="8"/>
  <c r="AP285" i="8"/>
  <c r="AO286" i="8"/>
  <c r="AP286" i="8"/>
  <c r="AO287" i="8"/>
  <c r="AP287" i="8"/>
  <c r="AO288" i="8"/>
  <c r="AP288" i="8"/>
  <c r="AO289" i="8"/>
  <c r="AP289" i="8"/>
  <c r="AO290" i="8"/>
  <c r="AP290" i="8"/>
  <c r="AO291" i="8"/>
  <c r="AP291" i="8"/>
  <c r="AO292" i="8"/>
  <c r="AP292" i="8"/>
  <c r="AO293" i="8"/>
  <c r="AP293" i="8"/>
  <c r="AO294" i="8"/>
  <c r="AP294" i="8"/>
  <c r="AO295" i="8"/>
  <c r="AP295" i="8"/>
  <c r="AO296" i="8"/>
  <c r="AP296" i="8"/>
  <c r="AO297" i="8"/>
  <c r="AP297" i="8"/>
  <c r="AO298" i="8"/>
  <c r="AP298" i="8"/>
  <c r="AN76" i="7"/>
  <c r="AN77" i="7"/>
  <c r="AN80" i="7"/>
  <c r="AN82" i="7"/>
  <c r="AN92" i="7"/>
  <c r="AN95" i="7"/>
  <c r="AN8" i="7"/>
  <c r="AO8" i="7"/>
  <c r="AP8" i="7"/>
  <c r="AN10" i="7"/>
  <c r="AO10" i="7"/>
  <c r="AP10" i="7"/>
  <c r="AN11" i="7"/>
  <c r="AO11" i="7"/>
  <c r="AP11" i="7"/>
  <c r="AN12" i="7"/>
  <c r="AO12" i="7"/>
  <c r="AP12" i="7"/>
  <c r="AN13" i="7"/>
  <c r="AO13" i="7"/>
  <c r="AP13" i="7"/>
  <c r="AN14" i="7"/>
  <c r="AO14" i="7"/>
  <c r="AP14" i="7"/>
  <c r="AN15" i="7"/>
  <c r="AO15" i="7"/>
  <c r="AP15" i="7"/>
  <c r="AN16" i="7"/>
  <c r="AO16" i="7"/>
  <c r="AP16" i="7"/>
  <c r="AN17" i="7"/>
  <c r="AO17" i="7"/>
  <c r="AP17" i="7"/>
  <c r="AN18" i="7"/>
  <c r="AO18" i="7"/>
  <c r="AP18" i="7"/>
  <c r="AN19" i="7"/>
  <c r="AO19" i="7"/>
  <c r="AP19" i="7"/>
  <c r="AN20" i="7"/>
  <c r="AO20" i="7"/>
  <c r="AP20" i="7"/>
  <c r="AN21" i="7"/>
  <c r="AO21" i="7"/>
  <c r="AP21" i="7"/>
  <c r="AN22" i="7"/>
  <c r="AO22" i="7"/>
  <c r="AP22" i="7"/>
  <c r="AN23" i="7"/>
  <c r="AO23" i="7"/>
  <c r="AP23" i="7"/>
  <c r="AN33" i="7"/>
  <c r="AO33" i="7"/>
  <c r="AP33" i="7"/>
  <c r="AN34" i="7"/>
  <c r="AO34" i="7"/>
  <c r="AP34" i="7"/>
  <c r="AN35" i="7"/>
  <c r="AO35" i="7"/>
  <c r="AP35" i="7"/>
  <c r="AN36" i="7"/>
  <c r="AO36" i="7"/>
  <c r="AP36" i="7"/>
  <c r="AN37" i="7"/>
  <c r="AO37" i="7"/>
  <c r="AP37" i="7"/>
  <c r="AN38" i="7"/>
  <c r="AO38" i="7"/>
  <c r="AP38" i="7"/>
  <c r="AN39" i="7"/>
  <c r="AO39" i="7"/>
  <c r="AP39" i="7"/>
  <c r="AN40" i="7"/>
  <c r="AO40" i="7"/>
  <c r="AP40" i="7"/>
  <c r="AN41" i="7"/>
  <c r="AO41" i="7"/>
  <c r="AP41" i="7"/>
  <c r="AN42" i="7"/>
  <c r="AO42" i="7"/>
  <c r="AP42" i="7"/>
  <c r="AN43" i="7"/>
  <c r="AO43" i="7"/>
  <c r="AP43" i="7"/>
  <c r="AN45" i="7"/>
  <c r="AO45" i="7"/>
  <c r="AP45" i="7"/>
  <c r="AN46" i="7"/>
  <c r="AO46" i="7"/>
  <c r="AP46" i="7"/>
  <c r="AN47" i="7"/>
  <c r="AO47" i="7"/>
  <c r="AP47" i="7"/>
  <c r="AN48" i="7"/>
  <c r="AO48" i="7"/>
  <c r="AP48" i="7"/>
  <c r="AN49" i="7"/>
  <c r="AO49" i="7"/>
  <c r="AP49" i="7"/>
  <c r="AN50" i="7"/>
  <c r="AO50" i="7"/>
  <c r="AP50" i="7"/>
  <c r="AN51" i="7"/>
  <c r="AO51" i="7"/>
  <c r="AP51" i="7"/>
  <c r="AN52" i="7"/>
  <c r="AO52" i="7"/>
  <c r="AP52" i="7"/>
  <c r="AN53" i="7"/>
  <c r="AO53" i="7"/>
  <c r="AP53" i="7"/>
  <c r="AN54" i="7"/>
  <c r="AO54" i="7"/>
  <c r="AP54" i="7"/>
  <c r="AN55" i="7"/>
  <c r="AO55" i="7"/>
  <c r="AP55" i="7"/>
  <c r="AN56" i="7"/>
  <c r="AO56" i="7"/>
  <c r="AP56" i="7"/>
  <c r="AN57" i="7"/>
  <c r="AO57" i="7"/>
  <c r="AP57" i="7"/>
  <c r="AN58" i="7"/>
  <c r="AO58" i="7"/>
  <c r="AP58" i="7"/>
  <c r="AN59" i="7"/>
  <c r="AO59" i="7"/>
  <c r="AP59" i="7"/>
  <c r="AN60" i="7"/>
  <c r="AO60" i="7"/>
  <c r="AP60" i="7"/>
  <c r="AN61" i="7"/>
  <c r="AO61" i="7"/>
  <c r="AP61" i="7"/>
  <c r="AN63" i="7"/>
  <c r="AO63" i="7"/>
  <c r="AP63" i="7"/>
  <c r="AN64" i="7"/>
  <c r="AO64" i="7"/>
  <c r="AP64" i="7"/>
  <c r="AN65" i="7"/>
  <c r="AO65" i="7"/>
  <c r="AP65" i="7"/>
  <c r="AN66" i="7"/>
  <c r="AO66" i="7"/>
  <c r="AP66" i="7"/>
  <c r="AN67" i="7"/>
  <c r="AO67" i="7"/>
  <c r="AP67" i="7"/>
  <c r="AN68" i="7"/>
  <c r="AO68" i="7"/>
  <c r="AP68" i="7"/>
  <c r="AN69" i="7"/>
  <c r="AO69" i="7"/>
  <c r="AP69" i="7"/>
  <c r="AN70" i="7"/>
  <c r="AO70" i="7"/>
  <c r="AP70" i="7"/>
  <c r="AN71" i="7"/>
  <c r="AO71" i="7"/>
  <c r="AP71" i="7"/>
  <c r="AN72" i="7"/>
  <c r="AO72" i="7"/>
  <c r="AP72" i="7"/>
  <c r="AN73" i="7"/>
  <c r="AO73" i="7"/>
  <c r="AP73" i="7"/>
  <c r="AN74" i="7"/>
  <c r="AO74" i="7"/>
  <c r="AP74" i="7"/>
  <c r="AO76" i="7"/>
  <c r="AP76" i="7"/>
  <c r="AO77" i="7"/>
  <c r="AP77" i="7"/>
  <c r="AO78" i="7"/>
  <c r="AP78" i="7"/>
  <c r="AO79" i="7"/>
  <c r="AP79" i="7"/>
  <c r="AO80" i="7"/>
  <c r="AP80" i="7"/>
  <c r="AO81" i="7"/>
  <c r="AP81" i="7"/>
  <c r="AO82" i="7"/>
  <c r="AP82" i="7"/>
  <c r="AO83" i="7"/>
  <c r="AP83" i="7"/>
  <c r="AO84" i="7"/>
  <c r="AP84" i="7"/>
  <c r="AO85" i="7"/>
  <c r="AP85" i="7"/>
  <c r="AO86" i="7"/>
  <c r="AP86" i="7"/>
  <c r="AO87" i="7"/>
  <c r="AP87" i="7"/>
  <c r="AO88" i="7"/>
  <c r="AP88" i="7"/>
  <c r="AO89" i="7"/>
  <c r="AP89" i="7"/>
  <c r="AO90" i="7"/>
  <c r="AP90" i="7"/>
  <c r="AO91" i="7"/>
  <c r="AP91" i="7"/>
  <c r="AO92" i="7"/>
  <c r="AP92" i="7"/>
  <c r="AO93" i="7"/>
  <c r="AP93" i="7"/>
  <c r="AO94" i="7"/>
  <c r="AP94" i="7"/>
  <c r="AO95" i="7"/>
  <c r="AP95" i="7"/>
  <c r="AO96" i="7"/>
  <c r="AP96" i="7"/>
  <c r="AN103" i="7"/>
  <c r="AO103" i="7"/>
  <c r="AP103" i="7"/>
  <c r="AN104" i="7"/>
  <c r="AO104" i="7"/>
  <c r="AP104" i="7"/>
  <c r="AN105" i="7"/>
  <c r="AO105" i="7"/>
  <c r="AP105" i="7"/>
  <c r="AN106" i="7"/>
  <c r="AO106" i="7"/>
  <c r="AP106" i="7"/>
  <c r="AN107" i="7"/>
  <c r="AO107" i="7"/>
  <c r="AP107" i="7"/>
  <c r="AN108" i="7"/>
  <c r="AO108" i="7"/>
  <c r="AP108" i="7"/>
  <c r="AN109" i="7"/>
  <c r="AO109" i="7"/>
  <c r="AP109" i="7"/>
  <c r="AN110" i="7"/>
  <c r="AO110" i="7"/>
  <c r="AP110" i="7"/>
  <c r="AN111" i="7"/>
  <c r="AO111" i="7"/>
  <c r="AP111" i="7"/>
  <c r="AN112" i="7"/>
  <c r="AO112" i="7"/>
  <c r="AP112" i="7"/>
  <c r="AN113" i="7"/>
  <c r="AO113" i="7"/>
  <c r="AP113" i="7"/>
  <c r="AN114" i="7"/>
  <c r="AO114" i="7"/>
  <c r="AP114" i="7"/>
  <c r="AN116" i="7"/>
  <c r="AO116" i="7"/>
  <c r="AP116" i="7"/>
  <c r="AN117" i="7"/>
  <c r="AO117" i="7"/>
  <c r="AP117" i="7"/>
  <c r="AN118" i="7"/>
  <c r="AO118" i="7"/>
  <c r="AP118" i="7"/>
  <c r="AN119" i="7"/>
  <c r="AO119" i="7"/>
  <c r="AP119" i="7"/>
  <c r="AN120" i="7"/>
  <c r="AO120" i="7"/>
  <c r="AP120" i="7"/>
  <c r="AN121" i="7"/>
  <c r="AO121" i="7"/>
  <c r="AP121" i="7"/>
  <c r="AN122" i="7"/>
  <c r="AO122" i="7"/>
  <c r="AP122" i="7"/>
  <c r="AO132" i="7"/>
  <c r="AP132" i="7"/>
  <c r="AO133" i="7"/>
  <c r="AP133" i="7"/>
  <c r="AO134" i="7"/>
  <c r="AP134" i="7"/>
  <c r="AO135" i="7"/>
  <c r="AP135" i="7"/>
  <c r="AO136" i="7"/>
  <c r="AP136" i="7"/>
  <c r="AO137" i="7"/>
  <c r="AP137" i="7"/>
  <c r="AN144" i="7"/>
  <c r="AO144" i="7"/>
  <c r="AP144" i="7"/>
  <c r="AN145" i="7"/>
  <c r="AO145" i="7"/>
  <c r="AP145" i="7"/>
  <c r="AN146" i="7"/>
  <c r="AO146" i="7"/>
  <c r="AP146" i="7"/>
  <c r="AN147" i="7"/>
  <c r="AO147" i="7"/>
  <c r="AP147" i="7"/>
  <c r="AN148" i="7"/>
  <c r="AO148" i="7"/>
  <c r="AP148" i="7"/>
  <c r="AN149" i="7"/>
  <c r="AO149" i="7"/>
  <c r="AP149" i="7"/>
  <c r="AN150" i="7"/>
  <c r="AO150" i="7"/>
  <c r="AP150" i="7"/>
  <c r="AN151" i="7"/>
  <c r="AO151" i="7"/>
  <c r="AP151" i="7"/>
  <c r="AN152" i="7"/>
  <c r="AO152" i="7"/>
  <c r="AP152" i="7"/>
  <c r="AN153" i="7"/>
  <c r="AO153" i="7"/>
  <c r="AP153" i="7"/>
  <c r="AN154" i="7"/>
  <c r="AO154" i="7"/>
  <c r="AP154" i="7"/>
  <c r="AN155" i="7"/>
  <c r="AO155" i="7"/>
  <c r="AP155" i="7"/>
  <c r="AN156" i="7"/>
  <c r="AO156" i="7"/>
  <c r="AP156" i="7"/>
  <c r="AN157" i="7"/>
  <c r="AO157" i="7"/>
  <c r="AP157" i="7"/>
  <c r="AN158" i="7"/>
  <c r="AO158" i="7"/>
  <c r="AP158" i="7"/>
  <c r="AN159" i="7"/>
  <c r="AO159" i="7"/>
  <c r="AP159" i="7"/>
  <c r="AN160" i="7"/>
  <c r="AO160" i="7"/>
  <c r="AP160" i="7"/>
  <c r="AN161" i="7"/>
  <c r="AO161" i="7"/>
  <c r="AP161" i="7"/>
  <c r="AN162" i="7"/>
  <c r="AO162" i="7"/>
  <c r="AP162" i="7"/>
  <c r="AN163" i="7"/>
  <c r="AO163" i="7"/>
  <c r="AP163" i="7"/>
  <c r="AN164" i="7"/>
  <c r="AO164" i="7"/>
  <c r="AP164" i="7"/>
  <c r="AN172" i="7"/>
  <c r="AO172" i="7"/>
  <c r="AP172" i="7"/>
  <c r="AN173" i="7"/>
  <c r="AO173" i="7"/>
  <c r="AP173" i="7"/>
  <c r="AN174" i="7"/>
  <c r="AO174" i="7"/>
  <c r="AP174" i="7"/>
  <c r="AN175" i="7"/>
  <c r="AO175" i="7"/>
  <c r="AP175" i="7"/>
  <c r="AN176" i="7"/>
  <c r="AO176" i="7"/>
  <c r="AP176" i="7"/>
  <c r="AN180" i="7"/>
  <c r="AO180" i="7"/>
  <c r="AP180" i="7"/>
  <c r="AN181" i="7"/>
  <c r="AO181" i="7"/>
  <c r="AP181" i="7"/>
  <c r="AN182" i="7"/>
  <c r="AO182" i="7"/>
  <c r="AP182" i="7"/>
  <c r="AN183" i="7"/>
  <c r="AO183" i="7"/>
  <c r="AP183" i="7"/>
  <c r="AN184" i="7"/>
  <c r="AO184" i="7"/>
  <c r="AP184" i="7"/>
  <c r="AN185" i="7"/>
  <c r="AO185" i="7"/>
  <c r="AP185" i="7"/>
  <c r="AN187" i="7"/>
  <c r="AO187" i="7"/>
  <c r="AP187" i="7"/>
  <c r="AN188" i="7"/>
  <c r="AO188" i="7"/>
  <c r="AP188" i="7"/>
  <c r="AN189" i="7"/>
  <c r="AO189" i="7"/>
  <c r="AP189" i="7"/>
  <c r="AN190" i="7"/>
  <c r="AO190" i="7"/>
  <c r="AP190" i="7"/>
  <c r="AN191" i="7"/>
  <c r="AO191" i="7"/>
  <c r="AP191" i="7"/>
  <c r="AN192" i="7"/>
  <c r="AO192" i="7"/>
  <c r="AP192" i="7"/>
  <c r="AN193" i="7"/>
  <c r="AO193" i="7"/>
  <c r="AP193" i="7"/>
  <c r="AN194" i="7"/>
  <c r="AO194" i="7"/>
  <c r="AP194" i="7"/>
  <c r="AN195" i="7"/>
  <c r="AO195" i="7"/>
  <c r="AP195" i="7"/>
  <c r="AN196" i="7"/>
  <c r="AO196" i="7"/>
  <c r="AP196" i="7"/>
  <c r="AN197" i="7"/>
  <c r="AO197" i="7"/>
  <c r="AP197" i="7"/>
  <c r="AN198" i="7"/>
  <c r="AO198" i="7"/>
  <c r="AP198" i="7"/>
  <c r="AN199" i="7"/>
  <c r="AO199" i="7"/>
  <c r="AP199" i="7"/>
  <c r="AN200" i="7"/>
  <c r="AO200" i="7"/>
  <c r="AP200" i="7"/>
  <c r="AN204" i="7"/>
  <c r="AO204" i="7"/>
  <c r="AP204" i="7"/>
  <c r="AN206" i="7"/>
  <c r="AO206" i="7"/>
  <c r="AP206" i="7"/>
  <c r="AN207" i="7"/>
  <c r="AO207" i="7"/>
  <c r="AP207" i="7"/>
  <c r="AN208" i="7"/>
  <c r="AO208" i="7"/>
  <c r="AP208" i="7"/>
  <c r="AN209" i="7"/>
  <c r="AO209" i="7"/>
  <c r="AP209" i="7"/>
  <c r="AN210" i="7"/>
  <c r="AO210" i="7"/>
  <c r="AP210" i="7"/>
  <c r="AN211" i="7"/>
  <c r="AO211" i="7"/>
  <c r="AP211" i="7"/>
  <c r="AN212" i="7"/>
  <c r="AO212" i="7"/>
  <c r="AP212" i="7"/>
  <c r="AN213" i="7"/>
  <c r="AO213" i="7"/>
  <c r="AP213" i="7"/>
  <c r="AN214" i="7"/>
  <c r="AO214" i="7"/>
  <c r="AP214" i="7"/>
  <c r="AO215" i="7"/>
  <c r="AP215" i="7"/>
  <c r="AO216" i="7"/>
  <c r="AP216" i="7"/>
  <c r="AO72" i="14"/>
  <c r="AP72" i="14"/>
  <c r="AO73" i="14"/>
  <c r="AP73" i="14"/>
  <c r="AO74" i="14"/>
  <c r="AP74" i="14"/>
  <c r="AO75" i="14"/>
  <c r="AP75" i="14"/>
  <c r="AO76" i="14"/>
  <c r="AP76" i="14"/>
  <c r="AO77" i="14"/>
  <c r="AP77" i="14"/>
  <c r="AO78" i="14"/>
  <c r="AP78" i="14"/>
  <c r="AO79" i="14"/>
  <c r="AP79" i="14"/>
  <c r="AO80" i="14"/>
  <c r="AP80" i="14"/>
  <c r="AO81" i="14"/>
  <c r="AP81" i="14"/>
  <c r="AN67" i="4"/>
  <c r="AN78" i="4"/>
  <c r="AN156" i="4"/>
  <c r="AN160" i="4"/>
  <c r="AN245" i="4"/>
  <c r="AN8" i="4"/>
  <c r="AO8" i="4"/>
  <c r="AP8" i="4"/>
  <c r="AN9" i="4"/>
  <c r="AO9" i="4"/>
  <c r="AP9" i="4"/>
  <c r="AN10" i="4"/>
  <c r="AO10" i="4"/>
  <c r="AP10" i="4"/>
  <c r="AO11" i="4"/>
  <c r="AP11" i="4"/>
  <c r="AN12" i="4"/>
  <c r="AO12" i="4"/>
  <c r="AP12" i="4"/>
  <c r="AN13" i="4"/>
  <c r="AO13" i="4"/>
  <c r="AP13" i="4"/>
  <c r="AN14" i="4"/>
  <c r="AO14" i="4"/>
  <c r="AP14" i="4"/>
  <c r="AN15" i="4"/>
  <c r="AO15" i="4"/>
  <c r="AP15" i="4"/>
  <c r="AN16" i="4"/>
  <c r="AO16" i="4"/>
  <c r="AP16" i="4"/>
  <c r="AO17" i="4"/>
  <c r="AP17" i="4"/>
  <c r="AN18" i="4"/>
  <c r="AO18" i="4"/>
  <c r="AP18" i="4"/>
  <c r="AN19" i="4"/>
  <c r="AO19" i="4"/>
  <c r="AP19" i="4"/>
  <c r="AN20" i="4"/>
  <c r="AO20" i="4"/>
  <c r="AP20" i="4"/>
  <c r="AN24" i="4"/>
  <c r="AO24" i="4"/>
  <c r="AP24" i="4"/>
  <c r="AN25" i="4"/>
  <c r="AO25" i="4"/>
  <c r="AP25" i="4"/>
  <c r="AN26" i="4"/>
  <c r="AO26" i="4"/>
  <c r="AP26" i="4"/>
  <c r="AN27" i="4"/>
  <c r="AO27" i="4"/>
  <c r="AP27" i="4"/>
  <c r="AN28" i="4"/>
  <c r="AO28" i="4"/>
  <c r="AP28" i="4"/>
  <c r="AN34" i="4"/>
  <c r="AO34" i="4"/>
  <c r="AP34" i="4"/>
  <c r="AN35" i="4"/>
  <c r="AO35" i="4"/>
  <c r="AP35" i="4"/>
  <c r="AN36" i="4"/>
  <c r="AO36" i="4"/>
  <c r="AP36" i="4"/>
  <c r="AN37" i="4"/>
  <c r="AO37" i="4"/>
  <c r="AP37" i="4"/>
  <c r="AN38" i="4"/>
  <c r="AO38" i="4"/>
  <c r="AP38" i="4"/>
  <c r="AN39" i="4"/>
  <c r="AO39" i="4"/>
  <c r="AP39" i="4"/>
  <c r="AN40" i="4"/>
  <c r="AO40" i="4"/>
  <c r="AP40" i="4"/>
  <c r="AN42" i="4"/>
  <c r="AO42" i="4"/>
  <c r="AP42" i="4"/>
  <c r="AN43" i="4"/>
  <c r="AO43" i="4"/>
  <c r="AP43" i="4"/>
  <c r="AN44" i="4"/>
  <c r="AO44" i="4"/>
  <c r="AP44" i="4"/>
  <c r="AN45" i="4"/>
  <c r="AO45" i="4"/>
  <c r="AP45" i="4"/>
  <c r="AN46" i="4"/>
  <c r="AO46" i="4"/>
  <c r="AP46" i="4"/>
  <c r="AN47" i="4"/>
  <c r="AO47" i="4"/>
  <c r="AP47" i="4"/>
  <c r="AN48" i="4"/>
  <c r="AO48" i="4"/>
  <c r="AP48" i="4"/>
  <c r="AN49" i="4"/>
  <c r="AO49" i="4"/>
  <c r="AP49" i="4"/>
  <c r="AN50" i="4"/>
  <c r="AO50" i="4"/>
  <c r="AP50" i="4"/>
  <c r="AN51" i="4"/>
  <c r="AO51" i="4"/>
  <c r="AP51" i="4"/>
  <c r="AN52" i="4"/>
  <c r="AO52" i="4"/>
  <c r="AP52" i="4"/>
  <c r="AO53" i="4"/>
  <c r="AP53" i="4"/>
  <c r="AN54" i="4"/>
  <c r="AO54" i="4"/>
  <c r="AP54" i="4"/>
  <c r="AN55" i="4"/>
  <c r="AO55" i="4"/>
  <c r="AP55" i="4"/>
  <c r="AN56" i="4"/>
  <c r="AO56" i="4"/>
  <c r="AP56" i="4"/>
  <c r="AN57" i="4"/>
  <c r="AO57" i="4"/>
  <c r="AP57" i="4"/>
  <c r="AN58" i="4"/>
  <c r="AO58" i="4"/>
  <c r="AP58" i="4"/>
  <c r="AN59" i="4"/>
  <c r="AO59" i="4"/>
  <c r="AP59" i="4"/>
  <c r="AN60" i="4"/>
  <c r="AO60" i="4"/>
  <c r="AP60" i="4"/>
  <c r="AN61" i="4"/>
  <c r="AO61" i="4"/>
  <c r="AP61" i="4"/>
  <c r="AN62" i="4"/>
  <c r="AO62" i="4"/>
  <c r="AP62" i="4"/>
  <c r="AN63" i="4"/>
  <c r="AO63" i="4"/>
  <c r="AP63" i="4"/>
  <c r="AN64" i="4"/>
  <c r="AO64" i="4"/>
  <c r="AP64" i="4"/>
  <c r="AN65" i="4"/>
  <c r="AO65" i="4"/>
  <c r="AP65" i="4"/>
  <c r="AO66" i="4"/>
  <c r="AP66" i="4"/>
  <c r="AO67" i="4"/>
  <c r="AP67" i="4"/>
  <c r="AN69" i="4"/>
  <c r="AO69" i="4"/>
  <c r="AP69" i="4"/>
  <c r="AN70" i="4"/>
  <c r="AO70" i="4"/>
  <c r="AP70" i="4"/>
  <c r="AN71" i="4"/>
  <c r="AO71" i="4"/>
  <c r="AP71" i="4"/>
  <c r="AN72" i="4"/>
  <c r="AO72" i="4"/>
  <c r="AP72" i="4"/>
  <c r="AN73" i="4"/>
  <c r="AO73" i="4"/>
  <c r="AP73" i="4"/>
  <c r="AN74" i="4"/>
  <c r="AO74" i="4"/>
  <c r="AP74" i="4"/>
  <c r="AN75" i="4"/>
  <c r="AO75" i="4"/>
  <c r="AP75" i="4"/>
  <c r="AN76" i="4"/>
  <c r="AO76" i="4"/>
  <c r="AP76" i="4"/>
  <c r="AO77" i="4"/>
  <c r="AP77" i="4"/>
  <c r="AO78" i="4"/>
  <c r="AP78" i="4"/>
  <c r="AN80" i="4"/>
  <c r="AO80" i="4"/>
  <c r="AP80" i="4"/>
  <c r="AN81" i="4"/>
  <c r="AO81" i="4"/>
  <c r="AP81" i="4"/>
  <c r="AN82" i="4"/>
  <c r="AO82" i="4"/>
  <c r="AP82" i="4"/>
  <c r="AN83" i="4"/>
  <c r="AO83" i="4"/>
  <c r="AP83" i="4"/>
  <c r="AN84" i="4"/>
  <c r="AO84" i="4"/>
  <c r="AP84" i="4"/>
  <c r="AN85" i="4"/>
  <c r="AO85" i="4"/>
  <c r="AP85" i="4"/>
  <c r="AN86" i="4"/>
  <c r="AO86" i="4"/>
  <c r="AP86" i="4"/>
  <c r="AN88" i="4"/>
  <c r="AO88" i="4"/>
  <c r="AP88" i="4"/>
  <c r="AN89" i="4"/>
  <c r="AO89" i="4"/>
  <c r="AP89" i="4"/>
  <c r="AN90" i="4"/>
  <c r="AO90" i="4"/>
  <c r="AP90" i="4"/>
  <c r="AN91" i="4"/>
  <c r="AO91" i="4"/>
  <c r="AP91" i="4"/>
  <c r="AN92" i="4"/>
  <c r="AO92" i="4"/>
  <c r="AP92" i="4"/>
  <c r="AN93" i="4"/>
  <c r="AO93" i="4"/>
  <c r="AP93" i="4"/>
  <c r="AN95" i="4"/>
  <c r="AO95" i="4"/>
  <c r="AP95" i="4"/>
  <c r="AN96" i="4"/>
  <c r="AO96" i="4"/>
  <c r="AP96" i="4"/>
  <c r="AN97" i="4"/>
  <c r="AO97" i="4"/>
  <c r="AP97" i="4"/>
  <c r="AN98" i="4"/>
  <c r="AO98" i="4"/>
  <c r="AP98" i="4"/>
  <c r="AN99" i="4"/>
  <c r="AO99" i="4"/>
  <c r="AP99" i="4"/>
  <c r="AN100" i="4"/>
  <c r="AO100" i="4"/>
  <c r="AP100" i="4"/>
  <c r="AN101" i="4"/>
  <c r="AO101" i="4"/>
  <c r="AP101" i="4"/>
  <c r="AN103" i="4"/>
  <c r="AO103" i="4"/>
  <c r="AP103" i="4"/>
  <c r="AN104" i="4"/>
  <c r="AO104" i="4"/>
  <c r="AP104" i="4"/>
  <c r="AN105" i="4"/>
  <c r="AO105" i="4"/>
  <c r="AP105" i="4"/>
  <c r="AN106" i="4"/>
  <c r="AO106" i="4"/>
  <c r="AP106" i="4"/>
  <c r="AN107" i="4"/>
  <c r="AO107" i="4"/>
  <c r="AP107" i="4"/>
  <c r="AN108" i="4"/>
  <c r="AO108" i="4"/>
  <c r="AP108" i="4"/>
  <c r="AN109" i="4"/>
  <c r="AO109" i="4"/>
  <c r="AP109" i="4"/>
  <c r="AN111" i="4"/>
  <c r="AO111" i="4"/>
  <c r="AP111" i="4"/>
  <c r="AN112" i="4"/>
  <c r="AO112" i="4"/>
  <c r="AP112" i="4"/>
  <c r="AN113" i="4"/>
  <c r="AO113" i="4"/>
  <c r="AP113" i="4"/>
  <c r="AN114" i="4"/>
  <c r="AO114" i="4"/>
  <c r="AP114" i="4"/>
  <c r="AN115" i="4"/>
  <c r="AO115" i="4"/>
  <c r="AP115" i="4"/>
  <c r="AN116" i="4"/>
  <c r="AO116" i="4"/>
  <c r="AP116" i="4"/>
  <c r="AN117" i="4"/>
  <c r="AO117" i="4"/>
  <c r="AP117" i="4"/>
  <c r="AN118" i="4"/>
  <c r="AO118" i="4"/>
  <c r="AP118" i="4"/>
  <c r="AN119" i="4"/>
  <c r="AO119" i="4"/>
  <c r="AP119" i="4"/>
  <c r="AN121" i="4"/>
  <c r="AO121" i="4"/>
  <c r="AP121" i="4"/>
  <c r="AN122" i="4"/>
  <c r="AO122" i="4"/>
  <c r="AP122" i="4"/>
  <c r="AN124" i="4"/>
  <c r="AO124" i="4"/>
  <c r="AP124" i="4"/>
  <c r="AN125" i="4"/>
  <c r="AO125" i="4"/>
  <c r="AP125" i="4"/>
  <c r="AN126" i="4"/>
  <c r="AO126" i="4"/>
  <c r="AP126" i="4"/>
  <c r="AN127" i="4"/>
  <c r="AO127" i="4"/>
  <c r="AP127" i="4"/>
  <c r="AN128" i="4"/>
  <c r="AO128" i="4"/>
  <c r="AP128" i="4"/>
  <c r="AN129" i="4"/>
  <c r="AO129" i="4"/>
  <c r="AP129" i="4"/>
  <c r="AN130" i="4"/>
  <c r="AO130" i="4"/>
  <c r="AP130" i="4"/>
  <c r="AN132" i="4"/>
  <c r="AO132" i="4"/>
  <c r="AP132" i="4"/>
  <c r="AN133" i="4"/>
  <c r="AO133" i="4"/>
  <c r="AP133" i="4"/>
  <c r="AN134" i="4"/>
  <c r="AO134" i="4"/>
  <c r="AP134" i="4"/>
  <c r="AN135" i="4"/>
  <c r="AO135" i="4"/>
  <c r="AP135" i="4"/>
  <c r="AN136" i="4"/>
  <c r="AO136" i="4"/>
  <c r="AP136" i="4"/>
  <c r="AN137" i="4"/>
  <c r="AO137" i="4"/>
  <c r="AP137" i="4"/>
  <c r="AN138" i="4"/>
  <c r="AO138" i="4"/>
  <c r="AP138" i="4"/>
  <c r="AO139" i="4"/>
  <c r="AP139" i="4"/>
  <c r="AO140" i="4"/>
  <c r="AP140" i="4"/>
  <c r="AN142" i="4"/>
  <c r="AO142" i="4"/>
  <c r="AP142" i="4"/>
  <c r="AN143" i="4"/>
  <c r="AO143" i="4"/>
  <c r="AP143" i="4"/>
  <c r="AN144" i="4"/>
  <c r="AO144" i="4"/>
  <c r="AP144" i="4"/>
  <c r="AN145" i="4"/>
  <c r="AO145" i="4"/>
  <c r="AP145" i="4"/>
  <c r="AN146" i="4"/>
  <c r="AO146" i="4"/>
  <c r="AP146" i="4"/>
  <c r="AN147" i="4"/>
  <c r="AO147" i="4"/>
  <c r="AP147" i="4"/>
  <c r="AN148" i="4"/>
  <c r="AO148" i="4"/>
  <c r="AP148" i="4"/>
  <c r="AN149" i="4"/>
  <c r="AO149" i="4"/>
  <c r="AP149" i="4"/>
  <c r="AN150" i="4"/>
  <c r="AO150" i="4"/>
  <c r="AP150" i="4"/>
  <c r="AN151" i="4"/>
  <c r="AO151" i="4"/>
  <c r="AP151" i="4"/>
  <c r="AN152" i="4"/>
  <c r="AO152" i="4"/>
  <c r="AP152" i="4"/>
  <c r="AN153" i="4"/>
  <c r="AO153" i="4"/>
  <c r="AP153" i="4"/>
  <c r="AN154" i="4"/>
  <c r="AO154" i="4"/>
  <c r="AP154" i="4"/>
  <c r="AO155" i="4"/>
  <c r="AP155" i="4"/>
  <c r="AO156" i="4"/>
  <c r="AP156" i="4"/>
  <c r="AN157" i="4"/>
  <c r="AO157" i="4"/>
  <c r="AP157" i="4"/>
  <c r="AO158" i="4"/>
  <c r="AP158" i="4"/>
  <c r="AO159" i="4"/>
  <c r="AP159" i="4"/>
  <c r="AO160" i="4"/>
  <c r="AP160" i="4"/>
  <c r="AO161" i="4"/>
  <c r="AP161" i="4"/>
  <c r="AO162" i="4"/>
  <c r="AP162" i="4"/>
  <c r="AO163" i="4"/>
  <c r="AP163" i="4"/>
  <c r="AO164" i="4"/>
  <c r="AP164" i="4"/>
  <c r="AN166" i="4"/>
  <c r="AO166" i="4"/>
  <c r="AP166" i="4"/>
  <c r="AN168" i="4"/>
  <c r="AO168" i="4"/>
  <c r="AP168" i="4"/>
  <c r="AN169" i="4"/>
  <c r="AO169" i="4"/>
  <c r="AP169" i="4"/>
  <c r="AO183" i="4"/>
  <c r="AP183" i="4"/>
  <c r="AO184" i="4"/>
  <c r="AP184" i="4"/>
  <c r="AO185" i="4"/>
  <c r="AP185" i="4"/>
  <c r="AO186" i="4"/>
  <c r="AP186" i="4"/>
  <c r="AO187" i="4"/>
  <c r="AP187" i="4"/>
  <c r="AO188" i="4"/>
  <c r="AP188" i="4"/>
  <c r="AO189" i="4"/>
  <c r="AP189" i="4"/>
  <c r="AO190" i="4"/>
  <c r="AP190" i="4"/>
  <c r="AO191" i="4"/>
  <c r="AP191" i="4"/>
  <c r="AO192" i="4"/>
  <c r="AP192" i="4"/>
  <c r="AO193" i="4"/>
  <c r="AP193" i="4"/>
  <c r="AO194" i="4"/>
  <c r="AP194" i="4"/>
  <c r="AO195" i="4"/>
  <c r="AP195" i="4"/>
  <c r="AO196" i="4"/>
  <c r="AP196" i="4"/>
  <c r="AO197" i="4"/>
  <c r="AP197" i="4"/>
  <c r="AO198" i="4"/>
  <c r="AP198" i="4"/>
  <c r="AO199" i="4"/>
  <c r="AP199" i="4"/>
  <c r="AO200" i="4"/>
  <c r="AP200" i="4"/>
  <c r="AO201" i="4"/>
  <c r="AP201" i="4"/>
  <c r="AO202" i="4"/>
  <c r="AP202" i="4"/>
  <c r="AN228" i="4"/>
  <c r="AO228" i="4"/>
  <c r="AP228" i="4"/>
  <c r="AN229" i="4"/>
  <c r="AO229" i="4"/>
  <c r="AP229" i="4"/>
  <c r="AN230" i="4"/>
  <c r="AO230" i="4"/>
  <c r="AP230" i="4"/>
  <c r="AN231" i="4"/>
  <c r="AO231" i="4"/>
  <c r="AP231" i="4"/>
  <c r="AN237" i="4"/>
  <c r="AO237" i="4"/>
  <c r="AP237" i="4"/>
  <c r="AN239" i="4"/>
  <c r="AO239" i="4"/>
  <c r="AP239" i="4"/>
  <c r="AN240" i="4"/>
  <c r="AO240" i="4"/>
  <c r="AP240" i="4"/>
  <c r="AN241" i="4"/>
  <c r="AO241" i="4"/>
  <c r="AP241" i="4"/>
  <c r="AN242" i="4"/>
  <c r="AO242" i="4"/>
  <c r="AP242" i="4"/>
  <c r="AN243" i="4"/>
  <c r="AO243" i="4"/>
  <c r="AP243" i="4"/>
  <c r="AO244" i="4"/>
  <c r="AP244" i="4"/>
  <c r="AO245" i="4"/>
  <c r="AP245" i="4"/>
  <c r="AO246" i="4"/>
  <c r="AP246" i="4"/>
  <c r="AO247" i="4"/>
  <c r="AP247" i="4"/>
  <c r="AN248" i="4"/>
  <c r="AO248" i="4"/>
  <c r="AP248" i="4"/>
  <c r="AN250" i="4"/>
  <c r="AO250" i="4"/>
  <c r="AP250" i="4"/>
  <c r="AN251" i="4"/>
  <c r="AO251" i="4"/>
  <c r="AP251" i="4"/>
  <c r="AN253" i="4"/>
  <c r="AO253" i="4"/>
  <c r="AP253" i="4"/>
  <c r="AN254" i="4"/>
  <c r="AO254" i="4"/>
  <c r="AP254" i="4"/>
  <c r="AN255" i="4"/>
  <c r="AO255" i="4"/>
  <c r="AP255" i="4"/>
  <c r="AN256" i="4"/>
  <c r="AO256" i="4"/>
  <c r="AP256" i="4"/>
  <c r="AN257" i="4"/>
  <c r="AO257" i="4"/>
  <c r="AP257" i="4"/>
  <c r="AN258" i="4"/>
  <c r="AO258" i="4"/>
  <c r="AP258" i="4"/>
  <c r="AN259" i="4"/>
  <c r="AO259" i="4"/>
  <c r="AP259" i="4"/>
  <c r="AN260" i="4"/>
  <c r="AO260" i="4"/>
  <c r="AP260" i="4"/>
  <c r="AN261" i="4"/>
  <c r="AO261" i="4"/>
  <c r="AP261" i="4"/>
  <c r="AN263" i="4"/>
  <c r="AO263" i="4"/>
  <c r="AP263" i="4"/>
  <c r="AN264" i="4"/>
  <c r="AO264" i="4"/>
  <c r="AP264" i="4"/>
  <c r="AN266" i="4"/>
  <c r="AO266" i="4"/>
  <c r="AP266" i="4"/>
  <c r="AN267" i="4"/>
  <c r="AO267" i="4"/>
  <c r="AP267" i="4"/>
  <c r="AN268" i="4"/>
  <c r="AO268" i="4"/>
  <c r="AP268" i="4"/>
  <c r="AN8" i="3"/>
  <c r="AO8" i="3"/>
  <c r="AP8" i="3"/>
  <c r="AN9" i="3"/>
  <c r="AO9" i="3"/>
  <c r="AP9" i="3"/>
  <c r="AN10" i="3"/>
  <c r="AO10" i="3"/>
  <c r="AP10" i="3"/>
  <c r="AN11" i="3"/>
  <c r="AO11" i="3"/>
  <c r="AP11" i="3"/>
  <c r="AN12" i="3"/>
  <c r="AO12" i="3"/>
  <c r="AP12" i="3"/>
  <c r="AN13" i="3"/>
  <c r="AO13" i="3"/>
  <c r="AP13" i="3"/>
  <c r="AN14" i="3"/>
  <c r="AO14" i="3"/>
  <c r="AP14" i="3"/>
  <c r="AN15" i="3"/>
  <c r="AO15" i="3"/>
  <c r="AP15" i="3"/>
  <c r="AN16" i="3"/>
  <c r="AO16" i="3"/>
  <c r="AP16" i="3"/>
  <c r="AN17" i="3"/>
  <c r="AO17" i="3"/>
  <c r="AP17" i="3"/>
  <c r="AN18" i="3"/>
  <c r="AO18" i="3"/>
  <c r="AP18" i="3"/>
  <c r="AN19" i="3"/>
  <c r="AO19" i="3"/>
  <c r="AP19" i="3"/>
  <c r="AN20" i="3"/>
  <c r="AO20" i="3"/>
  <c r="AP20" i="3"/>
  <c r="AN21" i="3"/>
  <c r="AO21" i="3"/>
  <c r="AP21" i="3"/>
  <c r="AN22" i="3"/>
  <c r="AO22" i="3"/>
  <c r="AP22" i="3"/>
  <c r="AN23" i="3"/>
  <c r="AO23" i="3"/>
  <c r="AP23" i="3"/>
  <c r="AN24" i="3"/>
  <c r="AO24" i="3"/>
  <c r="AP24" i="3"/>
  <c r="AN25" i="3"/>
  <c r="AO25" i="3"/>
  <c r="AP25" i="3"/>
  <c r="AN26" i="3"/>
  <c r="AO26" i="3"/>
  <c r="AP26" i="3"/>
  <c r="AN27" i="3"/>
  <c r="AO27" i="3"/>
  <c r="AP27" i="3"/>
  <c r="AN28" i="3"/>
  <c r="AO28" i="3"/>
  <c r="AP28" i="3"/>
  <c r="AN29" i="3"/>
  <c r="AO29" i="3"/>
  <c r="AP29" i="3"/>
  <c r="AN30" i="3"/>
  <c r="AO30" i="3"/>
  <c r="AP30" i="3"/>
  <c r="AN31" i="3"/>
  <c r="AO31" i="3"/>
  <c r="AP31" i="3"/>
  <c r="AN32" i="3"/>
  <c r="AO32" i="3"/>
  <c r="AP32" i="3"/>
  <c r="AN33" i="3"/>
  <c r="AO33" i="3"/>
  <c r="AP33" i="3"/>
  <c r="AO34" i="3"/>
  <c r="AP34" i="3"/>
  <c r="AO35" i="3"/>
  <c r="AP35" i="3"/>
  <c r="AN36" i="3"/>
  <c r="AO36" i="3"/>
  <c r="AP36" i="3"/>
  <c r="AN37" i="3"/>
  <c r="AO37" i="3"/>
  <c r="AP37" i="3"/>
  <c r="AO38" i="3"/>
  <c r="AP38" i="3"/>
  <c r="AO39" i="3"/>
  <c r="AP39" i="3"/>
  <c r="AO40" i="3"/>
  <c r="AP40" i="3"/>
  <c r="AO41" i="3"/>
  <c r="AP41" i="3"/>
  <c r="AN42" i="3"/>
  <c r="AO42" i="3"/>
  <c r="AP42" i="3"/>
  <c r="AN44" i="3"/>
  <c r="AO44" i="3"/>
  <c r="AP44" i="3"/>
  <c r="AN45" i="3"/>
  <c r="AO45" i="3"/>
  <c r="AP45" i="3"/>
  <c r="AN46" i="3"/>
  <c r="AO46" i="3"/>
  <c r="AP46" i="3"/>
  <c r="AN47" i="3"/>
  <c r="AO47" i="3"/>
  <c r="AP47" i="3"/>
  <c r="AN48" i="3"/>
  <c r="AO48" i="3"/>
  <c r="AP48" i="3"/>
  <c r="AN49" i="3"/>
  <c r="AO49" i="3"/>
  <c r="AP49" i="3"/>
  <c r="AN50" i="3"/>
  <c r="AO50" i="3"/>
  <c r="AP50" i="3"/>
  <c r="AN51" i="3"/>
  <c r="AO51" i="3"/>
  <c r="AP51" i="3"/>
  <c r="AN52" i="3"/>
  <c r="AO52" i="3"/>
  <c r="AP52" i="3"/>
  <c r="AN54" i="3"/>
  <c r="AO54" i="3"/>
  <c r="AP54" i="3"/>
  <c r="AO55" i="3"/>
  <c r="AP55" i="3"/>
  <c r="AN56" i="3"/>
  <c r="AO56" i="3"/>
  <c r="AP56" i="3"/>
  <c r="AN57" i="3"/>
  <c r="AO57" i="3"/>
  <c r="AP57" i="3"/>
  <c r="AN58" i="3"/>
  <c r="AO58" i="3"/>
  <c r="AP58" i="3"/>
  <c r="AN59" i="3"/>
  <c r="AO59" i="3"/>
  <c r="AP59" i="3"/>
  <c r="AN62" i="3"/>
  <c r="AO62" i="3"/>
  <c r="AP62" i="3"/>
  <c r="AN63" i="3"/>
  <c r="AO63" i="3"/>
  <c r="AP63" i="3"/>
  <c r="AO64" i="3"/>
  <c r="AP64" i="3"/>
  <c r="AO65" i="3"/>
  <c r="AP65" i="3"/>
  <c r="AO66" i="3"/>
  <c r="AP66" i="3"/>
  <c r="AN67" i="3"/>
  <c r="AO67" i="3"/>
  <c r="AP67" i="3"/>
  <c r="AN68" i="3"/>
  <c r="AO68" i="3"/>
  <c r="AP68" i="3"/>
  <c r="AN69" i="3"/>
  <c r="AO69" i="3"/>
  <c r="AP69" i="3"/>
  <c r="AN70" i="3"/>
  <c r="AO70" i="3"/>
  <c r="AP70" i="3"/>
  <c r="AN71" i="3"/>
  <c r="AO71" i="3"/>
  <c r="AP71" i="3"/>
  <c r="AN72" i="3"/>
  <c r="AO72" i="3"/>
  <c r="AP72" i="3"/>
  <c r="AN73" i="3"/>
  <c r="AO73" i="3"/>
  <c r="AP73" i="3"/>
  <c r="AN74" i="3"/>
  <c r="AO74" i="3"/>
  <c r="AP74" i="3"/>
  <c r="AN75" i="3"/>
  <c r="AO75" i="3"/>
  <c r="AP75" i="3"/>
  <c r="AN76" i="3"/>
  <c r="AO76" i="3"/>
  <c r="AP76" i="3"/>
  <c r="AN77" i="3"/>
  <c r="AO77" i="3"/>
  <c r="AP77" i="3"/>
  <c r="AN78" i="3"/>
  <c r="AO78" i="3"/>
  <c r="AP78" i="3"/>
  <c r="AN79" i="3"/>
  <c r="AO79" i="3"/>
  <c r="AP79" i="3"/>
  <c r="AN80" i="3"/>
  <c r="AO80" i="3"/>
  <c r="AP80" i="3"/>
  <c r="AN81" i="3"/>
  <c r="AO81" i="3"/>
  <c r="AP81" i="3"/>
  <c r="AN83" i="3"/>
  <c r="AO83" i="3"/>
  <c r="AP83" i="3"/>
  <c r="AN84" i="3"/>
  <c r="AO84" i="3"/>
  <c r="AP84" i="3"/>
  <c r="AN85" i="3"/>
  <c r="AO85" i="3"/>
  <c r="AP85" i="3"/>
  <c r="AN86" i="3"/>
  <c r="AO86" i="3"/>
  <c r="AP86" i="3"/>
  <c r="AN87" i="3"/>
  <c r="AO87" i="3"/>
  <c r="AP87" i="3"/>
  <c r="AO88" i="3"/>
  <c r="AP88" i="3"/>
  <c r="AN89" i="3"/>
  <c r="AO89" i="3"/>
  <c r="AP89" i="3"/>
  <c r="AN90" i="3"/>
  <c r="AO90" i="3"/>
  <c r="AP90" i="3"/>
  <c r="AN91" i="3"/>
  <c r="AO91" i="3"/>
  <c r="AP91" i="3"/>
  <c r="AN92" i="3"/>
  <c r="AO92" i="3"/>
  <c r="AP92" i="3"/>
  <c r="AN93" i="3"/>
  <c r="AO93" i="3"/>
  <c r="AP93" i="3"/>
  <c r="AN94" i="3"/>
  <c r="AO94" i="3"/>
  <c r="AP94" i="3"/>
  <c r="AN95" i="3"/>
  <c r="AO95" i="3"/>
  <c r="AP95" i="3"/>
  <c r="AN96" i="3"/>
  <c r="AO96" i="3"/>
  <c r="AP96" i="3"/>
  <c r="AN97" i="3"/>
  <c r="AO97" i="3"/>
  <c r="AP97" i="3"/>
  <c r="AN98" i="3"/>
  <c r="AO98" i="3"/>
  <c r="AP98" i="3"/>
  <c r="AN99" i="3"/>
  <c r="AO99" i="3"/>
  <c r="AP99" i="3"/>
  <c r="AN100" i="3"/>
  <c r="AO100" i="3"/>
  <c r="AP100" i="3"/>
  <c r="AN101" i="3"/>
  <c r="AO101" i="3"/>
  <c r="AP101" i="3"/>
  <c r="AN102" i="3"/>
  <c r="AO102" i="3"/>
  <c r="AP102" i="3"/>
  <c r="AN103" i="3"/>
  <c r="AO103" i="3"/>
  <c r="AP103" i="3"/>
  <c r="AN104" i="3"/>
  <c r="AO104" i="3"/>
  <c r="AP104" i="3"/>
  <c r="AN105" i="3"/>
  <c r="AO105" i="3"/>
  <c r="AP105" i="3"/>
  <c r="AO106" i="3"/>
  <c r="AP106" i="3"/>
  <c r="AO107" i="3"/>
  <c r="AP107" i="3"/>
  <c r="AN108" i="3"/>
  <c r="AO108" i="3"/>
  <c r="AP108" i="3"/>
  <c r="AN109" i="3"/>
  <c r="AO109" i="3"/>
  <c r="AP109" i="3"/>
  <c r="AN110" i="3"/>
  <c r="AO110" i="3"/>
  <c r="AP110" i="3"/>
  <c r="AN111" i="3"/>
  <c r="AO111" i="3"/>
  <c r="AP111" i="3"/>
  <c r="AN112" i="3"/>
  <c r="AO112" i="3"/>
  <c r="AP112" i="3"/>
  <c r="AN113" i="3"/>
  <c r="AO113" i="3"/>
  <c r="AP113" i="3"/>
  <c r="AN114" i="3"/>
  <c r="AO114" i="3"/>
  <c r="AP114" i="3"/>
  <c r="AN115" i="3"/>
  <c r="AO115" i="3"/>
  <c r="AP115" i="3"/>
  <c r="AN116" i="3"/>
  <c r="AO116" i="3"/>
  <c r="AP116" i="3"/>
  <c r="AO117" i="3"/>
  <c r="AP117" i="3"/>
  <c r="AO118" i="3"/>
  <c r="AP118" i="3"/>
  <c r="AO119" i="3"/>
  <c r="AP119" i="3"/>
  <c r="AO120" i="3"/>
  <c r="AP120" i="3"/>
  <c r="AN122" i="3"/>
  <c r="AO122" i="3"/>
  <c r="AP122" i="3"/>
  <c r="AN123" i="3"/>
  <c r="AO123" i="3"/>
  <c r="AP123" i="3"/>
  <c r="AN124" i="3"/>
  <c r="AO124" i="3"/>
  <c r="AP124" i="3"/>
  <c r="AN125" i="3"/>
  <c r="AO125" i="3"/>
  <c r="AP125" i="3"/>
  <c r="AN126" i="3"/>
  <c r="AO126" i="3"/>
  <c r="AP126" i="3"/>
  <c r="AN127" i="3"/>
  <c r="AO127" i="3"/>
  <c r="AP127" i="3"/>
  <c r="AO128" i="3"/>
  <c r="AP128" i="3"/>
  <c r="AO129" i="3"/>
  <c r="AP129" i="3"/>
  <c r="AO130" i="3"/>
  <c r="AP130" i="3"/>
  <c r="AO131" i="3"/>
  <c r="AP131" i="3"/>
  <c r="AN132" i="3"/>
  <c r="AO132" i="3"/>
  <c r="AP132" i="3"/>
  <c r="AN133" i="3"/>
  <c r="AO133" i="3"/>
  <c r="AP133" i="3"/>
  <c r="AN134" i="3"/>
  <c r="AO134" i="3"/>
  <c r="AP134" i="3"/>
  <c r="AN135" i="3"/>
  <c r="AO135" i="3"/>
  <c r="AP135" i="3"/>
  <c r="AN136" i="3"/>
  <c r="AO136" i="3"/>
  <c r="AP136" i="3"/>
  <c r="AN137" i="3"/>
  <c r="AO137" i="3"/>
  <c r="AP137" i="3"/>
  <c r="AN138" i="3"/>
  <c r="AO138" i="3"/>
  <c r="AP138" i="3"/>
  <c r="AO139" i="3"/>
  <c r="AP139" i="3"/>
  <c r="AO140" i="3"/>
  <c r="AP140" i="3"/>
  <c r="AN141" i="3"/>
  <c r="AO141" i="3"/>
  <c r="AP141" i="3"/>
  <c r="AN142" i="3"/>
  <c r="AO142" i="3"/>
  <c r="AP142" i="3"/>
  <c r="AN143" i="3"/>
  <c r="AO143" i="3"/>
  <c r="AP143" i="3"/>
  <c r="AN150" i="3"/>
  <c r="AO150" i="3"/>
  <c r="AP150" i="3"/>
  <c r="AN151" i="3"/>
  <c r="AO151" i="3"/>
  <c r="AP151" i="3"/>
  <c r="AN152" i="3"/>
  <c r="AO152" i="3"/>
  <c r="AP152" i="3"/>
  <c r="AN153" i="3"/>
  <c r="AO153" i="3"/>
  <c r="AP153" i="3"/>
  <c r="AN154" i="3"/>
  <c r="AO154" i="3"/>
  <c r="AP154" i="3"/>
  <c r="AN155" i="3"/>
  <c r="AO155" i="3"/>
  <c r="AP155" i="3"/>
  <c r="AN156" i="3"/>
  <c r="AO156" i="3"/>
  <c r="AP156" i="3"/>
  <c r="AN157" i="3"/>
  <c r="AO157" i="3"/>
  <c r="AP157" i="3"/>
  <c r="AN158" i="3"/>
  <c r="AO158" i="3"/>
  <c r="AP158" i="3"/>
  <c r="AN159" i="3"/>
  <c r="AO159" i="3"/>
  <c r="AP159" i="3"/>
  <c r="AN160" i="3"/>
  <c r="AO160" i="3"/>
  <c r="AP160" i="3"/>
  <c r="AO161" i="3"/>
  <c r="AP161" i="3"/>
  <c r="AN162" i="3"/>
  <c r="AO162" i="3"/>
  <c r="AP162" i="3"/>
  <c r="AN163" i="3"/>
  <c r="AO163" i="3"/>
  <c r="AP163" i="3"/>
  <c r="AN164" i="3"/>
  <c r="AO164" i="3"/>
  <c r="AP164" i="3"/>
  <c r="AN165" i="3"/>
  <c r="AO165" i="3"/>
  <c r="AP165" i="3"/>
  <c r="AN166" i="3"/>
  <c r="AO166" i="3"/>
  <c r="AP166" i="3"/>
  <c r="AN167" i="3"/>
  <c r="AO167" i="3"/>
  <c r="AP167" i="3"/>
  <c r="AN168" i="3"/>
  <c r="AO168" i="3"/>
  <c r="AP168" i="3"/>
  <c r="AO169" i="3"/>
  <c r="AP169" i="3"/>
  <c r="AN170" i="3"/>
  <c r="AO170" i="3"/>
  <c r="AP170" i="3"/>
  <c r="AN171" i="3"/>
  <c r="AO171" i="3"/>
  <c r="AP171" i="3"/>
  <c r="AN40" i="2"/>
  <c r="AN41" i="2"/>
  <c r="AN42" i="2"/>
  <c r="AN43" i="2"/>
  <c r="AN44" i="2"/>
  <c r="AN145" i="2"/>
  <c r="AN149" i="2"/>
  <c r="AN150" i="2"/>
  <c r="AN151" i="2"/>
  <c r="AN152" i="2"/>
  <c r="AN157" i="2"/>
  <c r="AN159" i="2"/>
  <c r="AN160" i="2"/>
  <c r="AN164" i="2"/>
  <c r="AN165" i="2"/>
  <c r="AN166" i="2"/>
  <c r="AN171" i="2"/>
  <c r="AN175" i="2"/>
  <c r="AN177" i="2"/>
  <c r="AN180" i="2"/>
  <c r="AN182" i="2"/>
  <c r="AN183" i="2"/>
  <c r="AN187" i="2"/>
  <c r="AN192" i="2"/>
  <c r="AN193" i="2"/>
  <c r="AN216" i="2"/>
  <c r="AN217" i="2"/>
  <c r="AN220" i="2"/>
  <c r="AN222" i="2"/>
  <c r="AN223" i="2"/>
  <c r="AN224" i="2"/>
  <c r="AN225" i="2"/>
  <c r="AN229" i="2"/>
  <c r="AN230" i="2"/>
  <c r="AO8" i="2"/>
  <c r="AP8" i="2"/>
  <c r="AN9" i="2"/>
  <c r="AO9" i="2"/>
  <c r="AP9" i="2"/>
  <c r="AN10" i="2"/>
  <c r="AO10" i="2"/>
  <c r="AP10" i="2"/>
  <c r="AN11" i="2"/>
  <c r="AO11" i="2"/>
  <c r="AP11" i="2"/>
  <c r="AN12" i="2"/>
  <c r="AO12" i="2"/>
  <c r="AP12" i="2"/>
  <c r="AN13" i="2"/>
  <c r="AO13" i="2"/>
  <c r="AP13" i="2"/>
  <c r="AN14" i="2"/>
  <c r="AO14" i="2"/>
  <c r="AP14" i="2"/>
  <c r="AN15" i="2"/>
  <c r="AO15" i="2"/>
  <c r="AP15" i="2"/>
  <c r="AN16" i="2"/>
  <c r="AO16" i="2"/>
  <c r="AP16" i="2"/>
  <c r="AN17" i="2"/>
  <c r="AO17" i="2"/>
  <c r="AP17" i="2"/>
  <c r="AN19" i="2"/>
  <c r="AO19" i="2"/>
  <c r="AP19" i="2"/>
  <c r="AN20" i="2"/>
  <c r="AO20" i="2"/>
  <c r="AP20" i="2"/>
  <c r="AN21" i="2"/>
  <c r="AO21" i="2"/>
  <c r="AP21" i="2"/>
  <c r="AN22" i="2"/>
  <c r="AO22" i="2"/>
  <c r="AP22" i="2"/>
  <c r="AN23" i="2"/>
  <c r="AO23" i="2"/>
  <c r="AP23" i="2"/>
  <c r="AN24" i="2"/>
  <c r="AO24" i="2"/>
  <c r="AP24" i="2"/>
  <c r="AN25" i="2"/>
  <c r="AO25" i="2"/>
  <c r="AP25" i="2"/>
  <c r="AN26" i="2"/>
  <c r="AO26" i="2"/>
  <c r="AP26" i="2"/>
  <c r="AN27" i="2"/>
  <c r="AO27" i="2"/>
  <c r="AP27" i="2"/>
  <c r="AN28" i="2"/>
  <c r="AO28" i="2"/>
  <c r="AP28" i="2"/>
  <c r="AN29" i="2"/>
  <c r="AO29" i="2"/>
  <c r="AP29" i="2"/>
  <c r="AN30" i="2"/>
  <c r="AO30" i="2"/>
  <c r="AP30" i="2"/>
  <c r="AN31" i="2"/>
  <c r="AO31" i="2"/>
  <c r="AP31" i="2"/>
  <c r="AN32" i="2"/>
  <c r="AO32" i="2"/>
  <c r="AP32" i="2"/>
  <c r="AN33" i="2"/>
  <c r="AO33" i="2"/>
  <c r="AP33" i="2"/>
  <c r="AN34" i="2"/>
  <c r="AO34" i="2"/>
  <c r="AP34" i="2"/>
  <c r="AN35" i="2"/>
  <c r="AO35" i="2"/>
  <c r="AP35" i="2"/>
  <c r="AO36" i="2"/>
  <c r="AP36" i="2"/>
  <c r="AO37" i="2"/>
  <c r="AP37" i="2"/>
  <c r="AO38" i="2"/>
  <c r="AP38" i="2"/>
  <c r="AO39" i="2"/>
  <c r="AP39" i="2"/>
  <c r="AO40" i="2"/>
  <c r="AP40" i="2"/>
  <c r="AO41" i="2"/>
  <c r="AP41" i="2"/>
  <c r="AO42" i="2"/>
  <c r="AP42" i="2"/>
  <c r="AO43" i="2"/>
  <c r="AP43" i="2"/>
  <c r="AO44" i="2"/>
  <c r="AP44" i="2"/>
  <c r="AN46" i="2"/>
  <c r="AO46" i="2"/>
  <c r="AP46" i="2"/>
  <c r="AN47" i="2"/>
  <c r="AO47" i="2"/>
  <c r="AP47" i="2"/>
  <c r="AN48" i="2"/>
  <c r="AO48" i="2"/>
  <c r="AP48" i="2"/>
  <c r="AN49" i="2"/>
  <c r="AO49" i="2"/>
  <c r="AP49" i="2"/>
  <c r="AN50" i="2"/>
  <c r="AO50" i="2"/>
  <c r="AP50" i="2"/>
  <c r="AN51" i="2"/>
  <c r="AO51" i="2"/>
  <c r="AP51" i="2"/>
  <c r="AN52" i="2"/>
  <c r="AO52" i="2"/>
  <c r="AP52" i="2"/>
  <c r="AN53" i="2"/>
  <c r="AO53" i="2"/>
  <c r="AP53" i="2"/>
  <c r="AN54" i="2"/>
  <c r="AO54" i="2"/>
  <c r="AP54" i="2"/>
  <c r="AN55" i="2"/>
  <c r="AO55" i="2"/>
  <c r="AP55" i="2"/>
  <c r="AN56" i="2"/>
  <c r="AO56" i="2"/>
  <c r="AP56" i="2"/>
  <c r="AN57" i="2"/>
  <c r="AO57" i="2"/>
  <c r="AP57" i="2"/>
  <c r="AN58" i="2"/>
  <c r="AO58" i="2"/>
  <c r="AP58" i="2"/>
  <c r="AN59" i="2"/>
  <c r="AO59" i="2"/>
  <c r="AP59" i="2"/>
  <c r="AN60" i="2"/>
  <c r="AO60" i="2"/>
  <c r="AP60" i="2"/>
  <c r="AN61" i="2"/>
  <c r="AO61" i="2"/>
  <c r="AP61" i="2"/>
  <c r="AN62" i="2"/>
  <c r="AO62" i="2"/>
  <c r="AP62" i="2"/>
  <c r="AN63" i="2"/>
  <c r="AO63" i="2"/>
  <c r="AP63" i="2"/>
  <c r="AN64" i="2"/>
  <c r="AO64" i="2"/>
  <c r="AP64" i="2"/>
  <c r="AN65" i="2"/>
  <c r="AO65" i="2"/>
  <c r="AP65" i="2"/>
  <c r="AO66" i="2"/>
  <c r="AP66" i="2"/>
  <c r="AO67" i="2"/>
  <c r="AP67" i="2"/>
  <c r="AO68" i="2"/>
  <c r="AP68" i="2"/>
  <c r="AO69" i="2"/>
  <c r="AP69" i="2"/>
  <c r="AO70" i="2"/>
  <c r="AP70" i="2"/>
  <c r="AO71" i="2"/>
  <c r="AP71" i="2"/>
  <c r="AO72" i="2"/>
  <c r="AP72" i="2"/>
  <c r="AO73" i="2"/>
  <c r="AP73" i="2"/>
  <c r="AO74" i="2"/>
  <c r="AP74" i="2"/>
  <c r="AO75" i="2"/>
  <c r="AP75" i="2"/>
  <c r="AO76" i="2"/>
  <c r="AP76" i="2"/>
  <c r="AO77" i="2"/>
  <c r="AP77" i="2"/>
  <c r="AO78" i="2"/>
  <c r="AP78" i="2"/>
  <c r="AO79" i="2"/>
  <c r="AP79" i="2"/>
  <c r="AO80" i="2"/>
  <c r="AP80" i="2"/>
  <c r="AN84" i="2"/>
  <c r="AO84" i="2"/>
  <c r="AP84" i="2"/>
  <c r="AN85" i="2"/>
  <c r="AO85" i="2"/>
  <c r="AP85" i="2"/>
  <c r="AN86" i="2"/>
  <c r="AO86" i="2"/>
  <c r="AP86" i="2"/>
  <c r="AN87" i="2"/>
  <c r="AO87" i="2"/>
  <c r="AP87" i="2"/>
  <c r="AN88" i="2"/>
  <c r="AO88" i="2"/>
  <c r="AP88" i="2"/>
  <c r="AN89" i="2"/>
  <c r="AO89" i="2"/>
  <c r="AP89" i="2"/>
  <c r="AN90" i="2"/>
  <c r="AO90" i="2"/>
  <c r="AP90" i="2"/>
  <c r="AN91" i="2"/>
  <c r="AO91" i="2"/>
  <c r="AP91" i="2"/>
  <c r="AN92" i="2"/>
  <c r="AO92" i="2"/>
  <c r="AP92" i="2"/>
  <c r="AO94" i="2"/>
  <c r="AP94" i="2"/>
  <c r="AO95" i="2"/>
  <c r="AP95" i="2"/>
  <c r="AO96" i="2"/>
  <c r="AP96" i="2"/>
  <c r="AO97" i="2"/>
  <c r="AP97" i="2"/>
  <c r="AO98" i="2"/>
  <c r="AP98" i="2"/>
  <c r="AO99" i="2"/>
  <c r="AP99" i="2"/>
  <c r="AO100" i="2"/>
  <c r="AP100" i="2"/>
  <c r="AO101" i="2"/>
  <c r="AP101" i="2"/>
  <c r="AO102" i="2"/>
  <c r="AP102" i="2"/>
  <c r="AO103" i="2"/>
  <c r="AP103" i="2"/>
  <c r="AO104" i="2"/>
  <c r="AP104" i="2"/>
  <c r="AO105" i="2"/>
  <c r="AP105" i="2"/>
  <c r="AO106" i="2"/>
  <c r="AP106" i="2"/>
  <c r="AO107" i="2"/>
  <c r="AP107" i="2"/>
  <c r="AO108" i="2"/>
  <c r="AP108" i="2"/>
  <c r="AO109" i="2"/>
  <c r="AP109" i="2"/>
  <c r="AO110" i="2"/>
  <c r="AP110" i="2"/>
  <c r="AO111" i="2"/>
  <c r="AP111" i="2"/>
  <c r="AO112" i="2"/>
  <c r="AP112" i="2"/>
  <c r="AO113" i="2"/>
  <c r="AP113" i="2"/>
  <c r="AO114" i="2"/>
  <c r="AP114" i="2"/>
  <c r="AO115" i="2"/>
  <c r="AP115" i="2"/>
  <c r="AO116" i="2"/>
  <c r="AP116" i="2"/>
  <c r="AO117" i="2"/>
  <c r="AP117" i="2"/>
  <c r="AO118" i="2"/>
  <c r="AP118" i="2"/>
  <c r="AO119" i="2"/>
  <c r="AP119" i="2"/>
  <c r="AO120" i="2"/>
  <c r="AP120" i="2"/>
  <c r="AO121" i="2"/>
  <c r="AP121" i="2"/>
  <c r="AO122" i="2"/>
  <c r="AP122" i="2"/>
  <c r="AO123" i="2"/>
  <c r="AP123" i="2"/>
  <c r="AO124" i="2"/>
  <c r="AP124" i="2"/>
  <c r="AO125" i="2"/>
  <c r="AP125" i="2"/>
  <c r="AO126" i="2"/>
  <c r="AP126" i="2"/>
  <c r="AO127" i="2"/>
  <c r="AP127" i="2"/>
  <c r="AO128" i="2"/>
  <c r="AP128" i="2"/>
  <c r="AO129" i="2"/>
  <c r="AP129" i="2"/>
  <c r="AO130" i="2"/>
  <c r="AP130" i="2"/>
  <c r="AO131" i="2"/>
  <c r="AP131" i="2"/>
  <c r="AO132" i="2"/>
  <c r="AP132" i="2"/>
  <c r="AO133" i="2"/>
  <c r="AP133" i="2"/>
  <c r="AO134" i="2"/>
  <c r="AP134" i="2"/>
  <c r="AO135" i="2"/>
  <c r="AP135" i="2"/>
  <c r="AO136" i="2"/>
  <c r="AP136" i="2"/>
  <c r="AO137" i="2"/>
  <c r="AP137" i="2"/>
  <c r="AO138" i="2"/>
  <c r="AP138" i="2"/>
  <c r="AO139" i="2"/>
  <c r="AP139" i="2"/>
  <c r="AO140" i="2"/>
  <c r="AP140" i="2"/>
  <c r="AO141" i="2"/>
  <c r="AP141" i="2"/>
  <c r="AO142" i="2"/>
  <c r="AP142" i="2"/>
  <c r="AO143" i="2"/>
  <c r="AP143" i="2"/>
  <c r="AO145" i="2"/>
  <c r="AP145" i="2"/>
  <c r="AO146" i="2"/>
  <c r="AP146" i="2"/>
  <c r="AO147" i="2"/>
  <c r="AP147" i="2"/>
  <c r="AO148" i="2"/>
  <c r="AP148" i="2"/>
  <c r="AO149" i="2"/>
  <c r="AP149" i="2"/>
  <c r="AO150" i="2"/>
  <c r="AP150" i="2"/>
  <c r="AO151" i="2"/>
  <c r="AP151" i="2"/>
  <c r="AO152" i="2"/>
  <c r="AP152" i="2"/>
  <c r="AO153" i="2"/>
  <c r="AP153" i="2"/>
  <c r="AO154" i="2"/>
  <c r="AP154" i="2"/>
  <c r="AO155" i="2"/>
  <c r="AP155" i="2"/>
  <c r="AO156" i="2"/>
  <c r="AP156" i="2"/>
  <c r="AO157" i="2"/>
  <c r="AP157" i="2"/>
  <c r="AO158" i="2"/>
  <c r="AP158" i="2"/>
  <c r="AO159" i="2"/>
  <c r="AP159" i="2"/>
  <c r="AO160" i="2"/>
  <c r="AP160" i="2"/>
  <c r="AO161" i="2"/>
  <c r="AP161" i="2"/>
  <c r="AO162" i="2"/>
  <c r="AP162" i="2"/>
  <c r="AO163" i="2"/>
  <c r="AP163" i="2"/>
  <c r="AO164" i="2"/>
  <c r="AP164" i="2"/>
  <c r="AO165" i="2"/>
  <c r="AP165" i="2"/>
  <c r="AO166" i="2"/>
  <c r="AP166" i="2"/>
  <c r="AO167" i="2"/>
  <c r="AP167" i="2"/>
  <c r="AO168" i="2"/>
  <c r="AP168" i="2"/>
  <c r="AO169" i="2"/>
  <c r="AP169" i="2"/>
  <c r="AO170" i="2"/>
  <c r="AP170" i="2"/>
  <c r="AO171" i="2"/>
  <c r="AP171" i="2"/>
  <c r="AO172" i="2"/>
  <c r="AP172" i="2"/>
  <c r="AO173" i="2"/>
  <c r="AP173" i="2"/>
  <c r="AO174" i="2"/>
  <c r="AP174" i="2"/>
  <c r="AO175" i="2"/>
  <c r="AP175" i="2"/>
  <c r="AO176" i="2"/>
  <c r="AP176" i="2"/>
  <c r="AO177" i="2"/>
  <c r="AP177" i="2"/>
  <c r="AO178" i="2"/>
  <c r="AP178" i="2"/>
  <c r="AO179" i="2"/>
  <c r="AP179" i="2"/>
  <c r="AO180" i="2"/>
  <c r="AP180" i="2"/>
  <c r="AO181" i="2"/>
  <c r="AP181" i="2"/>
  <c r="AO182" i="2"/>
  <c r="AP182" i="2"/>
  <c r="AO183" i="2"/>
  <c r="AP183" i="2"/>
  <c r="AO184" i="2"/>
  <c r="AP184" i="2"/>
  <c r="AO185" i="2"/>
  <c r="AP185" i="2"/>
  <c r="AO186" i="2"/>
  <c r="AP186" i="2"/>
  <c r="AO187" i="2"/>
  <c r="AP187" i="2"/>
  <c r="AO188" i="2"/>
  <c r="AP188" i="2"/>
  <c r="AO189" i="2"/>
  <c r="AP189" i="2"/>
  <c r="AO190" i="2"/>
  <c r="AP190" i="2"/>
  <c r="AO191" i="2"/>
  <c r="AP191" i="2"/>
  <c r="AO192" i="2"/>
  <c r="AP192" i="2"/>
  <c r="AO193" i="2"/>
  <c r="AP193" i="2"/>
  <c r="AO194" i="2"/>
  <c r="AP194" i="2"/>
  <c r="AO196" i="2"/>
  <c r="AP196" i="2"/>
  <c r="AN198" i="2"/>
  <c r="AO198" i="2"/>
  <c r="AP198" i="2"/>
  <c r="AN199" i="2"/>
  <c r="AO199" i="2"/>
  <c r="AP199" i="2"/>
  <c r="AN200" i="2"/>
  <c r="AO200" i="2"/>
  <c r="AP200" i="2"/>
  <c r="AN201" i="2"/>
  <c r="AO201" i="2"/>
  <c r="AP201" i="2"/>
  <c r="AN202" i="2"/>
  <c r="AO202" i="2"/>
  <c r="AP202" i="2"/>
  <c r="AN203" i="2"/>
  <c r="AO203" i="2"/>
  <c r="AP203" i="2"/>
  <c r="AN204" i="2"/>
  <c r="AO204" i="2"/>
  <c r="AP204" i="2"/>
  <c r="AN205" i="2"/>
  <c r="AO205" i="2"/>
  <c r="AP205" i="2"/>
  <c r="AN206" i="2"/>
  <c r="AO206" i="2"/>
  <c r="AP206" i="2"/>
  <c r="AN207" i="2"/>
  <c r="AO207" i="2"/>
  <c r="AP207" i="2"/>
  <c r="AN208" i="2"/>
  <c r="AO208" i="2"/>
  <c r="AP208" i="2"/>
  <c r="AN209" i="2"/>
  <c r="AO209" i="2"/>
  <c r="AP209" i="2"/>
  <c r="AN210" i="2"/>
  <c r="AO210" i="2"/>
  <c r="AP210" i="2"/>
  <c r="AN211" i="2"/>
  <c r="AO211" i="2"/>
  <c r="AP211" i="2"/>
  <c r="AN212" i="2"/>
  <c r="AO212" i="2"/>
  <c r="AP212" i="2"/>
  <c r="AN213" i="2"/>
  <c r="AO213" i="2"/>
  <c r="AP213" i="2"/>
  <c r="AN214" i="2"/>
  <c r="AO214" i="2"/>
  <c r="AP214" i="2"/>
  <c r="AN215" i="2"/>
  <c r="AO215" i="2"/>
  <c r="AP215" i="2"/>
  <c r="AO216" i="2"/>
  <c r="AP216" i="2"/>
  <c r="AO217" i="2"/>
  <c r="AP217" i="2"/>
  <c r="AO218" i="2"/>
  <c r="AP218" i="2"/>
  <c r="AO219" i="2"/>
  <c r="AP219" i="2"/>
  <c r="AO220" i="2"/>
  <c r="AP220" i="2"/>
  <c r="AO221" i="2"/>
  <c r="AP221" i="2"/>
  <c r="AO222" i="2"/>
  <c r="AP222" i="2"/>
  <c r="AO223" i="2"/>
  <c r="AP223" i="2"/>
  <c r="AO224" i="2"/>
  <c r="AP224" i="2"/>
  <c r="AO225" i="2"/>
  <c r="AP225" i="2"/>
  <c r="AO226" i="2"/>
  <c r="AP226" i="2"/>
  <c r="AO227" i="2"/>
  <c r="AP227" i="2"/>
  <c r="AO228" i="2"/>
  <c r="AP228" i="2"/>
  <c r="AO229" i="2"/>
  <c r="AP229" i="2"/>
  <c r="AO230" i="2"/>
  <c r="AP230" i="2"/>
  <c r="AO232" i="2"/>
  <c r="AP232" i="2"/>
  <c r="AO233" i="2"/>
  <c r="AP233" i="2"/>
  <c r="AO234" i="2"/>
  <c r="AP234" i="2"/>
  <c r="AO235" i="2"/>
  <c r="AP235" i="2"/>
  <c r="AO236" i="2"/>
  <c r="AP236" i="2"/>
  <c r="AO237" i="2"/>
  <c r="AP237" i="2"/>
  <c r="AO238" i="2"/>
  <c r="AP238" i="2"/>
  <c r="AO239" i="2"/>
  <c r="AP239" i="2"/>
  <c r="AO240" i="2"/>
  <c r="AP240" i="2"/>
  <c r="AO241" i="2"/>
  <c r="AP241" i="2"/>
  <c r="AO242" i="2"/>
  <c r="AP242" i="2"/>
  <c r="AO243" i="2"/>
  <c r="AP243" i="2"/>
  <c r="AO244" i="2"/>
  <c r="AP244" i="2"/>
  <c r="AO245" i="2"/>
  <c r="AP245" i="2"/>
  <c r="AO246" i="2"/>
  <c r="AP246" i="2"/>
  <c r="AO247" i="2"/>
  <c r="AP247" i="2"/>
  <c r="AO248" i="2"/>
  <c r="AP248" i="2"/>
  <c r="AO249" i="2"/>
  <c r="AP249" i="2"/>
  <c r="AN251" i="2"/>
  <c r="AO251" i="2"/>
  <c r="AP251" i="2"/>
  <c r="AN252" i="2"/>
  <c r="AO252" i="2"/>
  <c r="AP252" i="2"/>
  <c r="AN253" i="2"/>
  <c r="AO253" i="2"/>
  <c r="AP253" i="2"/>
  <c r="AN255" i="2"/>
  <c r="AO255" i="2"/>
  <c r="AP255" i="2"/>
  <c r="AN256" i="2"/>
  <c r="AO256" i="2"/>
  <c r="AP256" i="2"/>
  <c r="AN257" i="2"/>
  <c r="AO257" i="2"/>
  <c r="AP257" i="2"/>
  <c r="AN258" i="2"/>
  <c r="AO258" i="2"/>
  <c r="AP258" i="2"/>
  <c r="AN259" i="2"/>
  <c r="AO259" i="2"/>
  <c r="AP259" i="2"/>
  <c r="AN260" i="2"/>
  <c r="AO260" i="2"/>
  <c r="AP260" i="2"/>
  <c r="AN261" i="2"/>
  <c r="AO261" i="2"/>
  <c r="AP261" i="2"/>
  <c r="AN262" i="2"/>
  <c r="AO262" i="2"/>
  <c r="AP262" i="2"/>
  <c r="AN263" i="2"/>
  <c r="AO263" i="2"/>
  <c r="AP263" i="2"/>
  <c r="AN264" i="2"/>
  <c r="AO264" i="2"/>
  <c r="AP264" i="2"/>
  <c r="AN265" i="2"/>
  <c r="AO265" i="2"/>
  <c r="AP265" i="2"/>
  <c r="AN266" i="2"/>
  <c r="AO266" i="2"/>
  <c r="AP266" i="2"/>
  <c r="AN267" i="2"/>
  <c r="AO267" i="2"/>
  <c r="AP267" i="2"/>
  <c r="AN268" i="2"/>
  <c r="AO268" i="2"/>
  <c r="AP268" i="2"/>
  <c r="AN269" i="2"/>
  <c r="AO269" i="2"/>
  <c r="AP269" i="2"/>
  <c r="AN271" i="2"/>
  <c r="AO271" i="2"/>
  <c r="AP271" i="2"/>
  <c r="AN290" i="2"/>
  <c r="AO290" i="2"/>
  <c r="AP290" i="2"/>
  <c r="AN291" i="2"/>
  <c r="AO291" i="2"/>
  <c r="AP291" i="2"/>
  <c r="AN292" i="2"/>
  <c r="AO292" i="2"/>
  <c r="AP292" i="2"/>
  <c r="AN293" i="2"/>
  <c r="AO293" i="2"/>
  <c r="AP293" i="2"/>
  <c r="AN294" i="2"/>
  <c r="AO294" i="2"/>
  <c r="AP294" i="2"/>
  <c r="AN295" i="2"/>
  <c r="AO295" i="2"/>
  <c r="AP295" i="2"/>
  <c r="AN296" i="2"/>
  <c r="AO296" i="2"/>
  <c r="AP296" i="2"/>
  <c r="AN297" i="2"/>
  <c r="AO297" i="2"/>
  <c r="AP297" i="2"/>
  <c r="AN298" i="2"/>
  <c r="AO298" i="2"/>
  <c r="AP298" i="2"/>
  <c r="AN299" i="2"/>
  <c r="AO299" i="2"/>
  <c r="AP299" i="2"/>
  <c r="AO300" i="2"/>
  <c r="AP300" i="2"/>
  <c r="AO301" i="2"/>
  <c r="AP301" i="2"/>
  <c r="AO302" i="2"/>
  <c r="AP302" i="2"/>
  <c r="AO303" i="2"/>
  <c r="AP303" i="2"/>
  <c r="AO305" i="2"/>
  <c r="AP305" i="2"/>
  <c r="AO306" i="2"/>
  <c r="AP306" i="2"/>
  <c r="AO307" i="2"/>
  <c r="AP307" i="2"/>
  <c r="AO308" i="2"/>
  <c r="AP308" i="2"/>
  <c r="AO309" i="2"/>
  <c r="AP309" i="2"/>
  <c r="AO310" i="2"/>
  <c r="AP310" i="2"/>
  <c r="AO311" i="2"/>
  <c r="AP311" i="2"/>
  <c r="AO312" i="2"/>
  <c r="AP312" i="2"/>
  <c r="AN336" i="2"/>
  <c r="AO336" i="2"/>
  <c r="AP336" i="2"/>
  <c r="AN337" i="2"/>
  <c r="AO337" i="2"/>
  <c r="AP337" i="2"/>
  <c r="AN338" i="2"/>
  <c r="AO338" i="2"/>
  <c r="AP338" i="2"/>
  <c r="AO340" i="2"/>
  <c r="AP340" i="2"/>
  <c r="AO341" i="2"/>
  <c r="AP341" i="2"/>
  <c r="BG15" i="6"/>
  <c r="BG16" i="6"/>
  <c r="BG17" i="6"/>
  <c r="BG18" i="6"/>
  <c r="BG19" i="6"/>
  <c r="BG20" i="6"/>
  <c r="BG21" i="6"/>
  <c r="BG28" i="6"/>
  <c r="BG29" i="6"/>
  <c r="BG30" i="6"/>
  <c r="BG31" i="6"/>
  <c r="BG32" i="6"/>
  <c r="BG33" i="6"/>
  <c r="BG34" i="6"/>
  <c r="BG35" i="6"/>
  <c r="BG36" i="6"/>
  <c r="BG37" i="6"/>
  <c r="BG42" i="6"/>
  <c r="BG43" i="6"/>
  <c r="BG44" i="6"/>
  <c r="BG45" i="6"/>
  <c r="BG46" i="6"/>
  <c r="BG47" i="6"/>
  <c r="BG48" i="6"/>
  <c r="BG49" i="6"/>
  <c r="BG50" i="6"/>
  <c r="BG51" i="6"/>
  <c r="BG52" i="6"/>
  <c r="BG53" i="6"/>
  <c r="BG14" i="6"/>
  <c r="BF5" i="6"/>
  <c r="BG32" i="9"/>
  <c r="BJ32" i="9"/>
  <c r="BM32" i="9"/>
  <c r="BG9" i="9"/>
  <c r="BG10" i="9"/>
  <c r="BG11" i="9"/>
  <c r="BG12" i="9"/>
  <c r="BG14" i="9"/>
  <c r="BG15" i="9"/>
  <c r="BG16" i="9"/>
  <c r="BG17" i="9"/>
  <c r="BG18" i="9"/>
  <c r="BG19" i="9"/>
  <c r="BG21" i="9"/>
  <c r="BG23" i="9"/>
  <c r="BG24" i="9"/>
  <c r="BG25" i="9"/>
  <c r="BG26" i="9"/>
  <c r="BG27" i="9"/>
  <c r="BG29" i="9"/>
  <c r="BG30" i="9"/>
  <c r="BG31" i="9"/>
  <c r="BG34" i="9"/>
  <c r="BG35" i="9"/>
  <c r="BG36" i="9"/>
  <c r="BG37" i="9"/>
  <c r="BG38" i="9"/>
  <c r="BG8" i="9"/>
  <c r="BF5" i="9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8" i="8"/>
  <c r="BG139" i="8"/>
  <c r="BG140" i="8"/>
  <c r="BG141" i="8"/>
  <c r="BG142" i="8"/>
  <c r="BG143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1" i="8"/>
  <c r="BG162" i="8"/>
  <c r="BG163" i="8"/>
  <c r="BG164" i="8"/>
  <c r="BG165" i="8"/>
  <c r="BG166" i="8"/>
  <c r="BG167" i="8"/>
  <c r="BG168" i="8"/>
  <c r="BG169" i="8"/>
  <c r="BG170" i="8"/>
  <c r="BG172" i="8"/>
  <c r="BG173" i="8"/>
  <c r="BG174" i="8"/>
  <c r="BG175" i="8"/>
  <c r="BG176" i="8"/>
  <c r="BG177" i="8"/>
  <c r="BG178" i="8"/>
  <c r="BG179" i="8"/>
  <c r="BG180" i="8"/>
  <c r="BG181" i="8"/>
  <c r="BG182" i="8"/>
  <c r="BG183" i="8"/>
  <c r="BG184" i="8"/>
  <c r="BG185" i="8"/>
  <c r="BG186" i="8"/>
  <c r="BG187" i="8"/>
  <c r="BG188" i="8"/>
  <c r="BG189" i="8"/>
  <c r="BG190" i="8"/>
  <c r="BG191" i="8"/>
  <c r="BG192" i="8"/>
  <c r="BG193" i="8"/>
  <c r="BG194" i="8"/>
  <c r="BG195" i="8"/>
  <c r="BG196" i="8"/>
  <c r="BG197" i="8"/>
  <c r="BG198" i="8"/>
  <c r="BG199" i="8"/>
  <c r="BG200" i="8"/>
  <c r="BG201" i="8"/>
  <c r="BG202" i="8"/>
  <c r="BG203" i="8"/>
  <c r="BG204" i="8"/>
  <c r="BG206" i="8"/>
  <c r="BG207" i="8"/>
  <c r="BG208" i="8"/>
  <c r="BG209" i="8"/>
  <c r="BG210" i="8"/>
  <c r="BG211" i="8"/>
  <c r="BG212" i="8"/>
  <c r="BG213" i="8"/>
  <c r="BG214" i="8"/>
  <c r="BG215" i="8"/>
  <c r="BG216" i="8"/>
  <c r="BG217" i="8"/>
  <c r="BG218" i="8"/>
  <c r="BG219" i="8"/>
  <c r="BG220" i="8"/>
  <c r="BG221" i="8"/>
  <c r="BG222" i="8"/>
  <c r="BG223" i="8"/>
  <c r="BG224" i="8"/>
  <c r="BG225" i="8"/>
  <c r="BG226" i="8"/>
  <c r="BG227" i="8"/>
  <c r="BG228" i="8"/>
  <c r="BG229" i="8"/>
  <c r="BG230" i="8"/>
  <c r="BG231" i="8"/>
  <c r="BG232" i="8"/>
  <c r="BG233" i="8"/>
  <c r="BG234" i="8"/>
  <c r="BG235" i="8"/>
  <c r="BG236" i="8"/>
  <c r="BG237" i="8"/>
  <c r="BG238" i="8"/>
  <c r="BG239" i="8"/>
  <c r="BG240" i="8"/>
  <c r="BG241" i="8"/>
  <c r="BG242" i="8"/>
  <c r="BG243" i="8"/>
  <c r="BG244" i="8"/>
  <c r="BG245" i="8"/>
  <c r="BG246" i="8"/>
  <c r="BG247" i="8"/>
  <c r="BG248" i="8"/>
  <c r="BG249" i="8"/>
  <c r="BG250" i="8"/>
  <c r="BG251" i="8"/>
  <c r="BG252" i="8"/>
  <c r="BG253" i="8"/>
  <c r="BG254" i="8"/>
  <c r="BG255" i="8"/>
  <c r="BG256" i="8"/>
  <c r="BG257" i="8"/>
  <c r="BG258" i="8"/>
  <c r="BG259" i="8"/>
  <c r="BG260" i="8"/>
  <c r="BG261" i="8"/>
  <c r="BG274" i="8"/>
  <c r="BG275" i="8"/>
  <c r="BG276" i="8"/>
  <c r="BG277" i="8"/>
  <c r="BG278" i="8"/>
  <c r="BG279" i="8"/>
  <c r="BG280" i="8"/>
  <c r="BG281" i="8"/>
  <c r="BG282" i="8"/>
  <c r="BG283" i="8"/>
  <c r="BG285" i="8"/>
  <c r="BG286" i="8"/>
  <c r="BG287" i="8"/>
  <c r="BG288" i="8"/>
  <c r="BG289" i="8"/>
  <c r="BG290" i="8"/>
  <c r="BG291" i="8"/>
  <c r="BG292" i="8"/>
  <c r="BG293" i="8"/>
  <c r="BG294" i="8"/>
  <c r="BG295" i="8"/>
  <c r="BG296" i="8"/>
  <c r="BG297" i="8"/>
  <c r="BG298" i="8"/>
  <c r="BG8" i="8"/>
  <c r="BF5" i="8"/>
  <c r="BG10" i="7"/>
  <c r="BG11" i="7"/>
  <c r="BG12" i="7"/>
  <c r="BG13" i="7"/>
  <c r="BG14" i="7"/>
  <c r="BG15" i="7"/>
  <c r="BG16" i="7"/>
  <c r="BG17" i="7"/>
  <c r="BG18" i="7"/>
  <c r="BG19" i="7"/>
  <c r="BG20" i="7"/>
  <c r="BG21" i="7"/>
  <c r="BG22" i="7"/>
  <c r="BG23" i="7"/>
  <c r="BG31" i="7"/>
  <c r="BG32" i="7"/>
  <c r="BG33" i="7"/>
  <c r="BG34" i="7"/>
  <c r="BG35" i="7"/>
  <c r="BG36" i="7"/>
  <c r="BG37" i="7"/>
  <c r="BG38" i="7"/>
  <c r="BG39" i="7"/>
  <c r="BG40" i="7"/>
  <c r="BG41" i="7"/>
  <c r="BG42" i="7"/>
  <c r="BG43" i="7"/>
  <c r="BG45" i="7"/>
  <c r="BG46" i="7"/>
  <c r="BG47" i="7"/>
  <c r="BG48" i="7"/>
  <c r="BG49" i="7"/>
  <c r="BG50" i="7"/>
  <c r="BG51" i="7"/>
  <c r="BG52" i="7"/>
  <c r="BG53" i="7"/>
  <c r="BG54" i="7"/>
  <c r="BG55" i="7"/>
  <c r="BG56" i="7"/>
  <c r="BG57" i="7"/>
  <c r="BG58" i="7"/>
  <c r="BG59" i="7"/>
  <c r="BG60" i="7"/>
  <c r="BG61" i="7"/>
  <c r="BG63" i="7"/>
  <c r="BG64" i="7"/>
  <c r="BG65" i="7"/>
  <c r="BG66" i="7"/>
  <c r="BG67" i="7"/>
  <c r="BG68" i="7"/>
  <c r="BG69" i="7"/>
  <c r="BG70" i="7"/>
  <c r="BG71" i="7"/>
  <c r="BG72" i="7"/>
  <c r="BG73" i="7"/>
  <c r="BG74" i="7"/>
  <c r="BG76" i="7"/>
  <c r="BG77" i="7"/>
  <c r="BG78" i="7"/>
  <c r="BG79" i="7"/>
  <c r="BG80" i="7"/>
  <c r="BG81" i="7"/>
  <c r="BG82" i="7"/>
  <c r="BG83" i="7"/>
  <c r="BG84" i="7"/>
  <c r="BG85" i="7"/>
  <c r="BG86" i="7"/>
  <c r="BG87" i="7"/>
  <c r="BG88" i="7"/>
  <c r="BG89" i="7"/>
  <c r="BG90" i="7"/>
  <c r="BG91" i="7"/>
  <c r="BG92" i="7"/>
  <c r="BG93" i="7"/>
  <c r="BG94" i="7"/>
  <c r="BG95" i="7"/>
  <c r="BG96" i="7"/>
  <c r="BG103" i="7"/>
  <c r="BG104" i="7"/>
  <c r="BG105" i="7"/>
  <c r="BG106" i="7"/>
  <c r="BG107" i="7"/>
  <c r="BG108" i="7"/>
  <c r="BG109" i="7"/>
  <c r="BG110" i="7"/>
  <c r="BG111" i="7"/>
  <c r="BG112" i="7"/>
  <c r="BG113" i="7"/>
  <c r="BG114" i="7"/>
  <c r="BG116" i="7"/>
  <c r="BG117" i="7"/>
  <c r="BG118" i="7"/>
  <c r="BG119" i="7"/>
  <c r="BG120" i="7"/>
  <c r="BG121" i="7"/>
  <c r="BG122" i="7"/>
  <c r="BG132" i="7"/>
  <c r="BG133" i="7"/>
  <c r="BG134" i="7"/>
  <c r="BG135" i="7"/>
  <c r="BG136" i="7"/>
  <c r="BG137" i="7"/>
  <c r="BG144" i="7"/>
  <c r="BG145" i="7"/>
  <c r="BG146" i="7"/>
  <c r="BG147" i="7"/>
  <c r="BG148" i="7"/>
  <c r="BG149" i="7"/>
  <c r="BG150" i="7"/>
  <c r="BG151" i="7"/>
  <c r="BG152" i="7"/>
  <c r="BG153" i="7"/>
  <c r="BG154" i="7"/>
  <c r="BG155" i="7"/>
  <c r="BG156" i="7"/>
  <c r="BG157" i="7"/>
  <c r="BG158" i="7"/>
  <c r="BG159" i="7"/>
  <c r="BG160" i="7"/>
  <c r="BG161" i="7"/>
  <c r="BG162" i="7"/>
  <c r="BG163" i="7"/>
  <c r="BG164" i="7"/>
  <c r="BG172" i="7"/>
  <c r="BG173" i="7"/>
  <c r="BG174" i="7"/>
  <c r="BG175" i="7"/>
  <c r="BG176" i="7"/>
  <c r="BG180" i="7"/>
  <c r="BG181" i="7"/>
  <c r="BG182" i="7"/>
  <c r="BG183" i="7"/>
  <c r="BG184" i="7"/>
  <c r="BG185" i="7"/>
  <c r="BG187" i="7"/>
  <c r="BG188" i="7"/>
  <c r="BG189" i="7"/>
  <c r="BG190" i="7"/>
  <c r="BG191" i="7"/>
  <c r="BG192" i="7"/>
  <c r="BG193" i="7"/>
  <c r="BG194" i="7"/>
  <c r="BG195" i="7"/>
  <c r="BG196" i="7"/>
  <c r="BG197" i="7"/>
  <c r="BG198" i="7"/>
  <c r="BG199" i="7"/>
  <c r="BG200" i="7"/>
  <c r="BG204" i="7"/>
  <c r="BG206" i="7"/>
  <c r="BG207" i="7"/>
  <c r="BG208" i="7"/>
  <c r="BG209" i="7"/>
  <c r="BG210" i="7"/>
  <c r="BG211" i="7"/>
  <c r="BG212" i="7"/>
  <c r="BG213" i="7"/>
  <c r="BG214" i="7"/>
  <c r="BG215" i="7"/>
  <c r="BG216" i="7"/>
  <c r="BG8" i="7"/>
  <c r="BF5" i="7"/>
  <c r="BG80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4" i="4"/>
  <c r="BG25" i="4"/>
  <c r="BG26" i="4"/>
  <c r="BG27" i="4"/>
  <c r="BG28" i="4"/>
  <c r="BG34" i="4"/>
  <c r="BG35" i="4"/>
  <c r="BG36" i="4"/>
  <c r="BG37" i="4"/>
  <c r="BG38" i="4"/>
  <c r="BG39" i="4"/>
  <c r="BG40" i="4"/>
  <c r="BG42" i="4"/>
  <c r="BG43" i="4"/>
  <c r="BG44" i="4"/>
  <c r="BG45" i="4"/>
  <c r="BG46" i="4"/>
  <c r="BG47" i="4"/>
  <c r="BG48" i="4"/>
  <c r="BG49" i="4"/>
  <c r="BG50" i="4"/>
  <c r="BG51" i="4"/>
  <c r="BG52" i="4"/>
  <c r="BG53" i="4"/>
  <c r="BG54" i="4"/>
  <c r="BG55" i="4"/>
  <c r="BG56" i="4"/>
  <c r="BG57" i="4"/>
  <c r="BG58" i="4"/>
  <c r="BG59" i="4"/>
  <c r="BG60" i="4"/>
  <c r="BG61" i="4"/>
  <c r="BG62" i="4"/>
  <c r="BG63" i="4"/>
  <c r="BG64" i="4"/>
  <c r="BG65" i="4"/>
  <c r="BG66" i="4"/>
  <c r="BG67" i="4"/>
  <c r="BG69" i="4"/>
  <c r="BG70" i="4"/>
  <c r="BG71" i="4"/>
  <c r="BG72" i="4"/>
  <c r="BG73" i="4"/>
  <c r="BG74" i="4"/>
  <c r="BG75" i="4"/>
  <c r="BG76" i="4"/>
  <c r="BG77" i="4"/>
  <c r="BG78" i="4"/>
  <c r="BG81" i="4"/>
  <c r="BG82" i="4"/>
  <c r="BG83" i="4"/>
  <c r="BG84" i="4"/>
  <c r="BG85" i="4"/>
  <c r="BG86" i="4"/>
  <c r="BG88" i="4"/>
  <c r="BG89" i="4"/>
  <c r="BG90" i="4"/>
  <c r="BG91" i="4"/>
  <c r="BG92" i="4"/>
  <c r="BG93" i="4"/>
  <c r="BG95" i="4"/>
  <c r="BG96" i="4"/>
  <c r="BG97" i="4"/>
  <c r="BG98" i="4"/>
  <c r="BG99" i="4"/>
  <c r="BG100" i="4"/>
  <c r="BG101" i="4"/>
  <c r="BG103" i="4"/>
  <c r="BG104" i="4"/>
  <c r="BG105" i="4"/>
  <c r="BG106" i="4"/>
  <c r="BG107" i="4"/>
  <c r="BG108" i="4"/>
  <c r="BG109" i="4"/>
  <c r="BG111" i="4"/>
  <c r="BG112" i="4"/>
  <c r="BG113" i="4"/>
  <c r="BG114" i="4"/>
  <c r="BG115" i="4"/>
  <c r="BG116" i="4"/>
  <c r="BG117" i="4"/>
  <c r="BG118" i="4"/>
  <c r="BG119" i="4"/>
  <c r="BG121" i="4"/>
  <c r="BG122" i="4"/>
  <c r="BG124" i="4"/>
  <c r="BG125" i="4"/>
  <c r="BG126" i="4"/>
  <c r="BG127" i="4"/>
  <c r="BG128" i="4"/>
  <c r="BG129" i="4"/>
  <c r="BG130" i="4"/>
  <c r="BG132" i="4"/>
  <c r="BG133" i="4"/>
  <c r="BG134" i="4"/>
  <c r="BG135" i="4"/>
  <c r="BG136" i="4"/>
  <c r="BG137" i="4"/>
  <c r="BG138" i="4"/>
  <c r="BG139" i="4"/>
  <c r="BG140" i="4"/>
  <c r="BG142" i="4"/>
  <c r="BG143" i="4"/>
  <c r="BG144" i="4"/>
  <c r="BG145" i="4"/>
  <c r="BG146" i="4"/>
  <c r="BG147" i="4"/>
  <c r="BG148" i="4"/>
  <c r="BG149" i="4"/>
  <c r="BG150" i="4"/>
  <c r="BG151" i="4"/>
  <c r="BG152" i="4"/>
  <c r="BG153" i="4"/>
  <c r="BG154" i="4"/>
  <c r="BG155" i="4"/>
  <c r="BG156" i="4"/>
  <c r="BG157" i="4"/>
  <c r="BG158" i="4"/>
  <c r="BG159" i="4"/>
  <c r="BG160" i="4"/>
  <c r="BG161" i="4"/>
  <c r="BG162" i="4"/>
  <c r="BG163" i="4"/>
  <c r="BG164" i="4"/>
  <c r="BG166" i="4"/>
  <c r="BG168" i="4"/>
  <c r="BG169" i="4"/>
  <c r="BG183" i="4"/>
  <c r="BG184" i="4"/>
  <c r="BG185" i="4"/>
  <c r="BG186" i="4"/>
  <c r="BG187" i="4"/>
  <c r="BG188" i="4"/>
  <c r="BG189" i="4"/>
  <c r="BG190" i="4"/>
  <c r="BG191" i="4"/>
  <c r="BG192" i="4"/>
  <c r="BG193" i="4"/>
  <c r="BG194" i="4"/>
  <c r="BG195" i="4"/>
  <c r="BG196" i="4"/>
  <c r="BG197" i="4"/>
  <c r="BG198" i="4"/>
  <c r="BG199" i="4"/>
  <c r="BG200" i="4"/>
  <c r="BG201" i="4"/>
  <c r="BG202" i="4"/>
  <c r="BG228" i="4"/>
  <c r="BG229" i="4"/>
  <c r="BG230" i="4"/>
  <c r="BG231" i="4"/>
  <c r="BG237" i="4"/>
  <c r="BG239" i="4"/>
  <c r="BG240" i="4"/>
  <c r="BG241" i="4"/>
  <c r="BG242" i="4"/>
  <c r="BG243" i="4"/>
  <c r="BG244" i="4"/>
  <c r="BG245" i="4"/>
  <c r="BG246" i="4"/>
  <c r="BG247" i="4"/>
  <c r="BG248" i="4"/>
  <c r="BG250" i="4"/>
  <c r="BG251" i="4"/>
  <c r="BG253" i="4"/>
  <c r="BG254" i="4"/>
  <c r="BG255" i="4"/>
  <c r="BG256" i="4"/>
  <c r="BG257" i="4"/>
  <c r="BG258" i="4"/>
  <c r="BG259" i="4"/>
  <c r="BG260" i="4"/>
  <c r="BG261" i="4"/>
  <c r="BG263" i="4"/>
  <c r="BG264" i="4"/>
  <c r="BG266" i="4"/>
  <c r="BG267" i="4"/>
  <c r="BG268" i="4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4" i="3"/>
  <c r="BG45" i="3"/>
  <c r="BG46" i="3"/>
  <c r="BG47" i="3"/>
  <c r="BG48" i="3"/>
  <c r="BG49" i="3"/>
  <c r="BG50" i="3"/>
  <c r="BG51" i="3"/>
  <c r="BG52" i="3"/>
  <c r="BG54" i="3"/>
  <c r="BG55" i="3"/>
  <c r="BG56" i="3"/>
  <c r="BG57" i="3"/>
  <c r="BG58" i="3"/>
  <c r="BG59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8" i="3"/>
  <c r="BG9" i="2"/>
  <c r="BG10" i="2"/>
  <c r="BG11" i="2"/>
  <c r="BG12" i="2"/>
  <c r="BG13" i="2"/>
  <c r="BG14" i="2"/>
  <c r="BG15" i="2"/>
  <c r="BG16" i="2"/>
  <c r="BG17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67" i="2"/>
  <c r="BG68" i="2"/>
  <c r="BG69" i="2"/>
  <c r="BG70" i="2"/>
  <c r="BG71" i="2"/>
  <c r="BG72" i="2"/>
  <c r="BG73" i="2"/>
  <c r="BG74" i="2"/>
  <c r="BG75" i="2"/>
  <c r="BG76" i="2"/>
  <c r="BG77" i="2"/>
  <c r="BG78" i="2"/>
  <c r="BG79" i="2"/>
  <c r="BG80" i="2"/>
  <c r="BG84" i="2"/>
  <c r="BG85" i="2"/>
  <c r="BG86" i="2"/>
  <c r="BG87" i="2"/>
  <c r="BG88" i="2"/>
  <c r="BG89" i="2"/>
  <c r="BG90" i="2"/>
  <c r="BG91" i="2"/>
  <c r="BG92" i="2"/>
  <c r="BG94" i="2"/>
  <c r="BG95" i="2"/>
  <c r="BG96" i="2"/>
  <c r="BG97" i="2"/>
  <c r="BG98" i="2"/>
  <c r="BG99" i="2"/>
  <c r="BG100" i="2"/>
  <c r="BG101" i="2"/>
  <c r="BG102" i="2"/>
  <c r="BG103" i="2"/>
  <c r="BG104" i="2"/>
  <c r="BG105" i="2"/>
  <c r="BG106" i="2"/>
  <c r="BG107" i="2"/>
  <c r="BG108" i="2"/>
  <c r="BG109" i="2"/>
  <c r="BG110" i="2"/>
  <c r="BG111" i="2"/>
  <c r="BG112" i="2"/>
  <c r="BG113" i="2"/>
  <c r="BG114" i="2"/>
  <c r="BG115" i="2"/>
  <c r="BG116" i="2"/>
  <c r="BG117" i="2"/>
  <c r="BG118" i="2"/>
  <c r="BG119" i="2"/>
  <c r="BG120" i="2"/>
  <c r="BG121" i="2"/>
  <c r="BG122" i="2"/>
  <c r="BG123" i="2"/>
  <c r="BG124" i="2"/>
  <c r="BG125" i="2"/>
  <c r="BG126" i="2"/>
  <c r="BG127" i="2"/>
  <c r="BG128" i="2"/>
  <c r="BG129" i="2"/>
  <c r="BG130" i="2"/>
  <c r="BG131" i="2"/>
  <c r="BG132" i="2"/>
  <c r="BG133" i="2"/>
  <c r="BG134" i="2"/>
  <c r="BG135" i="2"/>
  <c r="BG136" i="2"/>
  <c r="BG137" i="2"/>
  <c r="BG138" i="2"/>
  <c r="BG139" i="2"/>
  <c r="BG140" i="2"/>
  <c r="BG141" i="2"/>
  <c r="BG142" i="2"/>
  <c r="BG143" i="2"/>
  <c r="BG145" i="2"/>
  <c r="BG146" i="2"/>
  <c r="BG147" i="2"/>
  <c r="BG148" i="2"/>
  <c r="BG149" i="2"/>
  <c r="BG150" i="2"/>
  <c r="BG151" i="2"/>
  <c r="BG152" i="2"/>
  <c r="BG153" i="2"/>
  <c r="BG154" i="2"/>
  <c r="BG155" i="2"/>
  <c r="BG156" i="2"/>
  <c r="BG157" i="2"/>
  <c r="BG158" i="2"/>
  <c r="BG159" i="2"/>
  <c r="BG160" i="2"/>
  <c r="BG161" i="2"/>
  <c r="BG162" i="2"/>
  <c r="BG163" i="2"/>
  <c r="BG164" i="2"/>
  <c r="BG165" i="2"/>
  <c r="BG166" i="2"/>
  <c r="BG167" i="2"/>
  <c r="BG168" i="2"/>
  <c r="BG169" i="2"/>
  <c r="BG170" i="2"/>
  <c r="BG171" i="2"/>
  <c r="BG172" i="2"/>
  <c r="BG173" i="2"/>
  <c r="BG174" i="2"/>
  <c r="BG175" i="2"/>
  <c r="BG176" i="2"/>
  <c r="BG177" i="2"/>
  <c r="BG178" i="2"/>
  <c r="BG179" i="2"/>
  <c r="BG180" i="2"/>
  <c r="BG181" i="2"/>
  <c r="BG182" i="2"/>
  <c r="BG183" i="2"/>
  <c r="BG184" i="2"/>
  <c r="BG185" i="2"/>
  <c r="BG186" i="2"/>
  <c r="BG187" i="2"/>
  <c r="BG188" i="2"/>
  <c r="BG189" i="2"/>
  <c r="BG190" i="2"/>
  <c r="BG191" i="2"/>
  <c r="BG192" i="2"/>
  <c r="BG193" i="2"/>
  <c r="BG194" i="2"/>
  <c r="BG196" i="2"/>
  <c r="BG198" i="2"/>
  <c r="BG199" i="2"/>
  <c r="BG200" i="2"/>
  <c r="BG201" i="2"/>
  <c r="BG202" i="2"/>
  <c r="BG203" i="2"/>
  <c r="BG204" i="2"/>
  <c r="BG205" i="2"/>
  <c r="BG206" i="2"/>
  <c r="BG207" i="2"/>
  <c r="BG208" i="2"/>
  <c r="BG209" i="2"/>
  <c r="BG210" i="2"/>
  <c r="BG211" i="2"/>
  <c r="BG212" i="2"/>
  <c r="BG213" i="2"/>
  <c r="BG214" i="2"/>
  <c r="BG215" i="2"/>
  <c r="BG216" i="2"/>
  <c r="BG217" i="2"/>
  <c r="BG218" i="2"/>
  <c r="BG219" i="2"/>
  <c r="BG220" i="2"/>
  <c r="BG221" i="2"/>
  <c r="BG222" i="2"/>
  <c r="BG223" i="2"/>
  <c r="BG224" i="2"/>
  <c r="BG225" i="2"/>
  <c r="BG226" i="2"/>
  <c r="BG227" i="2"/>
  <c r="BG228" i="2"/>
  <c r="BG229" i="2"/>
  <c r="BG230" i="2"/>
  <c r="BG232" i="2"/>
  <c r="BG233" i="2"/>
  <c r="BG234" i="2"/>
  <c r="BG235" i="2"/>
  <c r="BG236" i="2"/>
  <c r="BG237" i="2"/>
  <c r="BG238" i="2"/>
  <c r="BG239" i="2"/>
  <c r="BG240" i="2"/>
  <c r="BG241" i="2"/>
  <c r="BG242" i="2"/>
  <c r="BG243" i="2"/>
  <c r="BG244" i="2"/>
  <c r="BG245" i="2"/>
  <c r="BG246" i="2"/>
  <c r="BG247" i="2"/>
  <c r="BG248" i="2"/>
  <c r="BG249" i="2"/>
  <c r="BG251" i="2"/>
  <c r="BG252" i="2"/>
  <c r="BG253" i="2"/>
  <c r="BG255" i="2"/>
  <c r="BG256" i="2"/>
  <c r="BG257" i="2"/>
  <c r="BG258" i="2"/>
  <c r="BG259" i="2"/>
  <c r="BG260" i="2"/>
  <c r="BG261" i="2"/>
  <c r="BG262" i="2"/>
  <c r="BG263" i="2"/>
  <c r="BG264" i="2"/>
  <c r="BG265" i="2"/>
  <c r="BG266" i="2"/>
  <c r="BG267" i="2"/>
  <c r="BG268" i="2"/>
  <c r="BG269" i="2"/>
  <c r="BG271" i="2"/>
  <c r="BG290" i="2"/>
  <c r="BG291" i="2"/>
  <c r="BG292" i="2"/>
  <c r="BG293" i="2"/>
  <c r="BG294" i="2"/>
  <c r="BG295" i="2"/>
  <c r="BG296" i="2"/>
  <c r="BG297" i="2"/>
  <c r="BG298" i="2"/>
  <c r="BG299" i="2"/>
  <c r="BG300" i="2"/>
  <c r="BG301" i="2"/>
  <c r="BG302" i="2"/>
  <c r="BG303" i="2"/>
  <c r="BG305" i="2"/>
  <c r="BG306" i="2"/>
  <c r="BG307" i="2"/>
  <c r="BG308" i="2"/>
  <c r="BG309" i="2"/>
  <c r="BG310" i="2"/>
  <c r="BG311" i="2"/>
  <c r="BG312" i="2"/>
  <c r="BG336" i="2"/>
  <c r="BG337" i="2"/>
  <c r="BG338" i="2"/>
  <c r="BG340" i="2"/>
  <c r="BG341" i="2"/>
  <c r="BG8" i="2"/>
  <c r="BG73" i="14"/>
  <c r="BG74" i="14"/>
  <c r="BG75" i="14"/>
  <c r="BG76" i="14"/>
  <c r="BG77" i="14"/>
  <c r="BG78" i="14"/>
  <c r="BG79" i="14"/>
  <c r="BG80" i="14"/>
  <c r="BG81" i="14"/>
  <c r="BG72" i="14"/>
  <c r="BF5" i="14"/>
  <c r="BG8" i="4"/>
  <c r="BF5" i="4"/>
  <c r="BF5" i="3"/>
  <c r="BF5" i="2"/>
  <c r="AN340" i="2" l="1"/>
  <c r="AN341" i="2"/>
  <c r="AN140" i="4"/>
  <c r="AN139" i="4"/>
  <c r="BE8" i="2"/>
  <c r="AN184" i="2"/>
  <c r="AN168" i="2"/>
  <c r="AN167" i="2"/>
  <c r="AN181" i="2"/>
  <c r="AN148" i="2"/>
  <c r="AN179" i="2"/>
  <c r="AN163" i="2"/>
  <c r="AN147" i="2"/>
  <c r="AN194" i="2"/>
  <c r="AN178" i="2"/>
  <c r="AN162" i="2"/>
  <c r="AN146" i="2"/>
  <c r="AN161" i="2"/>
  <c r="AN176" i="2"/>
  <c r="AN191" i="2"/>
  <c r="AN190" i="2"/>
  <c r="AN174" i="2"/>
  <c r="AN158" i="2"/>
  <c r="AN189" i="2"/>
  <c r="AN173" i="2"/>
  <c r="AN188" i="2"/>
  <c r="AN172" i="2"/>
  <c r="AN156" i="2"/>
  <c r="AN155" i="2"/>
  <c r="AN186" i="2"/>
  <c r="AN170" i="2"/>
  <c r="AN154" i="2"/>
  <c r="AN185" i="2"/>
  <c r="AN169" i="2"/>
  <c r="AN153" i="2"/>
  <c r="AN80" i="2"/>
  <c r="AN69" i="2"/>
  <c r="AN74" i="2"/>
  <c r="AN79" i="2"/>
  <c r="AN68" i="2"/>
  <c r="AN78" i="2"/>
  <c r="AN67" i="2"/>
  <c r="AN72" i="2"/>
  <c r="AN77" i="2"/>
  <c r="AN79" i="14"/>
  <c r="AN15" i="6"/>
  <c r="AN31" i="6"/>
  <c r="AN50" i="6"/>
  <c r="AN19" i="6"/>
  <c r="AN44" i="6"/>
  <c r="AN18" i="6"/>
  <c r="AN29" i="6"/>
  <c r="AN17" i="6"/>
  <c r="AN21" i="6"/>
  <c r="AN289" i="8"/>
  <c r="AN281" i="8"/>
  <c r="AN297" i="8"/>
  <c r="AN280" i="8"/>
  <c r="AN279" i="8"/>
  <c r="AN290" i="8"/>
  <c r="AN283" i="8"/>
  <c r="AN195" i="4"/>
  <c r="AN189" i="4"/>
  <c r="AN199" i="4"/>
  <c r="AN191" i="4"/>
  <c r="AN201" i="4"/>
  <c r="AN190" i="4"/>
  <c r="AN215" i="7"/>
  <c r="AN134" i="7"/>
  <c r="AN133" i="7"/>
  <c r="AN242" i="2"/>
  <c r="AN237" i="2"/>
  <c r="AN246" i="2"/>
  <c r="AN241" i="2"/>
  <c r="AN245" i="2"/>
  <c r="AN238" i="2"/>
  <c r="AN249" i="2"/>
  <c r="AN244" i="2"/>
  <c r="AN234" i="2"/>
  <c r="AN41" i="3"/>
  <c r="AN117" i="3"/>
  <c r="AN38" i="3"/>
  <c r="AN107" i="3"/>
  <c r="AN106" i="3"/>
  <c r="AN139" i="3"/>
  <c r="AN66" i="3"/>
  <c r="AN131" i="3"/>
  <c r="AN94" i="7"/>
  <c r="AN79" i="7"/>
  <c r="AN88" i="7"/>
  <c r="AN86" i="7"/>
  <c r="AN247" i="4"/>
  <c r="AN244" i="4"/>
  <c r="AN77" i="4"/>
  <c r="AN74" i="8"/>
  <c r="BP43" i="3"/>
  <c r="BQ43" i="3" s="1"/>
  <c r="AN77" i="8"/>
  <c r="AN21" i="8"/>
  <c r="AN209" i="8"/>
  <c r="AN176" i="8"/>
  <c r="AN17" i="8"/>
  <c r="AN82" i="8"/>
  <c r="AN241" i="8"/>
  <c r="AN169" i="8"/>
  <c r="AN217" i="8"/>
  <c r="AN28" i="8"/>
  <c r="AN203" i="8"/>
  <c r="AN200" i="8"/>
  <c r="AN260" i="8"/>
  <c r="AN178" i="8"/>
  <c r="AN128" i="8"/>
  <c r="AN58" i="8"/>
  <c r="AN161" i="8"/>
  <c r="AN83" i="7"/>
  <c r="AN84" i="7"/>
  <c r="AN96" i="7"/>
  <c r="AN78" i="7"/>
  <c r="AN81" i="7"/>
  <c r="AN93" i="7"/>
  <c r="AN76" i="14"/>
  <c r="AN66" i="4"/>
  <c r="AN158" i="4"/>
  <c r="AN163" i="4"/>
  <c r="AN155" i="4"/>
  <c r="AN53" i="4"/>
  <c r="AN11" i="4"/>
  <c r="AN184" i="4"/>
  <c r="AN162" i="4"/>
  <c r="AN17" i="4"/>
  <c r="AN164" i="4"/>
  <c r="AN119" i="3"/>
  <c r="AN40" i="3"/>
  <c r="AN129" i="3"/>
  <c r="AN118" i="3"/>
  <c r="AN120" i="3"/>
  <c r="AN64" i="3"/>
  <c r="AN34" i="3"/>
  <c r="AN227" i="2"/>
  <c r="AN24" i="8"/>
  <c r="AN182" i="8"/>
  <c r="AN215" i="8"/>
  <c r="AN230" i="8"/>
  <c r="AN100" i="8"/>
  <c r="AN88" i="8"/>
  <c r="AN97" i="8"/>
  <c r="AN41" i="8"/>
  <c r="AN35" i="8"/>
  <c r="AN50" i="8"/>
  <c r="AN154" i="8"/>
  <c r="AN231" i="8"/>
  <c r="AN136" i="8"/>
  <c r="AN84" i="8"/>
  <c r="AN225" i="8"/>
  <c r="AN133" i="8"/>
  <c r="AN130" i="8"/>
  <c r="AN12" i="8"/>
  <c r="AN220" i="8"/>
  <c r="AN43" i="8"/>
  <c r="AN142" i="8"/>
  <c r="AN90" i="8"/>
  <c r="AN9" i="8"/>
  <c r="AN236" i="8"/>
  <c r="AN201" i="8"/>
  <c r="AN54" i="8"/>
  <c r="AN26" i="8"/>
  <c r="AN181" i="8"/>
  <c r="AN37" i="8"/>
  <c r="AN247" i="8"/>
  <c r="AN45" i="8"/>
  <c r="AN198" i="8"/>
  <c r="AN168" i="8"/>
  <c r="AN238" i="8"/>
  <c r="AN150" i="8"/>
  <c r="AN79" i="8"/>
  <c r="AN223" i="8"/>
  <c r="AN187" i="8"/>
  <c r="AN92" i="8"/>
  <c r="AN47" i="8"/>
  <c r="AN152" i="8"/>
  <c r="AN76" i="8"/>
  <c r="AN32" i="8"/>
  <c r="AN16" i="8"/>
  <c r="AN222" i="8"/>
  <c r="AN206" i="8"/>
  <c r="AN147" i="8"/>
  <c r="AN27" i="8"/>
  <c r="AN170" i="8"/>
  <c r="AN129" i="8"/>
  <c r="AN189" i="8"/>
  <c r="AN57" i="8"/>
  <c r="AN49" i="8"/>
  <c r="AN184" i="8"/>
  <c r="AN149" i="8"/>
  <c r="AN73" i="8"/>
  <c r="AN59" i="8"/>
  <c r="AN250" i="8"/>
  <c r="AN214" i="8"/>
  <c r="AN131" i="8"/>
  <c r="AN39" i="8"/>
  <c r="AN173" i="8"/>
  <c r="AN126" i="8"/>
  <c r="AN91" i="8"/>
  <c r="AN75" i="8"/>
  <c r="AN8" i="8"/>
  <c r="AN207" i="8"/>
  <c r="AN255" i="8"/>
  <c r="AN239" i="8"/>
  <c r="AN151" i="8"/>
  <c r="AN95" i="8"/>
  <c r="AN218" i="8"/>
  <c r="AN194" i="8"/>
  <c r="AN221" i="2"/>
  <c r="AN226" i="2"/>
  <c r="AN228" i="2"/>
  <c r="AN219" i="2"/>
  <c r="AN124" i="8"/>
  <c r="AN86" i="8"/>
  <c r="AN211" i="8"/>
  <c r="AN139" i="8"/>
  <c r="AN257" i="8"/>
  <c r="AN213" i="8"/>
  <c r="AN259" i="8"/>
  <c r="AN191" i="8"/>
  <c r="AN175" i="8"/>
  <c r="AN141" i="8"/>
  <c r="AN99" i="8"/>
  <c r="AN81" i="8"/>
  <c r="AN51" i="8"/>
  <c r="AN34" i="8"/>
  <c r="AN18" i="8"/>
  <c r="AN261" i="8"/>
  <c r="AN254" i="8"/>
  <c r="AN208" i="8"/>
  <c r="AN193" i="8"/>
  <c r="AN177" i="8"/>
  <c r="AN135" i="8"/>
  <c r="AN83" i="8"/>
  <c r="AN53" i="8"/>
  <c r="AN36" i="8"/>
  <c r="AN20" i="8"/>
  <c r="AN240" i="8"/>
  <c r="AN224" i="8"/>
  <c r="AN179" i="8"/>
  <c r="AN55" i="8"/>
  <c r="AN22" i="8"/>
  <c r="AN162" i="8"/>
  <c r="AN85" i="8"/>
  <c r="AN256" i="8"/>
  <c r="AN226" i="8"/>
  <c r="AN210" i="8"/>
  <c r="AN153" i="8"/>
  <c r="AN87" i="8"/>
  <c r="AN69" i="8"/>
  <c r="AN242" i="8"/>
  <c r="AN212" i="8"/>
  <c r="AN132" i="8"/>
  <c r="AN96" i="8"/>
  <c r="AN78" i="8"/>
  <c r="AN29" i="8"/>
  <c r="AN80" i="8"/>
  <c r="AN90" i="7"/>
  <c r="AN85" i="7"/>
  <c r="AN87" i="7"/>
  <c r="AN89" i="7"/>
  <c r="AN91" i="7"/>
  <c r="AN161" i="4"/>
  <c r="AN159" i="4"/>
  <c r="AN246" i="4"/>
  <c r="AN65" i="3"/>
  <c r="AN140" i="3"/>
  <c r="AN169" i="3"/>
  <c r="AN55" i="3"/>
  <c r="AN128" i="3"/>
  <c r="AN88" i="3"/>
  <c r="AN161" i="3"/>
  <c r="AN130" i="3"/>
  <c r="AN39" i="3"/>
  <c r="AN35" i="3"/>
  <c r="AN218" i="2"/>
  <c r="BG5" i="9"/>
  <c r="BG5" i="14"/>
  <c r="BG5" i="6"/>
  <c r="BG5" i="8"/>
  <c r="BG5" i="7"/>
  <c r="BG5" i="4"/>
  <c r="BG5" i="3"/>
  <c r="BG5" i="2"/>
  <c r="AN77" i="14" l="1"/>
  <c r="AN200" i="4"/>
  <c r="AN188" i="4"/>
  <c r="AN183" i="4"/>
  <c r="AN43" i="3"/>
  <c r="AN186" i="4"/>
  <c r="AN196" i="4"/>
  <c r="AN193" i="4"/>
  <c r="AN43" i="6"/>
  <c r="AN73" i="2"/>
  <c r="AN192" i="4"/>
  <c r="AN194" i="4"/>
  <c r="AN14" i="6"/>
  <c r="AN34" i="6"/>
  <c r="AN30" i="6"/>
  <c r="AN185" i="4"/>
  <c r="AN198" i="4"/>
  <c r="AN37" i="6"/>
  <c r="AN20" i="6"/>
  <c r="AN46" i="6"/>
  <c r="AN45" i="6"/>
  <c r="AN42" i="6"/>
  <c r="AN282" i="8"/>
  <c r="AN275" i="8"/>
  <c r="AN294" i="8"/>
  <c r="AN292" i="8"/>
  <c r="AN75" i="14"/>
  <c r="AN277" i="8"/>
  <c r="AN287" i="8"/>
  <c r="AN276" i="8"/>
  <c r="AN288" i="8"/>
  <c r="AN293" i="8"/>
  <c r="AN274" i="8"/>
  <c r="AN286" i="8"/>
  <c r="AN80" i="14"/>
  <c r="AN66" i="2"/>
  <c r="AN71" i="2"/>
  <c r="AN32" i="6"/>
  <c r="AN136" i="7"/>
  <c r="AN132" i="7"/>
  <c r="AN216" i="7"/>
  <c r="AN76" i="2"/>
  <c r="AN236" i="2"/>
  <c r="AN240" i="2"/>
  <c r="AN232" i="2"/>
  <c r="AN247" i="2"/>
  <c r="AN233" i="2"/>
  <c r="AN243" i="2"/>
  <c r="AN70" i="2"/>
  <c r="AN248" i="2"/>
  <c r="AN239" i="2"/>
  <c r="AN75" i="2"/>
  <c r="AN235" i="2"/>
  <c r="AN74" i="14"/>
  <c r="AN72" i="14"/>
  <c r="AN78" i="14"/>
  <c r="AN81" i="14"/>
  <c r="AN73" i="14"/>
  <c r="AN291" i="8"/>
  <c r="AN298" i="8"/>
  <c r="AN296" i="8"/>
  <c r="AN285" i="8"/>
  <c r="AN33" i="6"/>
  <c r="AN28" i="6"/>
  <c r="AN36" i="6"/>
  <c r="AN49" i="6"/>
  <c r="AN51" i="6"/>
  <c r="AN35" i="6"/>
  <c r="AN52" i="6"/>
  <c r="AN53" i="6"/>
  <c r="AN47" i="6"/>
  <c r="AN16" i="6"/>
  <c r="AN48" i="6"/>
  <c r="AN295" i="8"/>
  <c r="AN278" i="8"/>
  <c r="AN197" i="4"/>
  <c r="AN202" i="4"/>
  <c r="AN187" i="4"/>
  <c r="AN135" i="7"/>
  <c r="AN137" i="7"/>
  <c r="A25" i="5"/>
  <c r="A193" i="4"/>
  <c r="BM198" i="4"/>
  <c r="BJ198" i="4"/>
  <c r="BC198" i="4"/>
  <c r="BD198" i="4" s="1"/>
  <c r="A198" i="4"/>
  <c r="BM197" i="4"/>
  <c r="BJ197" i="4"/>
  <c r="BC197" i="4"/>
  <c r="BD197" i="4" s="1"/>
  <c r="A197" i="4"/>
  <c r="BM196" i="4"/>
  <c r="BJ196" i="4"/>
  <c r="BC196" i="4"/>
  <c r="BD196" i="4" s="1"/>
  <c r="A196" i="4"/>
  <c r="BM195" i="4"/>
  <c r="BJ195" i="4"/>
  <c r="BC195" i="4"/>
  <c r="BD195" i="4" s="1"/>
  <c r="A195" i="4"/>
  <c r="BM194" i="4"/>
  <c r="BJ194" i="4"/>
  <c r="BC194" i="4"/>
  <c r="BD194" i="4" s="1"/>
  <c r="A194" i="4"/>
  <c r="BM193" i="4"/>
  <c r="BJ193" i="4"/>
  <c r="BC193" i="4"/>
  <c r="BD193" i="4" s="1"/>
  <c r="BM188" i="4"/>
  <c r="BJ188" i="4"/>
  <c r="BC188" i="4"/>
  <c r="BD188" i="4" s="1"/>
  <c r="A188" i="4"/>
  <c r="BM187" i="4"/>
  <c r="BJ187" i="4"/>
  <c r="BC187" i="4"/>
  <c r="BD187" i="4" s="1"/>
  <c r="A187" i="4"/>
  <c r="BM186" i="4"/>
  <c r="BJ186" i="4"/>
  <c r="BC186" i="4"/>
  <c r="BD186" i="4" s="1"/>
  <c r="A186" i="4"/>
  <c r="BM185" i="4"/>
  <c r="BJ185" i="4"/>
  <c r="BC185" i="4"/>
  <c r="BD185" i="4" s="1"/>
  <c r="A185" i="4"/>
  <c r="BM184" i="4"/>
  <c r="BJ184" i="4"/>
  <c r="BC184" i="4"/>
  <c r="BD184" i="4" s="1"/>
  <c r="A184" i="4"/>
  <c r="BM183" i="4"/>
  <c r="BJ183" i="4"/>
  <c r="BC183" i="4"/>
  <c r="BD183" i="4" s="1"/>
  <c r="A183" i="4"/>
  <c r="A26" i="5"/>
  <c r="BP186" i="4" l="1"/>
  <c r="AE187" i="4"/>
  <c r="BP187" i="4"/>
  <c r="BQ187" i="4" s="1"/>
  <c r="BP198" i="4"/>
  <c r="BQ198" i="4" s="1"/>
  <c r="BP193" i="4"/>
  <c r="BQ193" i="4" s="1"/>
  <c r="BP196" i="4"/>
  <c r="BQ196" i="4" s="1"/>
  <c r="BP188" i="4"/>
  <c r="BQ188" i="4" s="1"/>
  <c r="AE197" i="4"/>
  <c r="BP197" i="4"/>
  <c r="BQ197" i="4" s="1"/>
  <c r="BP185" i="4"/>
  <c r="BQ185" i="4" s="1"/>
  <c r="BP184" i="4"/>
  <c r="BQ184" i="4" s="1"/>
  <c r="AE195" i="4"/>
  <c r="BP195" i="4"/>
  <c r="BQ195" i="4" s="1"/>
  <c r="AE183" i="4"/>
  <c r="BP183" i="4"/>
  <c r="BQ183" i="4" s="1"/>
  <c r="BP194" i="4"/>
  <c r="BQ194" i="4" s="1"/>
  <c r="AE193" i="4"/>
  <c r="AE194" i="4"/>
  <c r="AE196" i="4"/>
  <c r="AE198" i="4"/>
  <c r="BQ186" i="4"/>
  <c r="AE185" i="4"/>
  <c r="AE186" i="4"/>
  <c r="AE188" i="4"/>
  <c r="AE184" i="4"/>
  <c r="A24" i="5"/>
  <c r="BM249" i="2" l="1"/>
  <c r="BJ249" i="2"/>
  <c r="BC249" i="2"/>
  <c r="BD249" i="2" s="1"/>
  <c r="A249" i="2"/>
  <c r="BM248" i="2"/>
  <c r="BJ248" i="2"/>
  <c r="BC248" i="2"/>
  <c r="BD248" i="2" s="1"/>
  <c r="A248" i="2"/>
  <c r="BM247" i="2"/>
  <c r="BJ247" i="2"/>
  <c r="BC247" i="2"/>
  <c r="BD247" i="2" s="1"/>
  <c r="A247" i="2"/>
  <c r="BM246" i="2"/>
  <c r="BJ246" i="2"/>
  <c r="BC246" i="2"/>
  <c r="BD246" i="2" s="1"/>
  <c r="A246" i="2"/>
  <c r="BM245" i="2"/>
  <c r="BJ245" i="2"/>
  <c r="BC245" i="2"/>
  <c r="BD245" i="2" s="1"/>
  <c r="A245" i="2"/>
  <c r="BM244" i="2"/>
  <c r="BJ244" i="2"/>
  <c r="BC244" i="2"/>
  <c r="BD244" i="2" s="1"/>
  <c r="A244" i="2"/>
  <c r="BM243" i="2"/>
  <c r="BJ243" i="2"/>
  <c r="BC243" i="2"/>
  <c r="BD243" i="2" s="1"/>
  <c r="A243" i="2"/>
  <c r="BM242" i="2"/>
  <c r="BJ242" i="2"/>
  <c r="BC242" i="2"/>
  <c r="BD242" i="2" s="1"/>
  <c r="A242" i="2"/>
  <c r="BM241" i="2"/>
  <c r="BJ241" i="2"/>
  <c r="BC241" i="2"/>
  <c r="BD241" i="2" s="1"/>
  <c r="A241" i="2"/>
  <c r="BM240" i="2"/>
  <c r="BJ240" i="2"/>
  <c r="BC240" i="2"/>
  <c r="BD240" i="2" s="1"/>
  <c r="A240" i="2"/>
  <c r="BM239" i="2"/>
  <c r="BJ239" i="2"/>
  <c r="BC239" i="2"/>
  <c r="BD239" i="2" s="1"/>
  <c r="A239" i="2"/>
  <c r="BM238" i="2"/>
  <c r="BJ238" i="2"/>
  <c r="BC238" i="2"/>
  <c r="BD238" i="2" s="1"/>
  <c r="A238" i="2"/>
  <c r="BM237" i="2"/>
  <c r="BJ237" i="2"/>
  <c r="BC237" i="2"/>
  <c r="BD237" i="2" s="1"/>
  <c r="A237" i="2"/>
  <c r="BM236" i="2"/>
  <c r="BJ236" i="2"/>
  <c r="BC236" i="2"/>
  <c r="BD236" i="2" s="1"/>
  <c r="A236" i="2"/>
  <c r="BM235" i="2"/>
  <c r="BJ235" i="2"/>
  <c r="BC235" i="2"/>
  <c r="BD235" i="2" s="1"/>
  <c r="A235" i="2"/>
  <c r="BM234" i="2"/>
  <c r="BJ234" i="2"/>
  <c r="BC234" i="2"/>
  <c r="BD234" i="2" s="1"/>
  <c r="A234" i="2"/>
  <c r="BM233" i="2"/>
  <c r="BJ233" i="2"/>
  <c r="BC233" i="2"/>
  <c r="BD233" i="2" s="1"/>
  <c r="A233" i="2"/>
  <c r="BM232" i="2"/>
  <c r="BJ232" i="2"/>
  <c r="BC232" i="2"/>
  <c r="BD232" i="2" s="1"/>
  <c r="A232" i="2"/>
  <c r="BM136" i="8"/>
  <c r="BJ136" i="8"/>
  <c r="BC136" i="8"/>
  <c r="BD136" i="8" s="1"/>
  <c r="A136" i="8"/>
  <c r="BM135" i="8"/>
  <c r="BJ135" i="8"/>
  <c r="BC135" i="8"/>
  <c r="BD135" i="8" s="1"/>
  <c r="A135" i="8"/>
  <c r="BM134" i="8"/>
  <c r="BJ134" i="8"/>
  <c r="BC134" i="8"/>
  <c r="BD134" i="8" s="1"/>
  <c r="A134" i="8"/>
  <c r="BM133" i="8"/>
  <c r="BJ133" i="8"/>
  <c r="BC133" i="8"/>
  <c r="BD133" i="8" s="1"/>
  <c r="A133" i="8"/>
  <c r="BM132" i="8"/>
  <c r="BJ132" i="8"/>
  <c r="BC132" i="8"/>
  <c r="BD132" i="8" s="1"/>
  <c r="A132" i="8"/>
  <c r="BM131" i="8"/>
  <c r="BJ131" i="8"/>
  <c r="BC131" i="8"/>
  <c r="BD131" i="8" s="1"/>
  <c r="A131" i="8"/>
  <c r="BM130" i="8"/>
  <c r="BJ130" i="8"/>
  <c r="BC130" i="8"/>
  <c r="BD130" i="8" s="1"/>
  <c r="A130" i="8"/>
  <c r="BM129" i="8"/>
  <c r="BJ129" i="8"/>
  <c r="BC129" i="8"/>
  <c r="BD129" i="8" s="1"/>
  <c r="A129" i="8"/>
  <c r="BM128" i="8"/>
  <c r="BJ128" i="8"/>
  <c r="BC128" i="8"/>
  <c r="BD128" i="8" s="1"/>
  <c r="A128" i="8"/>
  <c r="BM127" i="8"/>
  <c r="BJ127" i="8"/>
  <c r="BC127" i="8"/>
  <c r="BD127" i="8" s="1"/>
  <c r="A127" i="8"/>
  <c r="BM126" i="8"/>
  <c r="BJ126" i="8"/>
  <c r="BC126" i="8"/>
  <c r="BD126" i="8" s="1"/>
  <c r="A126" i="8"/>
  <c r="BM125" i="8"/>
  <c r="BJ125" i="8"/>
  <c r="BC125" i="8"/>
  <c r="BD125" i="8" s="1"/>
  <c r="A125" i="8"/>
  <c r="BM124" i="8"/>
  <c r="BJ124" i="8"/>
  <c r="BC124" i="8"/>
  <c r="BD124" i="8" s="1"/>
  <c r="A124" i="8"/>
  <c r="BM123" i="8"/>
  <c r="BJ123" i="8"/>
  <c r="BC123" i="8"/>
  <c r="BD123" i="8" s="1"/>
  <c r="A123" i="8"/>
  <c r="BM53" i="6"/>
  <c r="BJ53" i="6"/>
  <c r="BC53" i="6"/>
  <c r="BD53" i="6" s="1"/>
  <c r="A53" i="6"/>
  <c r="BM52" i="6"/>
  <c r="BJ52" i="6"/>
  <c r="BC52" i="6"/>
  <c r="BD52" i="6" s="1"/>
  <c r="A52" i="6"/>
  <c r="BM51" i="6"/>
  <c r="BJ51" i="6"/>
  <c r="BC51" i="6"/>
  <c r="BD51" i="6" s="1"/>
  <c r="A51" i="6"/>
  <c r="BM50" i="6"/>
  <c r="BJ50" i="6"/>
  <c r="BC50" i="6"/>
  <c r="BD50" i="6" s="1"/>
  <c r="A50" i="6"/>
  <c r="BM49" i="6"/>
  <c r="BJ49" i="6"/>
  <c r="BC49" i="6"/>
  <c r="BD49" i="6" s="1"/>
  <c r="A49" i="6"/>
  <c r="BM48" i="6"/>
  <c r="BJ48" i="6"/>
  <c r="BC48" i="6"/>
  <c r="BD48" i="6" s="1"/>
  <c r="A48" i="6"/>
  <c r="BM47" i="6"/>
  <c r="BJ47" i="6"/>
  <c r="BC47" i="6"/>
  <c r="BD47" i="6" s="1"/>
  <c r="A47" i="6"/>
  <c r="BM46" i="6"/>
  <c r="BJ46" i="6"/>
  <c r="BC46" i="6"/>
  <c r="BD46" i="6" s="1"/>
  <c r="A46" i="6"/>
  <c r="BM45" i="6"/>
  <c r="BJ45" i="6"/>
  <c r="BC45" i="6"/>
  <c r="BD45" i="6" s="1"/>
  <c r="A45" i="6"/>
  <c r="BM44" i="6"/>
  <c r="BJ44" i="6"/>
  <c r="BC44" i="6"/>
  <c r="BD44" i="6" s="1"/>
  <c r="A44" i="6"/>
  <c r="BM43" i="6"/>
  <c r="BJ43" i="6"/>
  <c r="BC43" i="6"/>
  <c r="BD43" i="6" s="1"/>
  <c r="A43" i="6"/>
  <c r="BM42" i="6"/>
  <c r="BJ42" i="6"/>
  <c r="BC42" i="6"/>
  <c r="BD42" i="6" s="1"/>
  <c r="A42" i="6"/>
  <c r="BP48" i="6" l="1"/>
  <c r="BP53" i="6"/>
  <c r="BQ53" i="6" s="1"/>
  <c r="BP51" i="6"/>
  <c r="BQ51" i="6" s="1"/>
  <c r="BP43" i="6"/>
  <c r="BQ43" i="6" s="1"/>
  <c r="BP46" i="6"/>
  <c r="BQ46" i="6" s="1"/>
  <c r="BP45" i="6"/>
  <c r="BQ45" i="6" s="1"/>
  <c r="BP50" i="6"/>
  <c r="BQ50" i="6" s="1"/>
  <c r="BP52" i="6"/>
  <c r="BQ52" i="6" s="1"/>
  <c r="BP42" i="6"/>
  <c r="BP49" i="6"/>
  <c r="BQ49" i="6" s="1"/>
  <c r="BP47" i="6"/>
  <c r="BQ47" i="6" s="1"/>
  <c r="BP44" i="6"/>
  <c r="BQ44" i="6" s="1"/>
  <c r="BP128" i="8"/>
  <c r="BQ128" i="8" s="1"/>
  <c r="AE125" i="8"/>
  <c r="BP125" i="8"/>
  <c r="BQ125" i="8" s="1"/>
  <c r="AE133" i="8"/>
  <c r="BP133" i="8"/>
  <c r="BQ133" i="8" s="1"/>
  <c r="BP136" i="8"/>
  <c r="BP130" i="8"/>
  <c r="BQ130" i="8" s="1"/>
  <c r="BP123" i="8"/>
  <c r="BQ123" i="8" s="1"/>
  <c r="AE131" i="8"/>
  <c r="BP131" i="8"/>
  <c r="BQ131" i="8" s="1"/>
  <c r="BP127" i="8"/>
  <c r="BQ127" i="8" s="1"/>
  <c r="AE135" i="8"/>
  <c r="BP135" i="8"/>
  <c r="BQ135" i="8" s="1"/>
  <c r="BP132" i="8"/>
  <c r="BQ132" i="8" s="1"/>
  <c r="BP124" i="8"/>
  <c r="BQ124" i="8" s="1"/>
  <c r="AE129" i="8"/>
  <c r="BP129" i="8"/>
  <c r="BQ129" i="8" s="1"/>
  <c r="BP126" i="8"/>
  <c r="BQ126" i="8" s="1"/>
  <c r="BP134" i="8"/>
  <c r="BQ134" i="8" s="1"/>
  <c r="BP245" i="2"/>
  <c r="BQ245" i="2" s="1"/>
  <c r="BP249" i="2"/>
  <c r="BQ249" i="2" s="1"/>
  <c r="AE238" i="2"/>
  <c r="BP238" i="2"/>
  <c r="BQ238" i="2" s="1"/>
  <c r="BP243" i="2"/>
  <c r="BQ243" i="2" s="1"/>
  <c r="BP248" i="2"/>
  <c r="BP237" i="2"/>
  <c r="BQ237" i="2" s="1"/>
  <c r="BP242" i="2"/>
  <c r="BQ242" i="2" s="1"/>
  <c r="AE236" i="2"/>
  <c r="BP236" i="2"/>
  <c r="BQ236" i="2" s="1"/>
  <c r="BP232" i="2"/>
  <c r="BQ232" i="2" s="1"/>
  <c r="BP241" i="2"/>
  <c r="BQ241" i="2" s="1"/>
  <c r="BP239" i="2"/>
  <c r="BQ239" i="2" s="1"/>
  <c r="BP233" i="2"/>
  <c r="BQ233" i="2" s="1"/>
  <c r="AE246" i="2"/>
  <c r="BP246" i="2"/>
  <c r="BQ246" i="2" s="1"/>
  <c r="BP235" i="2"/>
  <c r="BQ235" i="2" s="1"/>
  <c r="AE234" i="2"/>
  <c r="BP234" i="2"/>
  <c r="BQ234" i="2" s="1"/>
  <c r="AE244" i="2"/>
  <c r="BP244" i="2"/>
  <c r="BQ244" i="2" s="1"/>
  <c r="BP247" i="2"/>
  <c r="BQ247" i="2" s="1"/>
  <c r="AE240" i="2"/>
  <c r="BP240" i="2"/>
  <c r="BQ240" i="2" s="1"/>
  <c r="BQ136" i="8"/>
  <c r="BQ248" i="2"/>
  <c r="AE248" i="2"/>
  <c r="AE242" i="2"/>
  <c r="AE232" i="2"/>
  <c r="AE233" i="2"/>
  <c r="AE235" i="2"/>
  <c r="AE237" i="2"/>
  <c r="AE239" i="2"/>
  <c r="AE241" i="2"/>
  <c r="AE243" i="2"/>
  <c r="AE245" i="2"/>
  <c r="AE247" i="2"/>
  <c r="AE249" i="2"/>
  <c r="AE127" i="8"/>
  <c r="AE123" i="8"/>
  <c r="AE124" i="8"/>
  <c r="AE126" i="8"/>
  <c r="AE128" i="8"/>
  <c r="AE130" i="8"/>
  <c r="AE132" i="8"/>
  <c r="AE134" i="8"/>
  <c r="AE136" i="8"/>
  <c r="AE50" i="6"/>
  <c r="AE52" i="6"/>
  <c r="AE51" i="6"/>
  <c r="AE53" i="6"/>
  <c r="AE47" i="6"/>
  <c r="AE46" i="6"/>
  <c r="AE48" i="6"/>
  <c r="BQ48" i="6"/>
  <c r="AE49" i="6"/>
  <c r="AE45" i="6"/>
  <c r="AE44" i="6"/>
  <c r="AE43" i="6"/>
  <c r="AE42" i="6"/>
  <c r="BQ42" i="6" l="1"/>
  <c r="I25" i="1" s="1"/>
  <c r="H25" i="1"/>
  <c r="BM196" i="2"/>
  <c r="BJ196" i="2"/>
  <c r="BC196" i="2"/>
  <c r="BD196" i="2" s="1"/>
  <c r="A196" i="2"/>
  <c r="BM65" i="2"/>
  <c r="BJ65" i="2"/>
  <c r="BC65" i="2"/>
  <c r="BD65" i="2" s="1"/>
  <c r="A65" i="2"/>
  <c r="BM64" i="2"/>
  <c r="BJ64" i="2"/>
  <c r="BC64" i="2"/>
  <c r="BD64" i="2" s="1"/>
  <c r="A64" i="2"/>
  <c r="BM63" i="2"/>
  <c r="BJ63" i="2"/>
  <c r="BC63" i="2"/>
  <c r="BD63" i="2" s="1"/>
  <c r="A63" i="2"/>
  <c r="BM62" i="2"/>
  <c r="BJ62" i="2"/>
  <c r="BC62" i="2"/>
  <c r="BD62" i="2" s="1"/>
  <c r="A62" i="2"/>
  <c r="BM61" i="2"/>
  <c r="BJ61" i="2"/>
  <c r="BC61" i="2"/>
  <c r="BD61" i="2" s="1"/>
  <c r="A61" i="2"/>
  <c r="BM60" i="2"/>
  <c r="BJ60" i="2"/>
  <c r="BC60" i="2"/>
  <c r="BD60" i="2" s="1"/>
  <c r="A60" i="2"/>
  <c r="BM59" i="2"/>
  <c r="BJ59" i="2"/>
  <c r="BC59" i="2"/>
  <c r="BD59" i="2" s="1"/>
  <c r="A59" i="2"/>
  <c r="BM58" i="2"/>
  <c r="BJ58" i="2"/>
  <c r="BC58" i="2"/>
  <c r="BD58" i="2" s="1"/>
  <c r="A58" i="2"/>
  <c r="BM57" i="2"/>
  <c r="BJ57" i="2"/>
  <c r="BC57" i="2"/>
  <c r="BD57" i="2" s="1"/>
  <c r="A57" i="2"/>
  <c r="BM56" i="2"/>
  <c r="BJ56" i="2"/>
  <c r="BC56" i="2"/>
  <c r="BD56" i="2" s="1"/>
  <c r="A56" i="2"/>
  <c r="BM55" i="2"/>
  <c r="BJ55" i="2"/>
  <c r="BC55" i="2"/>
  <c r="BD55" i="2" s="1"/>
  <c r="A55" i="2"/>
  <c r="BM54" i="2"/>
  <c r="BJ54" i="2"/>
  <c r="BC54" i="2"/>
  <c r="BD54" i="2" s="1"/>
  <c r="A54" i="2"/>
  <c r="BM53" i="2"/>
  <c r="BJ53" i="2"/>
  <c r="BC53" i="2"/>
  <c r="BD53" i="2" s="1"/>
  <c r="A53" i="2"/>
  <c r="BM164" i="4"/>
  <c r="BJ164" i="4"/>
  <c r="BC164" i="4"/>
  <c r="A164" i="4"/>
  <c r="BM163" i="4"/>
  <c r="BJ163" i="4"/>
  <c r="BC163" i="4"/>
  <c r="BD163" i="4" s="1"/>
  <c r="A163" i="4"/>
  <c r="BM162" i="4"/>
  <c r="BJ162" i="4"/>
  <c r="BC162" i="4"/>
  <c r="A162" i="4"/>
  <c r="BM161" i="4"/>
  <c r="BJ161" i="4"/>
  <c r="BC161" i="4"/>
  <c r="BD161" i="4" s="1"/>
  <c r="A161" i="4"/>
  <c r="BM160" i="4"/>
  <c r="BJ160" i="4"/>
  <c r="BC160" i="4"/>
  <c r="BD160" i="4" s="1"/>
  <c r="A160" i="4"/>
  <c r="BM159" i="4"/>
  <c r="BJ159" i="4"/>
  <c r="BC159" i="4"/>
  <c r="BD159" i="4" s="1"/>
  <c r="A159" i="4"/>
  <c r="BM158" i="4"/>
  <c r="BJ158" i="4"/>
  <c r="BC158" i="4"/>
  <c r="BD158" i="4" s="1"/>
  <c r="A158" i="4"/>
  <c r="BM42" i="3"/>
  <c r="BJ42" i="3"/>
  <c r="BC42" i="3"/>
  <c r="BD42" i="3" s="1"/>
  <c r="A42" i="3"/>
  <c r="BM140" i="4"/>
  <c r="BJ140" i="4"/>
  <c r="BC140" i="4"/>
  <c r="BD140" i="4" s="1"/>
  <c r="A140" i="4"/>
  <c r="BM139" i="4"/>
  <c r="BJ139" i="4"/>
  <c r="BC139" i="4"/>
  <c r="BD139" i="4" s="1"/>
  <c r="A139" i="4"/>
  <c r="BM138" i="4"/>
  <c r="BJ138" i="4"/>
  <c r="BC138" i="4"/>
  <c r="BD138" i="4" s="1"/>
  <c r="A138" i="4"/>
  <c r="BM137" i="4"/>
  <c r="BJ137" i="4"/>
  <c r="BC137" i="4"/>
  <c r="BD137" i="4" s="1"/>
  <c r="A137" i="4"/>
  <c r="AE164" i="4" l="1"/>
  <c r="BP164" i="4"/>
  <c r="BQ164" i="4" s="1"/>
  <c r="BP161" i="4"/>
  <c r="BQ161" i="4" s="1"/>
  <c r="AE158" i="4"/>
  <c r="BP158" i="4"/>
  <c r="BQ158" i="4" s="1"/>
  <c r="AE160" i="4"/>
  <c r="BP160" i="4"/>
  <c r="BQ160" i="4" s="1"/>
  <c r="BP137" i="4"/>
  <c r="BQ137" i="4" s="1"/>
  <c r="BP163" i="4"/>
  <c r="BQ163" i="4" s="1"/>
  <c r="AE162" i="4"/>
  <c r="BP162" i="4"/>
  <c r="BQ162" i="4" s="1"/>
  <c r="BP139" i="4"/>
  <c r="BQ139" i="4" s="1"/>
  <c r="BP138" i="4"/>
  <c r="BQ138" i="4" s="1"/>
  <c r="BP159" i="4"/>
  <c r="BQ159" i="4" s="1"/>
  <c r="BP140" i="4"/>
  <c r="BQ140" i="4" s="1"/>
  <c r="BP42" i="3"/>
  <c r="BQ42" i="3" s="1"/>
  <c r="BP57" i="2"/>
  <c r="BQ57" i="2" s="1"/>
  <c r="AE65" i="2"/>
  <c r="BP65" i="2"/>
  <c r="BQ65" i="2" s="1"/>
  <c r="BP196" i="2"/>
  <c r="BQ196" i="2" s="1"/>
  <c r="AE56" i="2"/>
  <c r="BP56" i="2"/>
  <c r="BQ56" i="2" s="1"/>
  <c r="BP64" i="2"/>
  <c r="BQ64" i="2" s="1"/>
  <c r="BP59" i="2"/>
  <c r="BQ59" i="2" s="1"/>
  <c r="BP58" i="2"/>
  <c r="BQ58" i="2" s="1"/>
  <c r="BP54" i="2"/>
  <c r="BQ54" i="2" s="1"/>
  <c r="BP62" i="2"/>
  <c r="BQ62" i="2" s="1"/>
  <c r="BP63" i="2"/>
  <c r="BQ63" i="2" s="1"/>
  <c r="BP55" i="2"/>
  <c r="BQ55" i="2" s="1"/>
  <c r="BP53" i="2"/>
  <c r="BQ53" i="2" s="1"/>
  <c r="BP61" i="2"/>
  <c r="BQ61" i="2" s="1"/>
  <c r="BP60" i="2"/>
  <c r="BQ60" i="2" s="1"/>
  <c r="AE196" i="2"/>
  <c r="AE61" i="2"/>
  <c r="AE63" i="2"/>
  <c r="AE62" i="2"/>
  <c r="AE64" i="2"/>
  <c r="AE57" i="2"/>
  <c r="AE54" i="2"/>
  <c r="AE58" i="2"/>
  <c r="AE60" i="2"/>
  <c r="AE59" i="2"/>
  <c r="AE55" i="2"/>
  <c r="AE53" i="2"/>
  <c r="BD164" i="4"/>
  <c r="AE163" i="4"/>
  <c r="BD162" i="4"/>
  <c r="AE161" i="4"/>
  <c r="AE159" i="4"/>
  <c r="AE42" i="3"/>
  <c r="AE139" i="4"/>
  <c r="AE140" i="4"/>
  <c r="AE138" i="4"/>
  <c r="AE137" i="4"/>
  <c r="BM37" i="6" l="1"/>
  <c r="BJ37" i="6"/>
  <c r="BC37" i="6"/>
  <c r="BD37" i="6" s="1"/>
  <c r="A37" i="6"/>
  <c r="BM36" i="6"/>
  <c r="BJ36" i="6"/>
  <c r="BC36" i="6"/>
  <c r="BD36" i="6" s="1"/>
  <c r="A36" i="6"/>
  <c r="BM35" i="6"/>
  <c r="BJ35" i="6"/>
  <c r="BC35" i="6"/>
  <c r="BD35" i="6" s="1"/>
  <c r="A35" i="6"/>
  <c r="BM34" i="6"/>
  <c r="BJ34" i="6"/>
  <c r="BC34" i="6"/>
  <c r="A34" i="6"/>
  <c r="BM33" i="6"/>
  <c r="BJ33" i="6"/>
  <c r="BC33" i="6"/>
  <c r="BD33" i="6" s="1"/>
  <c r="A33" i="6"/>
  <c r="BM32" i="6"/>
  <c r="BJ32" i="6"/>
  <c r="BC32" i="6"/>
  <c r="BD32" i="6" s="1"/>
  <c r="A32" i="6"/>
  <c r="BM31" i="6"/>
  <c r="BJ31" i="6"/>
  <c r="BC31" i="6"/>
  <c r="BD31" i="6" s="1"/>
  <c r="A31" i="6"/>
  <c r="BM30" i="6"/>
  <c r="BJ30" i="6"/>
  <c r="BC30" i="6"/>
  <c r="BD30" i="6" s="1"/>
  <c r="A30" i="6"/>
  <c r="BM29" i="6"/>
  <c r="BJ29" i="6"/>
  <c r="BC29" i="6"/>
  <c r="BD29" i="6" s="1"/>
  <c r="A29" i="6"/>
  <c r="BM28" i="6"/>
  <c r="BJ28" i="6"/>
  <c r="BC28" i="6"/>
  <c r="BD28" i="6" s="1"/>
  <c r="A28" i="6"/>
  <c r="BP36" i="6" l="1"/>
  <c r="BQ36" i="6" s="1"/>
  <c r="BP33" i="6"/>
  <c r="BQ33" i="6" s="1"/>
  <c r="BP37" i="6"/>
  <c r="BQ37" i="6" s="1"/>
  <c r="BP29" i="6"/>
  <c r="BQ29" i="6" s="1"/>
  <c r="BP31" i="6"/>
  <c r="BP32" i="6"/>
  <c r="BQ32" i="6" s="1"/>
  <c r="BP28" i="6"/>
  <c r="BP30" i="6"/>
  <c r="BQ30" i="6" s="1"/>
  <c r="BP35" i="6"/>
  <c r="BQ35" i="6" s="1"/>
  <c r="AE34" i="6"/>
  <c r="BP34" i="6"/>
  <c r="BQ34" i="6" s="1"/>
  <c r="BD34" i="6"/>
  <c r="AE37" i="6"/>
  <c r="AE36" i="6"/>
  <c r="BQ28" i="6"/>
  <c r="BQ31" i="6"/>
  <c r="AE28" i="6"/>
  <c r="AE30" i="6"/>
  <c r="AE32" i="6"/>
  <c r="AE29" i="6"/>
  <c r="AE31" i="6"/>
  <c r="AE33" i="6"/>
  <c r="AE35" i="6"/>
  <c r="BM230" i="2" l="1"/>
  <c r="BJ230" i="2"/>
  <c r="BC230" i="2"/>
  <c r="BD230" i="2" s="1"/>
  <c r="A230" i="2"/>
  <c r="BM229" i="2"/>
  <c r="BJ229" i="2"/>
  <c r="BC229" i="2"/>
  <c r="BD229" i="2" s="1"/>
  <c r="A229" i="2"/>
  <c r="BM228" i="2"/>
  <c r="BJ228" i="2"/>
  <c r="BC228" i="2"/>
  <c r="BD228" i="2" s="1"/>
  <c r="A228" i="2"/>
  <c r="BP228" i="2" l="1"/>
  <c r="BP230" i="2"/>
  <c r="BQ230" i="2" s="1"/>
  <c r="BP229" i="2"/>
  <c r="BQ229" i="2" s="1"/>
  <c r="AE230" i="2"/>
  <c r="AE229" i="2"/>
  <c r="BQ228" i="2"/>
  <c r="AE228" i="2"/>
  <c r="BM131" i="3"/>
  <c r="BJ131" i="3"/>
  <c r="BC131" i="3"/>
  <c r="BD131" i="3" s="1"/>
  <c r="A131" i="3"/>
  <c r="BM130" i="3"/>
  <c r="BJ130" i="3"/>
  <c r="BC130" i="3"/>
  <c r="BD130" i="3" s="1"/>
  <c r="A130" i="3"/>
  <c r="BM292" i="8"/>
  <c r="BJ292" i="8"/>
  <c r="BC292" i="8"/>
  <c r="BD292" i="8" s="1"/>
  <c r="A292" i="8"/>
  <c r="BM291" i="8"/>
  <c r="BJ291" i="8"/>
  <c r="BC291" i="8"/>
  <c r="BD291" i="8" s="1"/>
  <c r="A291" i="8"/>
  <c r="BM290" i="8"/>
  <c r="BJ290" i="8"/>
  <c r="BC290" i="8"/>
  <c r="BD290" i="8" s="1"/>
  <c r="A290" i="8"/>
  <c r="BM289" i="8"/>
  <c r="BJ289" i="8"/>
  <c r="BC289" i="8"/>
  <c r="BD289" i="8" s="1"/>
  <c r="A289" i="8"/>
  <c r="BM288" i="8"/>
  <c r="BJ288" i="8"/>
  <c r="BC288" i="8"/>
  <c r="BD288" i="8" s="1"/>
  <c r="A288" i="8"/>
  <c r="BM287" i="8"/>
  <c r="BJ287" i="8"/>
  <c r="BC287" i="8"/>
  <c r="BD287" i="8" s="1"/>
  <c r="A287" i="8"/>
  <c r="BM286" i="8"/>
  <c r="BJ286" i="8"/>
  <c r="BC286" i="8"/>
  <c r="BD286" i="8" s="1"/>
  <c r="A286" i="8"/>
  <c r="BM297" i="8"/>
  <c r="BJ297" i="8"/>
  <c r="BC297" i="8"/>
  <c r="BD297" i="8" s="1"/>
  <c r="A297" i="8"/>
  <c r="BM295" i="8"/>
  <c r="BJ295" i="8"/>
  <c r="BC295" i="8"/>
  <c r="BD295" i="8" s="1"/>
  <c r="A295" i="8"/>
  <c r="BM294" i="8"/>
  <c r="BJ294" i="8"/>
  <c r="BC294" i="8"/>
  <c r="BD294" i="8" s="1"/>
  <c r="A294" i="8"/>
  <c r="BM298" i="8"/>
  <c r="BJ298" i="8"/>
  <c r="BC298" i="8"/>
  <c r="BD298" i="8" s="1"/>
  <c r="A298" i="8"/>
  <c r="BM296" i="8"/>
  <c r="BJ296" i="8"/>
  <c r="BC296" i="8"/>
  <c r="BD296" i="8" s="1"/>
  <c r="A296" i="8"/>
  <c r="BM293" i="8"/>
  <c r="BJ293" i="8"/>
  <c r="BC293" i="8"/>
  <c r="BD293" i="8" s="1"/>
  <c r="A293" i="8"/>
  <c r="BM283" i="8"/>
  <c r="BJ283" i="8"/>
  <c r="BC283" i="8"/>
  <c r="BD283" i="8" s="1"/>
  <c r="A283" i="8"/>
  <c r="BM282" i="8"/>
  <c r="BJ282" i="8"/>
  <c r="BC282" i="8"/>
  <c r="BD282" i="8" s="1"/>
  <c r="A282" i="8"/>
  <c r="BM281" i="8"/>
  <c r="BJ281" i="8"/>
  <c r="BC281" i="8"/>
  <c r="A281" i="8"/>
  <c r="BM275" i="8"/>
  <c r="BJ275" i="8"/>
  <c r="BC275" i="8"/>
  <c r="BD275" i="8" s="1"/>
  <c r="A275" i="8"/>
  <c r="BM279" i="8"/>
  <c r="BJ279" i="8"/>
  <c r="BC279" i="8"/>
  <c r="BD279" i="8" s="1"/>
  <c r="A279" i="8"/>
  <c r="BM280" i="8"/>
  <c r="BJ280" i="8"/>
  <c r="BC280" i="8"/>
  <c r="BD280" i="8" s="1"/>
  <c r="A280" i="8"/>
  <c r="BM277" i="8"/>
  <c r="BJ277" i="8"/>
  <c r="BC277" i="8"/>
  <c r="BD277" i="8" s="1"/>
  <c r="A277" i="8"/>
  <c r="BM274" i="8"/>
  <c r="BJ274" i="8"/>
  <c r="BC274" i="8"/>
  <c r="BD274" i="8" s="1"/>
  <c r="A274" i="8"/>
  <c r="BM278" i="8"/>
  <c r="BJ278" i="8"/>
  <c r="BC278" i="8"/>
  <c r="BD278" i="8" s="1"/>
  <c r="A278" i="8"/>
  <c r="BM276" i="8"/>
  <c r="BJ276" i="8"/>
  <c r="BC276" i="8"/>
  <c r="BD276" i="8" s="1"/>
  <c r="A276" i="8"/>
  <c r="BM285" i="8"/>
  <c r="BJ285" i="8"/>
  <c r="BC285" i="8"/>
  <c r="A285" i="8"/>
  <c r="BM37" i="8"/>
  <c r="BJ37" i="8"/>
  <c r="BC37" i="8"/>
  <c r="BD37" i="8" s="1"/>
  <c r="A37" i="8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18" i="2"/>
  <c r="BM219" i="2"/>
  <c r="BM220" i="2"/>
  <c r="BM221" i="2"/>
  <c r="BM222" i="2"/>
  <c r="BM223" i="2"/>
  <c r="BM224" i="2"/>
  <c r="BM225" i="2"/>
  <c r="BM226" i="2"/>
  <c r="BM227" i="2"/>
  <c r="BJ199" i="2"/>
  <c r="BJ200" i="2"/>
  <c r="BJ201" i="2"/>
  <c r="BJ202" i="2"/>
  <c r="BJ203" i="2"/>
  <c r="BJ204" i="2"/>
  <c r="BJ205" i="2"/>
  <c r="BJ206" i="2"/>
  <c r="BJ207" i="2"/>
  <c r="BJ208" i="2"/>
  <c r="BJ209" i="2"/>
  <c r="BJ210" i="2"/>
  <c r="BJ211" i="2"/>
  <c r="BJ212" i="2"/>
  <c r="BJ213" i="2"/>
  <c r="BJ214" i="2"/>
  <c r="BJ215" i="2"/>
  <c r="BJ216" i="2"/>
  <c r="BJ217" i="2"/>
  <c r="BJ218" i="2"/>
  <c r="BJ219" i="2"/>
  <c r="BJ220" i="2"/>
  <c r="BJ221" i="2"/>
  <c r="BJ222" i="2"/>
  <c r="BJ223" i="2"/>
  <c r="BJ224" i="2"/>
  <c r="BJ225" i="2"/>
  <c r="BJ226" i="2"/>
  <c r="BJ227" i="2"/>
  <c r="BC199" i="2"/>
  <c r="BD199" i="2" s="1"/>
  <c r="BC200" i="2"/>
  <c r="BD200" i="2" s="1"/>
  <c r="BC201" i="2"/>
  <c r="BD201" i="2" s="1"/>
  <c r="BC202" i="2"/>
  <c r="BD202" i="2" s="1"/>
  <c r="BC203" i="2"/>
  <c r="BD203" i="2" s="1"/>
  <c r="BC204" i="2"/>
  <c r="BD204" i="2" s="1"/>
  <c r="BC205" i="2"/>
  <c r="BD205" i="2" s="1"/>
  <c r="BC206" i="2"/>
  <c r="BD206" i="2" s="1"/>
  <c r="BC207" i="2"/>
  <c r="BD207" i="2" s="1"/>
  <c r="BC208" i="2"/>
  <c r="BD208" i="2" s="1"/>
  <c r="BC209" i="2"/>
  <c r="BD209" i="2" s="1"/>
  <c r="BC210" i="2"/>
  <c r="BD210" i="2" s="1"/>
  <c r="BC211" i="2"/>
  <c r="BD211" i="2" s="1"/>
  <c r="BC212" i="2"/>
  <c r="BD212" i="2" s="1"/>
  <c r="BC213" i="2"/>
  <c r="BD213" i="2" s="1"/>
  <c r="BC214" i="2"/>
  <c r="BD214" i="2" s="1"/>
  <c r="BC215" i="2"/>
  <c r="BD215" i="2" s="1"/>
  <c r="BC216" i="2"/>
  <c r="BD216" i="2" s="1"/>
  <c r="BC217" i="2"/>
  <c r="BD217" i="2" s="1"/>
  <c r="BC218" i="2"/>
  <c r="BD218" i="2" s="1"/>
  <c r="BC219" i="2"/>
  <c r="BD219" i="2" s="1"/>
  <c r="BC220" i="2"/>
  <c r="BD220" i="2" s="1"/>
  <c r="BC221" i="2"/>
  <c r="BD221" i="2" s="1"/>
  <c r="BC222" i="2"/>
  <c r="BD222" i="2" s="1"/>
  <c r="BC223" i="2"/>
  <c r="BD223" i="2" s="1"/>
  <c r="BC224" i="2"/>
  <c r="BD224" i="2" s="1"/>
  <c r="BC225" i="2"/>
  <c r="BD225" i="2" s="1"/>
  <c r="BC226" i="2"/>
  <c r="BD226" i="2" s="1"/>
  <c r="BC227" i="2"/>
  <c r="BD227" i="2" s="1"/>
  <c r="BM94" i="7"/>
  <c r="BJ94" i="7"/>
  <c r="BC94" i="7"/>
  <c r="BD94" i="7" s="1"/>
  <c r="A94" i="7"/>
  <c r="BM93" i="7"/>
  <c r="BJ93" i="7"/>
  <c r="BC93" i="7"/>
  <c r="BD93" i="7" s="1"/>
  <c r="A93" i="7"/>
  <c r="BM92" i="7"/>
  <c r="BJ92" i="7"/>
  <c r="BC92" i="7"/>
  <c r="BD92" i="7" s="1"/>
  <c r="A92" i="7"/>
  <c r="BM89" i="7"/>
  <c r="BJ89" i="7"/>
  <c r="BC89" i="7"/>
  <c r="BD89" i="7" s="1"/>
  <c r="A89" i="7"/>
  <c r="BM87" i="7"/>
  <c r="BJ87" i="7"/>
  <c r="BC87" i="7"/>
  <c r="BD87" i="7" s="1"/>
  <c r="A87" i="7"/>
  <c r="BM86" i="7"/>
  <c r="BJ86" i="7"/>
  <c r="BC86" i="7"/>
  <c r="BD86" i="7" s="1"/>
  <c r="A86" i="7"/>
  <c r="BM83" i="7"/>
  <c r="BJ83" i="7"/>
  <c r="BC83" i="7"/>
  <c r="BD83" i="7" s="1"/>
  <c r="A83" i="7"/>
  <c r="BM81" i="7"/>
  <c r="BJ81" i="7"/>
  <c r="BC81" i="7"/>
  <c r="BD81" i="7" s="1"/>
  <c r="A81" i="7"/>
  <c r="BP285" i="8" l="1"/>
  <c r="BP278" i="8"/>
  <c r="BP293" i="8"/>
  <c r="BP282" i="8"/>
  <c r="AE277" i="8"/>
  <c r="BP277" i="8"/>
  <c r="BQ277" i="8" s="1"/>
  <c r="AE289" i="8"/>
  <c r="BP289" i="8"/>
  <c r="BQ289" i="8" s="1"/>
  <c r="BP287" i="8"/>
  <c r="BQ287" i="8" s="1"/>
  <c r="BP298" i="8"/>
  <c r="BQ298" i="8" s="1"/>
  <c r="BP295" i="8"/>
  <c r="BQ295" i="8" s="1"/>
  <c r="BP281" i="8"/>
  <c r="BQ281" i="8" s="1"/>
  <c r="BP286" i="8"/>
  <c r="BQ286" i="8" s="1"/>
  <c r="AE283" i="8"/>
  <c r="BP283" i="8"/>
  <c r="BQ283" i="8" s="1"/>
  <c r="BP276" i="8"/>
  <c r="BQ276" i="8" s="1"/>
  <c r="AE274" i="8"/>
  <c r="BP274" i="8"/>
  <c r="BQ274" i="8" s="1"/>
  <c r="BP288" i="8"/>
  <c r="BP37" i="8"/>
  <c r="BQ37" i="8" s="1"/>
  <c r="BP296" i="8"/>
  <c r="BQ296" i="8" s="1"/>
  <c r="BP297" i="8"/>
  <c r="BQ297" i="8" s="1"/>
  <c r="BP280" i="8"/>
  <c r="BQ280" i="8" s="1"/>
  <c r="BP290" i="8"/>
  <c r="BQ290" i="8" s="1"/>
  <c r="BP291" i="8"/>
  <c r="BQ291" i="8" s="1"/>
  <c r="AE294" i="8"/>
  <c r="BP294" i="8"/>
  <c r="BQ294" i="8" s="1"/>
  <c r="BP279" i="8"/>
  <c r="BQ279" i="8" s="1"/>
  <c r="BP275" i="8"/>
  <c r="BQ275" i="8" s="1"/>
  <c r="BP292" i="8"/>
  <c r="BQ292" i="8" s="1"/>
  <c r="BP86" i="7"/>
  <c r="BQ86" i="7" s="1"/>
  <c r="AE83" i="7"/>
  <c r="BP83" i="7"/>
  <c r="BQ83" i="7" s="1"/>
  <c r="AE87" i="7"/>
  <c r="BP87" i="7"/>
  <c r="BQ87" i="7" s="1"/>
  <c r="BP89" i="7"/>
  <c r="BQ89" i="7" s="1"/>
  <c r="BP81" i="7"/>
  <c r="BQ81" i="7" s="1"/>
  <c r="BP93" i="7"/>
  <c r="BQ93" i="7" s="1"/>
  <c r="BP94" i="7"/>
  <c r="BQ94" i="7" s="1"/>
  <c r="BP92" i="7"/>
  <c r="BQ92" i="7" s="1"/>
  <c r="BP131" i="3"/>
  <c r="BQ131" i="3" s="1"/>
  <c r="BP130" i="3"/>
  <c r="AE203" i="2"/>
  <c r="BP203" i="2"/>
  <c r="BQ203" i="2" s="1"/>
  <c r="AE218" i="2"/>
  <c r="BP218" i="2"/>
  <c r="BQ218" i="2" s="1"/>
  <c r="AE199" i="2"/>
  <c r="BP199" i="2"/>
  <c r="BQ199" i="2" s="1"/>
  <c r="AE219" i="2"/>
  <c r="BP219" i="2"/>
  <c r="BQ219" i="2" s="1"/>
  <c r="AE213" i="2"/>
  <c r="BP213" i="2"/>
  <c r="BQ213" i="2" s="1"/>
  <c r="AE200" i="2"/>
  <c r="BP200" i="2"/>
  <c r="BQ200" i="2" s="1"/>
  <c r="AE201" i="2"/>
  <c r="BP201" i="2"/>
  <c r="BQ201" i="2" s="1"/>
  <c r="AE209" i="2"/>
  <c r="BP209" i="2"/>
  <c r="BQ209" i="2" s="1"/>
  <c r="AE216" i="2"/>
  <c r="BP216" i="2"/>
  <c r="BQ216" i="2" s="1"/>
  <c r="AE212" i="2"/>
  <c r="BP212" i="2"/>
  <c r="BQ212" i="2" s="1"/>
  <c r="AE210" i="2"/>
  <c r="BP210" i="2"/>
  <c r="BQ210" i="2" s="1"/>
  <c r="BP211" i="2"/>
  <c r="BQ211" i="2" s="1"/>
  <c r="AE223" i="2"/>
  <c r="BP223" i="2"/>
  <c r="BQ223" i="2" s="1"/>
  <c r="AE207" i="2"/>
  <c r="BP207" i="2"/>
  <c r="BQ207" i="2" s="1"/>
  <c r="AE215" i="2"/>
  <c r="BP215" i="2"/>
  <c r="BQ215" i="2" s="1"/>
  <c r="AE227" i="2"/>
  <c r="BP227" i="2"/>
  <c r="BQ227" i="2" s="1"/>
  <c r="AE226" i="2"/>
  <c r="BP226" i="2"/>
  <c r="BQ226" i="2" s="1"/>
  <c r="AE224" i="2"/>
  <c r="BP224" i="2"/>
  <c r="BQ224" i="2" s="1"/>
  <c r="AE222" i="2"/>
  <c r="BP222" i="2"/>
  <c r="BQ222" i="2" s="1"/>
  <c r="AE206" i="2"/>
  <c r="BP206" i="2"/>
  <c r="BQ206" i="2" s="1"/>
  <c r="AE217" i="2"/>
  <c r="BP217" i="2"/>
  <c r="BQ217" i="2" s="1"/>
  <c r="AE208" i="2"/>
  <c r="BP208" i="2"/>
  <c r="BQ208" i="2" s="1"/>
  <c r="AE221" i="2"/>
  <c r="BP221" i="2"/>
  <c r="BQ221" i="2" s="1"/>
  <c r="AE205" i="2"/>
  <c r="BP205" i="2"/>
  <c r="BQ205" i="2" s="1"/>
  <c r="AE202" i="2"/>
  <c r="BP202" i="2"/>
  <c r="BQ202" i="2" s="1"/>
  <c r="AE214" i="2"/>
  <c r="BP214" i="2"/>
  <c r="BQ214" i="2" s="1"/>
  <c r="AE225" i="2"/>
  <c r="BP225" i="2"/>
  <c r="BQ225" i="2" s="1"/>
  <c r="AE220" i="2"/>
  <c r="BP220" i="2"/>
  <c r="BQ220" i="2" s="1"/>
  <c r="AE204" i="2"/>
  <c r="BP204" i="2"/>
  <c r="BQ204" i="2" s="1"/>
  <c r="BQ130" i="3"/>
  <c r="BQ288" i="8"/>
  <c r="AE130" i="3"/>
  <c r="AE131" i="3"/>
  <c r="AE291" i="8"/>
  <c r="AE290" i="8"/>
  <c r="AE292" i="8"/>
  <c r="AE287" i="8"/>
  <c r="AE288" i="8"/>
  <c r="BQ282" i="8"/>
  <c r="AE286" i="8"/>
  <c r="AE282" i="8"/>
  <c r="AE293" i="8"/>
  <c r="AE298" i="8"/>
  <c r="AE295" i="8"/>
  <c r="BQ293" i="8"/>
  <c r="AE296" i="8"/>
  <c r="AE297" i="8"/>
  <c r="AE280" i="8"/>
  <c r="AE275" i="8"/>
  <c r="BD281" i="8"/>
  <c r="AE279" i="8"/>
  <c r="AE281" i="8"/>
  <c r="BQ278" i="8"/>
  <c r="BQ285" i="8"/>
  <c r="AE278" i="8"/>
  <c r="BD285" i="8"/>
  <c r="AE276" i="8"/>
  <c r="AE285" i="8"/>
  <c r="AE37" i="8"/>
  <c r="AE211" i="2"/>
  <c r="AE94" i="7"/>
  <c r="AE93" i="7"/>
  <c r="AE92" i="7"/>
  <c r="AE89" i="7"/>
  <c r="AE86" i="7"/>
  <c r="AE81" i="7"/>
  <c r="A27" i="5"/>
  <c r="A28" i="5"/>
  <c r="A29" i="5"/>
  <c r="A31" i="5"/>
  <c r="BC192" i="2" l="1"/>
  <c r="BM9" i="9"/>
  <c r="BM10" i="9"/>
  <c r="BM11" i="9"/>
  <c r="BM12" i="9"/>
  <c r="BM14" i="9"/>
  <c r="BM15" i="9"/>
  <c r="BM16" i="9"/>
  <c r="BM17" i="9"/>
  <c r="BM18" i="9"/>
  <c r="BM19" i="9"/>
  <c r="BM21" i="9"/>
  <c r="BM23" i="9"/>
  <c r="BM24" i="9"/>
  <c r="BM25" i="9"/>
  <c r="BM26" i="9"/>
  <c r="BM27" i="9"/>
  <c r="BM29" i="9"/>
  <c r="BM30" i="9"/>
  <c r="BM31" i="9"/>
  <c r="BM34" i="9"/>
  <c r="BM35" i="9"/>
  <c r="BM36" i="9"/>
  <c r="BM37" i="9"/>
  <c r="BM38" i="9"/>
  <c r="BM8" i="9"/>
  <c r="BJ8" i="9"/>
  <c r="BC8" i="9"/>
  <c r="BD8" i="9" s="1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6" i="8"/>
  <c r="BM27" i="8"/>
  <c r="BM28" i="8"/>
  <c r="BM29" i="8"/>
  <c r="BM30" i="8"/>
  <c r="BM31" i="8"/>
  <c r="BM32" i="8"/>
  <c r="BM33" i="8"/>
  <c r="BM34" i="8"/>
  <c r="BM35" i="8"/>
  <c r="BM36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9" i="8"/>
  <c r="BM70" i="8"/>
  <c r="BM71" i="8"/>
  <c r="BM72" i="8"/>
  <c r="BM73" i="8"/>
  <c r="BM74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38" i="8"/>
  <c r="BM139" i="8"/>
  <c r="BM140" i="8"/>
  <c r="BM141" i="8"/>
  <c r="BM142" i="8"/>
  <c r="BM143" i="8"/>
  <c r="BM145" i="8"/>
  <c r="BM146" i="8"/>
  <c r="BM147" i="8"/>
  <c r="BM148" i="8"/>
  <c r="BM149" i="8"/>
  <c r="BM150" i="8"/>
  <c r="BM151" i="8"/>
  <c r="BM152" i="8"/>
  <c r="BM153" i="8"/>
  <c r="BM154" i="8"/>
  <c r="BM155" i="8"/>
  <c r="BM156" i="8"/>
  <c r="BM157" i="8"/>
  <c r="BM158" i="8"/>
  <c r="BM159" i="8"/>
  <c r="BM161" i="8"/>
  <c r="BM162" i="8"/>
  <c r="BM163" i="8"/>
  <c r="BM164" i="8"/>
  <c r="BM165" i="8"/>
  <c r="BM166" i="8"/>
  <c r="BM167" i="8"/>
  <c r="BM168" i="8"/>
  <c r="BM169" i="8"/>
  <c r="BM170" i="8"/>
  <c r="BM172" i="8"/>
  <c r="BM173" i="8"/>
  <c r="BM174" i="8"/>
  <c r="BM175" i="8"/>
  <c r="BM176" i="8"/>
  <c r="BM177" i="8"/>
  <c r="BM178" i="8"/>
  <c r="BM179" i="8"/>
  <c r="BM180" i="8"/>
  <c r="BM181" i="8"/>
  <c r="BM182" i="8"/>
  <c r="BM183" i="8"/>
  <c r="BM184" i="8"/>
  <c r="BM185" i="8"/>
  <c r="BM186" i="8"/>
  <c r="BM187" i="8"/>
  <c r="BM188" i="8"/>
  <c r="BM189" i="8"/>
  <c r="BM190" i="8"/>
  <c r="BM191" i="8"/>
  <c r="BM192" i="8"/>
  <c r="BM193" i="8"/>
  <c r="BM194" i="8"/>
  <c r="BM195" i="8"/>
  <c r="BM196" i="8"/>
  <c r="BM197" i="8"/>
  <c r="BM198" i="8"/>
  <c r="BM199" i="8"/>
  <c r="BM200" i="8"/>
  <c r="BM201" i="8"/>
  <c r="BM202" i="8"/>
  <c r="BM203" i="8"/>
  <c r="BM204" i="8"/>
  <c r="BM206" i="8"/>
  <c r="BM207" i="8"/>
  <c r="BM208" i="8"/>
  <c r="BM209" i="8"/>
  <c r="BM210" i="8"/>
  <c r="BM211" i="8"/>
  <c r="BM212" i="8"/>
  <c r="BM213" i="8"/>
  <c r="BM214" i="8"/>
  <c r="BM215" i="8"/>
  <c r="BM216" i="8"/>
  <c r="BM217" i="8"/>
  <c r="BM218" i="8"/>
  <c r="BM219" i="8"/>
  <c r="BM220" i="8"/>
  <c r="BM221" i="8"/>
  <c r="BM222" i="8"/>
  <c r="BM223" i="8"/>
  <c r="BM224" i="8"/>
  <c r="BM225" i="8"/>
  <c r="BM226" i="8"/>
  <c r="BM227" i="8"/>
  <c r="BM228" i="8"/>
  <c r="BM229" i="8"/>
  <c r="BM230" i="8"/>
  <c r="BM231" i="8"/>
  <c r="BM232" i="8"/>
  <c r="BM233" i="8"/>
  <c r="BM234" i="8"/>
  <c r="BM235" i="8"/>
  <c r="BM236" i="8"/>
  <c r="BM237" i="8"/>
  <c r="BM238" i="8"/>
  <c r="BM239" i="8"/>
  <c r="BM240" i="8"/>
  <c r="BM241" i="8"/>
  <c r="BM242" i="8"/>
  <c r="BM243" i="8"/>
  <c r="BM244" i="8"/>
  <c r="BM245" i="8"/>
  <c r="BM246" i="8"/>
  <c r="BM247" i="8"/>
  <c r="BM248" i="8"/>
  <c r="BM249" i="8"/>
  <c r="BM250" i="8"/>
  <c r="BM251" i="8"/>
  <c r="BM252" i="8"/>
  <c r="BM253" i="8"/>
  <c r="BM254" i="8"/>
  <c r="BM255" i="8"/>
  <c r="BM256" i="8"/>
  <c r="BM257" i="8"/>
  <c r="BM258" i="8"/>
  <c r="BM259" i="8"/>
  <c r="BM260" i="8"/>
  <c r="BM261" i="8"/>
  <c r="BM8" i="8"/>
  <c r="BJ8" i="8"/>
  <c r="BC8" i="8"/>
  <c r="BD8" i="8" s="1"/>
  <c r="BM10" i="7"/>
  <c r="BM11" i="7"/>
  <c r="BM12" i="7"/>
  <c r="BM13" i="7"/>
  <c r="BM14" i="7"/>
  <c r="BM15" i="7"/>
  <c r="BM16" i="7"/>
  <c r="BM17" i="7"/>
  <c r="BM18" i="7"/>
  <c r="BM19" i="7"/>
  <c r="BM20" i="7"/>
  <c r="BM21" i="7"/>
  <c r="BM22" i="7"/>
  <c r="BM23" i="7"/>
  <c r="BM31" i="7"/>
  <c r="BM32" i="7"/>
  <c r="BM33" i="7"/>
  <c r="BM34" i="7"/>
  <c r="BM35" i="7"/>
  <c r="BM36" i="7"/>
  <c r="BM37" i="7"/>
  <c r="BM38" i="7"/>
  <c r="BM39" i="7"/>
  <c r="BM40" i="7"/>
  <c r="BM41" i="7"/>
  <c r="BM42" i="7"/>
  <c r="BM43" i="7"/>
  <c r="BM45" i="7"/>
  <c r="BM46" i="7"/>
  <c r="BM47" i="7"/>
  <c r="BM48" i="7"/>
  <c r="BM49" i="7"/>
  <c r="BM50" i="7"/>
  <c r="BM51" i="7"/>
  <c r="BM52" i="7"/>
  <c r="BM53" i="7"/>
  <c r="BM54" i="7"/>
  <c r="BM55" i="7"/>
  <c r="BM56" i="7"/>
  <c r="BM57" i="7"/>
  <c r="BM58" i="7"/>
  <c r="BM59" i="7"/>
  <c r="BM60" i="7"/>
  <c r="BM61" i="7"/>
  <c r="BM63" i="7"/>
  <c r="BM64" i="7"/>
  <c r="BM65" i="7"/>
  <c r="BM66" i="7"/>
  <c r="BM67" i="7"/>
  <c r="BM68" i="7"/>
  <c r="BM69" i="7"/>
  <c r="BM70" i="7"/>
  <c r="BM71" i="7"/>
  <c r="BM72" i="7"/>
  <c r="BM73" i="7"/>
  <c r="BM74" i="7"/>
  <c r="BM76" i="7"/>
  <c r="BM77" i="7"/>
  <c r="BM78" i="7"/>
  <c r="BM79" i="7"/>
  <c r="BM80" i="7"/>
  <c r="BM82" i="7"/>
  <c r="BM84" i="7"/>
  <c r="BM85" i="7"/>
  <c r="BM88" i="7"/>
  <c r="BM90" i="7"/>
  <c r="BM91" i="7"/>
  <c r="BM95" i="7"/>
  <c r="BM96" i="7"/>
  <c r="BM103" i="7"/>
  <c r="BM104" i="7"/>
  <c r="BM105" i="7"/>
  <c r="BM106" i="7"/>
  <c r="BM107" i="7"/>
  <c r="BM108" i="7"/>
  <c r="BM109" i="7"/>
  <c r="BM110" i="7"/>
  <c r="BM111" i="7"/>
  <c r="BM112" i="7"/>
  <c r="BM113" i="7"/>
  <c r="BM114" i="7"/>
  <c r="BM116" i="7"/>
  <c r="BM117" i="7"/>
  <c r="BM118" i="7"/>
  <c r="BM119" i="7"/>
  <c r="BM120" i="7"/>
  <c r="BM121" i="7"/>
  <c r="BM122" i="7"/>
  <c r="BM132" i="7"/>
  <c r="BM133" i="7"/>
  <c r="BM134" i="7"/>
  <c r="BM135" i="7"/>
  <c r="BM136" i="7"/>
  <c r="BM137" i="7"/>
  <c r="BM144" i="7"/>
  <c r="BM145" i="7"/>
  <c r="BM146" i="7"/>
  <c r="BM147" i="7"/>
  <c r="BM148" i="7"/>
  <c r="BM149" i="7"/>
  <c r="BM150" i="7"/>
  <c r="BM151" i="7"/>
  <c r="BM152" i="7"/>
  <c r="BM153" i="7"/>
  <c r="BM154" i="7"/>
  <c r="BM155" i="7"/>
  <c r="BM156" i="7"/>
  <c r="BM157" i="7"/>
  <c r="BM158" i="7"/>
  <c r="BM159" i="7"/>
  <c r="BM160" i="7"/>
  <c r="BM161" i="7"/>
  <c r="BM162" i="7"/>
  <c r="BM163" i="7"/>
  <c r="BM164" i="7"/>
  <c r="BM172" i="7"/>
  <c r="BM173" i="7"/>
  <c r="BM174" i="7"/>
  <c r="BM175" i="7"/>
  <c r="BM176" i="7"/>
  <c r="BM180" i="7"/>
  <c r="BM181" i="7"/>
  <c r="BM182" i="7"/>
  <c r="BM183" i="7"/>
  <c r="BM184" i="7"/>
  <c r="BM185" i="7"/>
  <c r="BM187" i="7"/>
  <c r="BM188" i="7"/>
  <c r="BM189" i="7"/>
  <c r="BM190" i="7"/>
  <c r="BM191" i="7"/>
  <c r="BM192" i="7"/>
  <c r="BM193" i="7"/>
  <c r="BM194" i="7"/>
  <c r="BM195" i="7"/>
  <c r="BM196" i="7"/>
  <c r="BM197" i="7"/>
  <c r="BM198" i="7"/>
  <c r="BM199" i="7"/>
  <c r="BM200" i="7"/>
  <c r="BM204" i="7"/>
  <c r="BM206" i="7"/>
  <c r="BM207" i="7"/>
  <c r="BM208" i="7"/>
  <c r="BM209" i="7"/>
  <c r="BM210" i="7"/>
  <c r="BM211" i="7"/>
  <c r="BM212" i="7"/>
  <c r="BM213" i="7"/>
  <c r="BM214" i="7"/>
  <c r="BM215" i="7"/>
  <c r="BM216" i="7"/>
  <c r="BM8" i="7"/>
  <c r="BJ8" i="7"/>
  <c r="BC8" i="7"/>
  <c r="BD8" i="7" s="1"/>
  <c r="BJ96" i="7"/>
  <c r="BC96" i="7"/>
  <c r="BD96" i="7" s="1"/>
  <c r="A96" i="7"/>
  <c r="BJ95" i="7"/>
  <c r="BC95" i="7"/>
  <c r="BD95" i="7" s="1"/>
  <c r="A95" i="7"/>
  <c r="BJ91" i="7"/>
  <c r="BC91" i="7"/>
  <c r="BD91" i="7" s="1"/>
  <c r="A91" i="7"/>
  <c r="BJ90" i="7"/>
  <c r="BC90" i="7"/>
  <c r="BD90" i="7" s="1"/>
  <c r="A90" i="7"/>
  <c r="BJ88" i="7"/>
  <c r="BC88" i="7"/>
  <c r="BD88" i="7" s="1"/>
  <c r="A88" i="7"/>
  <c r="BJ85" i="7"/>
  <c r="BC85" i="7"/>
  <c r="BD85" i="7" s="1"/>
  <c r="A85" i="7"/>
  <c r="BJ84" i="7"/>
  <c r="BC84" i="7"/>
  <c r="BD84" i="7" s="1"/>
  <c r="A84" i="7"/>
  <c r="BJ82" i="7"/>
  <c r="BC82" i="7"/>
  <c r="BD82" i="7" s="1"/>
  <c r="A82" i="7"/>
  <c r="BJ80" i="7"/>
  <c r="BC80" i="7"/>
  <c r="BD80" i="7" s="1"/>
  <c r="A80" i="7"/>
  <c r="BJ79" i="7"/>
  <c r="BC79" i="7"/>
  <c r="BD79" i="7" s="1"/>
  <c r="A79" i="7"/>
  <c r="BJ78" i="7"/>
  <c r="BC78" i="7"/>
  <c r="BD78" i="7" s="1"/>
  <c r="A78" i="7"/>
  <c r="BJ77" i="7"/>
  <c r="BC77" i="7"/>
  <c r="BD77" i="7" s="1"/>
  <c r="A77" i="7"/>
  <c r="BJ76" i="7"/>
  <c r="BC76" i="7"/>
  <c r="BD76" i="7" s="1"/>
  <c r="A76" i="7"/>
  <c r="BM73" i="14"/>
  <c r="BM74" i="14"/>
  <c r="BM75" i="14"/>
  <c r="BM76" i="14"/>
  <c r="BM77" i="14"/>
  <c r="BM78" i="14"/>
  <c r="BM79" i="14"/>
  <c r="BM80" i="14"/>
  <c r="BM81" i="14"/>
  <c r="BM72" i="14"/>
  <c r="BJ72" i="14"/>
  <c r="BC72" i="14"/>
  <c r="BD72" i="14" s="1"/>
  <c r="BM9" i="4"/>
  <c r="BM10" i="4"/>
  <c r="BM11" i="4"/>
  <c r="BM12" i="4"/>
  <c r="BM13" i="4"/>
  <c r="BM14" i="4"/>
  <c r="BM15" i="4"/>
  <c r="BM16" i="4"/>
  <c r="BM17" i="4"/>
  <c r="BM18" i="4"/>
  <c r="BM19" i="4"/>
  <c r="BM20" i="4"/>
  <c r="BM24" i="4"/>
  <c r="BM25" i="4"/>
  <c r="BM26" i="4"/>
  <c r="BM27" i="4"/>
  <c r="BM28" i="4"/>
  <c r="BM34" i="4"/>
  <c r="BM35" i="4"/>
  <c r="BM36" i="4"/>
  <c r="BM37" i="4"/>
  <c r="BM38" i="4"/>
  <c r="BM39" i="4"/>
  <c r="BM40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9" i="4"/>
  <c r="BM70" i="4"/>
  <c r="BM71" i="4"/>
  <c r="BM72" i="4"/>
  <c r="BM73" i="4"/>
  <c r="BM74" i="4"/>
  <c r="BM75" i="4"/>
  <c r="BM76" i="4"/>
  <c r="BM77" i="4"/>
  <c r="BM78" i="4"/>
  <c r="BM80" i="4"/>
  <c r="BM81" i="4"/>
  <c r="BM82" i="4"/>
  <c r="BM83" i="4"/>
  <c r="BM84" i="4"/>
  <c r="BM85" i="4"/>
  <c r="BM86" i="4"/>
  <c r="BM88" i="4"/>
  <c r="BM89" i="4"/>
  <c r="BM90" i="4"/>
  <c r="BM91" i="4"/>
  <c r="BM92" i="4"/>
  <c r="BM93" i="4"/>
  <c r="BM95" i="4"/>
  <c r="BM96" i="4"/>
  <c r="BM97" i="4"/>
  <c r="BM98" i="4"/>
  <c r="BM99" i="4"/>
  <c r="BM100" i="4"/>
  <c r="BM101" i="4"/>
  <c r="BM103" i="4"/>
  <c r="BM104" i="4"/>
  <c r="BM105" i="4"/>
  <c r="BM106" i="4"/>
  <c r="BM107" i="4"/>
  <c r="BM108" i="4"/>
  <c r="BM109" i="4"/>
  <c r="BM111" i="4"/>
  <c r="BM112" i="4"/>
  <c r="BM113" i="4"/>
  <c r="BM114" i="4"/>
  <c r="BM115" i="4"/>
  <c r="BM116" i="4"/>
  <c r="BM117" i="4"/>
  <c r="BM118" i="4"/>
  <c r="BM119" i="4"/>
  <c r="BM121" i="4"/>
  <c r="BM122" i="4"/>
  <c r="BM124" i="4"/>
  <c r="BM125" i="4"/>
  <c r="BM126" i="4"/>
  <c r="BM127" i="4"/>
  <c r="BM128" i="4"/>
  <c r="BM129" i="4"/>
  <c r="BM130" i="4"/>
  <c r="BM132" i="4"/>
  <c r="BM133" i="4"/>
  <c r="BM134" i="4"/>
  <c r="BM135" i="4"/>
  <c r="BM136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66" i="4"/>
  <c r="BM168" i="4"/>
  <c r="BM169" i="4"/>
  <c r="BM199" i="4"/>
  <c r="BM191" i="4"/>
  <c r="BM200" i="4"/>
  <c r="BM192" i="4"/>
  <c r="BM189" i="4"/>
  <c r="BM201" i="4"/>
  <c r="BM190" i="4"/>
  <c r="BM202" i="4"/>
  <c r="BM228" i="4"/>
  <c r="BM229" i="4"/>
  <c r="BM230" i="4"/>
  <c r="BM231" i="4"/>
  <c r="BM237" i="4"/>
  <c r="BM239" i="4"/>
  <c r="BM240" i="4"/>
  <c r="BM241" i="4"/>
  <c r="BM242" i="4"/>
  <c r="BM243" i="4"/>
  <c r="BM244" i="4"/>
  <c r="BM245" i="4"/>
  <c r="BM246" i="4"/>
  <c r="BM247" i="4"/>
  <c r="BM248" i="4"/>
  <c r="BM250" i="4"/>
  <c r="BM251" i="4"/>
  <c r="BM253" i="4"/>
  <c r="BM254" i="4"/>
  <c r="BM255" i="4"/>
  <c r="BM256" i="4"/>
  <c r="BM257" i="4"/>
  <c r="BM258" i="4"/>
  <c r="BM259" i="4"/>
  <c r="BM260" i="4"/>
  <c r="BM261" i="4"/>
  <c r="BM263" i="4"/>
  <c r="BM264" i="4"/>
  <c r="BM266" i="4"/>
  <c r="BM267" i="4"/>
  <c r="BM268" i="4"/>
  <c r="BM8" i="4"/>
  <c r="BJ8" i="4"/>
  <c r="BC8" i="4"/>
  <c r="BD8" i="4" s="1"/>
  <c r="BJ136" i="4"/>
  <c r="BC136" i="4"/>
  <c r="BD136" i="4" s="1"/>
  <c r="A136" i="4"/>
  <c r="BJ135" i="4"/>
  <c r="BC135" i="4"/>
  <c r="BD135" i="4" s="1"/>
  <c r="A135" i="4"/>
  <c r="BJ134" i="4"/>
  <c r="BC134" i="4"/>
  <c r="BD134" i="4" s="1"/>
  <c r="A134" i="4"/>
  <c r="BJ133" i="4"/>
  <c r="BC133" i="4"/>
  <c r="BD133" i="4" s="1"/>
  <c r="A133" i="4"/>
  <c r="BJ132" i="4"/>
  <c r="BC132" i="4"/>
  <c r="BD132" i="4" s="1"/>
  <c r="A132" i="4"/>
  <c r="BM9" i="3"/>
  <c r="BM10" i="3"/>
  <c r="BM11" i="3"/>
  <c r="BM12" i="3"/>
  <c r="BM13" i="3"/>
  <c r="BM14" i="3"/>
  <c r="BM15" i="3"/>
  <c r="BM16" i="3"/>
  <c r="BM17" i="3"/>
  <c r="BM18" i="3"/>
  <c r="BM19" i="3"/>
  <c r="BM20" i="3"/>
  <c r="BM21" i="3"/>
  <c r="BM22" i="3"/>
  <c r="BM23" i="3"/>
  <c r="BM24" i="3"/>
  <c r="BM25" i="3"/>
  <c r="BM26" i="3"/>
  <c r="BM27" i="3"/>
  <c r="BM28" i="3"/>
  <c r="BM29" i="3"/>
  <c r="BM30" i="3"/>
  <c r="BM31" i="3"/>
  <c r="BM32" i="3"/>
  <c r="BM33" i="3"/>
  <c r="BM34" i="3"/>
  <c r="BM35" i="3"/>
  <c r="BM36" i="3"/>
  <c r="BM37" i="3"/>
  <c r="BM38" i="3"/>
  <c r="BM39" i="3"/>
  <c r="BM40" i="3"/>
  <c r="BM41" i="3"/>
  <c r="BM44" i="3"/>
  <c r="BM45" i="3"/>
  <c r="BM46" i="3"/>
  <c r="BM47" i="3"/>
  <c r="BM48" i="3"/>
  <c r="BM49" i="3"/>
  <c r="BM50" i="3"/>
  <c r="BM51" i="3"/>
  <c r="BM52" i="3"/>
  <c r="BM54" i="3"/>
  <c r="BM55" i="3"/>
  <c r="BM56" i="3"/>
  <c r="BM57" i="3"/>
  <c r="BM58" i="3"/>
  <c r="BM59" i="3"/>
  <c r="BM62" i="3"/>
  <c r="BM63" i="3"/>
  <c r="BM64" i="3"/>
  <c r="BM65" i="3"/>
  <c r="BM66" i="3"/>
  <c r="BM67" i="3"/>
  <c r="BM68" i="3"/>
  <c r="BM69" i="3"/>
  <c r="BM70" i="3"/>
  <c r="BM71" i="3"/>
  <c r="BM72" i="3"/>
  <c r="BM73" i="3"/>
  <c r="BM74" i="3"/>
  <c r="BM75" i="3"/>
  <c r="BM76" i="3"/>
  <c r="BM77" i="3"/>
  <c r="BM78" i="3"/>
  <c r="BM79" i="3"/>
  <c r="BM80" i="3"/>
  <c r="BM81" i="3"/>
  <c r="BM83" i="3"/>
  <c r="BM84" i="3"/>
  <c r="BM85" i="3"/>
  <c r="BM86" i="3"/>
  <c r="BM87" i="3"/>
  <c r="BM88" i="3"/>
  <c r="BM89" i="3"/>
  <c r="BM90" i="3"/>
  <c r="BM91" i="3"/>
  <c r="BM92" i="3"/>
  <c r="BM93" i="3"/>
  <c r="BM94" i="3"/>
  <c r="BM95" i="3"/>
  <c r="BM96" i="3"/>
  <c r="BM97" i="3"/>
  <c r="BM98" i="3"/>
  <c r="BM99" i="3"/>
  <c r="BM100" i="3"/>
  <c r="BM101" i="3"/>
  <c r="BM102" i="3"/>
  <c r="BM103" i="3"/>
  <c r="BM104" i="3"/>
  <c r="BM105" i="3"/>
  <c r="BM106" i="3"/>
  <c r="BM107" i="3"/>
  <c r="BM108" i="3"/>
  <c r="BM109" i="3"/>
  <c r="BM110" i="3"/>
  <c r="BM111" i="3"/>
  <c r="BM112" i="3"/>
  <c r="BM113" i="3"/>
  <c r="BM114" i="3"/>
  <c r="BM115" i="3"/>
  <c r="BM116" i="3"/>
  <c r="BM117" i="3"/>
  <c r="BM118" i="3"/>
  <c r="BM119" i="3"/>
  <c r="BM120" i="3"/>
  <c r="BM122" i="3"/>
  <c r="BM123" i="3"/>
  <c r="BM124" i="3"/>
  <c r="BM125" i="3"/>
  <c r="BM126" i="3"/>
  <c r="BM127" i="3"/>
  <c r="BM128" i="3"/>
  <c r="BM129" i="3"/>
  <c r="BM132" i="3"/>
  <c r="BM133" i="3"/>
  <c r="BM134" i="3"/>
  <c r="BM135" i="3"/>
  <c r="BM136" i="3"/>
  <c r="BM137" i="3"/>
  <c r="BM138" i="3"/>
  <c r="BM139" i="3"/>
  <c r="BM140" i="3"/>
  <c r="BM141" i="3"/>
  <c r="BM142" i="3"/>
  <c r="BM143" i="3"/>
  <c r="BM150" i="3"/>
  <c r="BM151" i="3"/>
  <c r="BM152" i="3"/>
  <c r="BM153" i="3"/>
  <c r="BM154" i="3"/>
  <c r="BM155" i="3"/>
  <c r="BM156" i="3"/>
  <c r="BM157" i="3"/>
  <c r="BM158" i="3"/>
  <c r="BM159" i="3"/>
  <c r="BM160" i="3"/>
  <c r="BM161" i="3"/>
  <c r="BM162" i="3"/>
  <c r="BM163" i="3"/>
  <c r="BM164" i="3"/>
  <c r="BM165" i="3"/>
  <c r="BM166" i="3"/>
  <c r="BM167" i="3"/>
  <c r="BM168" i="3"/>
  <c r="BM169" i="3"/>
  <c r="BM170" i="3"/>
  <c r="BM171" i="3"/>
  <c r="BM8" i="3"/>
  <c r="BJ8" i="3"/>
  <c r="BD8" i="3"/>
  <c r="BC32" i="3"/>
  <c r="BJ134" i="3"/>
  <c r="BC134" i="3"/>
  <c r="BD134" i="3" s="1"/>
  <c r="A134" i="3"/>
  <c r="BJ133" i="3"/>
  <c r="BC133" i="3"/>
  <c r="BD133" i="3" s="1"/>
  <c r="A133" i="3"/>
  <c r="BJ132" i="3"/>
  <c r="BC132" i="3"/>
  <c r="BD132" i="3" s="1"/>
  <c r="A132" i="3"/>
  <c r="BJ116" i="3"/>
  <c r="BC116" i="3"/>
  <c r="BD116" i="3" s="1"/>
  <c r="A116" i="3"/>
  <c r="BL5" i="9"/>
  <c r="BL5" i="8"/>
  <c r="BL5" i="7"/>
  <c r="BL5" i="4"/>
  <c r="BL5" i="14"/>
  <c r="BL5" i="3"/>
  <c r="BP134" i="3" l="1"/>
  <c r="BP8" i="9"/>
  <c r="BQ8" i="9" s="1"/>
  <c r="BP82" i="7"/>
  <c r="BQ82" i="7" s="1"/>
  <c r="BP80" i="7"/>
  <c r="BP78" i="7"/>
  <c r="BQ78" i="7" s="1"/>
  <c r="BP96" i="7"/>
  <c r="BQ96" i="7" s="1"/>
  <c r="AE90" i="7"/>
  <c r="BP90" i="7"/>
  <c r="BQ90" i="7" s="1"/>
  <c r="BP77" i="7"/>
  <c r="BQ77" i="7" s="1"/>
  <c r="BP79" i="7"/>
  <c r="BQ79" i="7" s="1"/>
  <c r="BP8" i="7"/>
  <c r="BQ8" i="7" s="1"/>
  <c r="BP76" i="7"/>
  <c r="BQ76" i="7" s="1"/>
  <c r="BP88" i="7"/>
  <c r="BQ88" i="7" s="1"/>
  <c r="BP91" i="7"/>
  <c r="BQ91" i="7" s="1"/>
  <c r="BP85" i="7"/>
  <c r="BQ85" i="7" s="1"/>
  <c r="BP84" i="7"/>
  <c r="BQ84" i="7" s="1"/>
  <c r="BP95" i="7"/>
  <c r="BQ95" i="7" s="1"/>
  <c r="BP72" i="14"/>
  <c r="BQ72" i="14" s="1"/>
  <c r="BP135" i="4"/>
  <c r="BQ135" i="4" s="1"/>
  <c r="BP132" i="4"/>
  <c r="BQ132" i="4" s="1"/>
  <c r="BP136" i="4"/>
  <c r="BQ136" i="4" s="1"/>
  <c r="BP134" i="4"/>
  <c r="BQ134" i="4" s="1"/>
  <c r="BP8" i="4"/>
  <c r="BQ8" i="4" s="1"/>
  <c r="BP133" i="4"/>
  <c r="BQ133" i="4" s="1"/>
  <c r="BP133" i="3"/>
  <c r="BQ133" i="3" s="1"/>
  <c r="BP116" i="3"/>
  <c r="BQ116" i="3" s="1"/>
  <c r="BP132" i="3"/>
  <c r="BQ132" i="3" s="1"/>
  <c r="AE8" i="8"/>
  <c r="BP8" i="8"/>
  <c r="BQ8" i="8" s="1"/>
  <c r="AE8" i="9"/>
  <c r="BM5" i="9"/>
  <c r="BM5" i="8"/>
  <c r="AE79" i="7"/>
  <c r="AE96" i="7"/>
  <c r="AE85" i="7"/>
  <c r="AE88" i="7"/>
  <c r="AE78" i="7"/>
  <c r="BQ80" i="7"/>
  <c r="AE8" i="7"/>
  <c r="AE91" i="7"/>
  <c r="AE80" i="7"/>
  <c r="AE77" i="7"/>
  <c r="AE76" i="7"/>
  <c r="AE95" i="7"/>
  <c r="AE82" i="7"/>
  <c r="AE84" i="7"/>
  <c r="BM5" i="7"/>
  <c r="BM5" i="14"/>
  <c r="AE72" i="14"/>
  <c r="AE133" i="4"/>
  <c r="AE8" i="4"/>
  <c r="AE132" i="4"/>
  <c r="AE135" i="4"/>
  <c r="AE134" i="4"/>
  <c r="AE136" i="4"/>
  <c r="BM5" i="4"/>
  <c r="BQ134" i="3"/>
  <c r="AE133" i="3"/>
  <c r="AE134" i="3"/>
  <c r="AE132" i="3"/>
  <c r="AE116" i="3"/>
  <c r="BM5" i="3"/>
  <c r="BM9" i="2" l="1"/>
  <c r="BM10" i="2"/>
  <c r="BM11" i="2"/>
  <c r="BM12" i="2"/>
  <c r="BM13" i="2"/>
  <c r="BM14" i="2"/>
  <c r="BM15" i="2"/>
  <c r="BM16" i="2"/>
  <c r="BM17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6" i="2"/>
  <c r="BM47" i="2"/>
  <c r="BM48" i="2"/>
  <c r="BM49" i="2"/>
  <c r="BM50" i="2"/>
  <c r="BM51" i="2"/>
  <c r="BM52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4" i="2"/>
  <c r="BM85" i="2"/>
  <c r="BM86" i="2"/>
  <c r="BM87" i="2"/>
  <c r="BM88" i="2"/>
  <c r="BM89" i="2"/>
  <c r="BM90" i="2"/>
  <c r="BM91" i="2"/>
  <c r="BM92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0" i="2"/>
  <c r="BM141" i="2"/>
  <c r="BM142" i="2"/>
  <c r="BM143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8" i="2"/>
  <c r="BM251" i="2"/>
  <c r="BM252" i="2"/>
  <c r="BM253" i="2"/>
  <c r="BM255" i="2"/>
  <c r="BM256" i="2"/>
  <c r="BM257" i="2"/>
  <c r="BM258" i="2"/>
  <c r="BM259" i="2"/>
  <c r="BM260" i="2"/>
  <c r="BM261" i="2"/>
  <c r="BM262" i="2"/>
  <c r="BM263" i="2"/>
  <c r="BM264" i="2"/>
  <c r="BM265" i="2"/>
  <c r="BM266" i="2"/>
  <c r="BM267" i="2"/>
  <c r="BM268" i="2"/>
  <c r="BM269" i="2"/>
  <c r="BM271" i="2"/>
  <c r="BM290" i="2"/>
  <c r="BM291" i="2"/>
  <c r="BM292" i="2"/>
  <c r="BM293" i="2"/>
  <c r="BM294" i="2"/>
  <c r="BM295" i="2"/>
  <c r="BM296" i="2"/>
  <c r="BM297" i="2"/>
  <c r="BM298" i="2"/>
  <c r="BM299" i="2"/>
  <c r="BM300" i="2"/>
  <c r="BM301" i="2"/>
  <c r="BM302" i="2"/>
  <c r="BM303" i="2"/>
  <c r="BM305" i="2"/>
  <c r="BM306" i="2"/>
  <c r="BM307" i="2"/>
  <c r="BM308" i="2"/>
  <c r="BM309" i="2"/>
  <c r="BM310" i="2"/>
  <c r="BM311" i="2"/>
  <c r="BM312" i="2"/>
  <c r="BM336" i="2"/>
  <c r="BM337" i="2"/>
  <c r="BM338" i="2"/>
  <c r="BM340" i="2"/>
  <c r="BM341" i="2"/>
  <c r="BM8" i="2"/>
  <c r="BJ8" i="2"/>
  <c r="BC8" i="2"/>
  <c r="BD8" i="2" s="1"/>
  <c r="BJ338" i="2"/>
  <c r="BC338" i="2"/>
  <c r="BD338" i="2" s="1"/>
  <c r="A33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BJ198" i="2"/>
  <c r="BC198" i="2"/>
  <c r="BD198" i="2" s="1"/>
  <c r="A198" i="2"/>
  <c r="BL5" i="2"/>
  <c r="C24" i="1"/>
  <c r="F24" i="1" s="1"/>
  <c r="H24" i="1"/>
  <c r="I24" i="1"/>
  <c r="BM21" i="6"/>
  <c r="BJ21" i="6"/>
  <c r="BC21" i="6"/>
  <c r="BD21" i="6" s="1"/>
  <c r="A21" i="6"/>
  <c r="BM20" i="6"/>
  <c r="BJ20" i="6"/>
  <c r="BC20" i="6"/>
  <c r="BD20" i="6" s="1"/>
  <c r="A20" i="6"/>
  <c r="BM19" i="6"/>
  <c r="BJ19" i="6"/>
  <c r="BC19" i="6"/>
  <c r="BD19" i="6" s="1"/>
  <c r="A19" i="6"/>
  <c r="BM18" i="6"/>
  <c r="BJ18" i="6"/>
  <c r="BC18" i="6"/>
  <c r="BD18" i="6" s="1"/>
  <c r="A18" i="6"/>
  <c r="BM17" i="6"/>
  <c r="BJ17" i="6"/>
  <c r="BC17" i="6"/>
  <c r="BD17" i="6" s="1"/>
  <c r="A17" i="6"/>
  <c r="BM16" i="6"/>
  <c r="BJ16" i="6"/>
  <c r="BC16" i="6"/>
  <c r="A16" i="6"/>
  <c r="BM15" i="6"/>
  <c r="BJ15" i="6"/>
  <c r="BC15" i="6"/>
  <c r="BD15" i="6" s="1"/>
  <c r="A15" i="6"/>
  <c r="BM14" i="6"/>
  <c r="BJ14" i="6"/>
  <c r="BC14" i="6"/>
  <c r="BD14" i="6" s="1"/>
  <c r="A14" i="6"/>
  <c r="BR5" i="6"/>
  <c r="BL5" i="6"/>
  <c r="BI5" i="6"/>
  <c r="AC5" i="6"/>
  <c r="AB5" i="6"/>
  <c r="BB5" i="6"/>
  <c r="BA5" i="6"/>
  <c r="AZ5" i="6"/>
  <c r="AY5" i="6"/>
  <c r="AX5" i="6"/>
  <c r="AA5" i="6"/>
  <c r="Z5" i="6"/>
  <c r="Y5" i="6"/>
  <c r="X5" i="6"/>
  <c r="W5" i="6"/>
  <c r="V5" i="6"/>
  <c r="U5" i="6"/>
  <c r="T5" i="6"/>
  <c r="S5" i="6"/>
  <c r="R5" i="6"/>
  <c r="Q5" i="6"/>
  <c r="AE20" i="6" l="1"/>
  <c r="BP20" i="6"/>
  <c r="BQ20" i="6" s="1"/>
  <c r="BP14" i="6"/>
  <c r="AE18" i="6"/>
  <c r="BP18" i="6"/>
  <c r="BQ18" i="6" s="1"/>
  <c r="AE15" i="6"/>
  <c r="BP15" i="6"/>
  <c r="BQ15" i="6" s="1"/>
  <c r="BP17" i="6"/>
  <c r="BQ17" i="6" s="1"/>
  <c r="BP19" i="6"/>
  <c r="BQ19" i="6" s="1"/>
  <c r="BP21" i="6"/>
  <c r="BQ21" i="6" s="1"/>
  <c r="BP16" i="6"/>
  <c r="BQ16" i="6" s="1"/>
  <c r="BP198" i="2"/>
  <c r="BQ198" i="2" s="1"/>
  <c r="BP338" i="2"/>
  <c r="BQ338" i="2" s="1"/>
  <c r="BP8" i="2"/>
  <c r="BQ8" i="2" s="1"/>
  <c r="BJ5" i="6"/>
  <c r="BM5" i="6"/>
  <c r="G24" i="1"/>
  <c r="AE8" i="2"/>
  <c r="AE338" i="2"/>
  <c r="BM5" i="2"/>
  <c r="AE198" i="2"/>
  <c r="BC5" i="6"/>
  <c r="AE16" i="6"/>
  <c r="AE17" i="6"/>
  <c r="BD16" i="6"/>
  <c r="BD5" i="6" s="1"/>
  <c r="AD5" i="6"/>
  <c r="AE19" i="6"/>
  <c r="AE14" i="6"/>
  <c r="AE21" i="6"/>
  <c r="BQ14" i="6" l="1"/>
  <c r="I26" i="1" s="1"/>
  <c r="H26" i="1"/>
  <c r="AE5" i="6"/>
  <c r="BP5" i="6"/>
  <c r="BQ5" i="6" l="1"/>
  <c r="BJ27" i="3"/>
  <c r="BC27" i="3"/>
  <c r="BD27" i="3" s="1"/>
  <c r="A27" i="3"/>
  <c r="BJ26" i="3"/>
  <c r="BC26" i="3"/>
  <c r="A26" i="3"/>
  <c r="BJ25" i="3"/>
  <c r="BC25" i="3"/>
  <c r="BD25" i="3" s="1"/>
  <c r="A25" i="3"/>
  <c r="BJ24" i="3"/>
  <c r="BC24" i="3"/>
  <c r="BD24" i="3" s="1"/>
  <c r="A24" i="3"/>
  <c r="BJ23" i="3"/>
  <c r="BC23" i="3"/>
  <c r="BD23" i="3" s="1"/>
  <c r="A23" i="3"/>
  <c r="BJ142" i="3"/>
  <c r="BC142" i="3"/>
  <c r="BD142" i="3" s="1"/>
  <c r="BJ141" i="3"/>
  <c r="BC141" i="3"/>
  <c r="BD141" i="3" s="1"/>
  <c r="A184" i="8"/>
  <c r="BC184" i="8"/>
  <c r="BD184" i="8" s="1"/>
  <c r="BJ184" i="8"/>
  <c r="A268" i="4"/>
  <c r="BP142" i="3" l="1"/>
  <c r="BP184" i="8"/>
  <c r="BP141" i="3"/>
  <c r="BP24" i="3"/>
  <c r="BQ24" i="3" s="1"/>
  <c r="BP25" i="3"/>
  <c r="BP27" i="3"/>
  <c r="BQ27" i="3" s="1"/>
  <c r="BP23" i="3"/>
  <c r="BQ23" i="3" s="1"/>
  <c r="BD26" i="3"/>
  <c r="BP26" i="3"/>
  <c r="BQ26" i="3" s="1"/>
  <c r="AE184" i="8"/>
  <c r="BQ184" i="8"/>
  <c r="BQ25" i="3"/>
  <c r="BQ141" i="3"/>
  <c r="AE23" i="3"/>
  <c r="AE142" i="3"/>
  <c r="BQ142" i="3"/>
  <c r="AE27" i="3"/>
  <c r="AE25" i="3"/>
  <c r="AE26" i="3"/>
  <c r="AE24" i="3"/>
  <c r="AE141" i="3"/>
  <c r="A230" i="8"/>
  <c r="BC230" i="8"/>
  <c r="BD230" i="8" s="1"/>
  <c r="BJ230" i="8"/>
  <c r="BJ242" i="8"/>
  <c r="BC242" i="8"/>
  <c r="BD242" i="8" s="1"/>
  <c r="A242" i="8"/>
  <c r="A45" i="4"/>
  <c r="BC45" i="4"/>
  <c r="BJ45" i="4"/>
  <c r="BJ42" i="8"/>
  <c r="BC42" i="8"/>
  <c r="BD42" i="8" s="1"/>
  <c r="A42" i="8"/>
  <c r="BJ237" i="4"/>
  <c r="BC237" i="4"/>
  <c r="BD237" i="4" s="1"/>
  <c r="A237" i="4"/>
  <c r="BJ156" i="4"/>
  <c r="BC156" i="4"/>
  <c r="BD156" i="4" s="1"/>
  <c r="A156" i="4"/>
  <c r="BJ155" i="4"/>
  <c r="BC155" i="4"/>
  <c r="BD155" i="4" s="1"/>
  <c r="A155" i="4"/>
  <c r="BJ173" i="2"/>
  <c r="BC173" i="2"/>
  <c r="BD173" i="2" s="1"/>
  <c r="A173" i="2"/>
  <c r="BJ170" i="2"/>
  <c r="BC170" i="2"/>
  <c r="BD170" i="2" s="1"/>
  <c r="A170" i="2"/>
  <c r="BJ171" i="2"/>
  <c r="BC171" i="2"/>
  <c r="BD171" i="2" s="1"/>
  <c r="A171" i="2"/>
  <c r="BJ251" i="8"/>
  <c r="BC251" i="8"/>
  <c r="A251" i="8"/>
  <c r="BJ221" i="8"/>
  <c r="BC221" i="8"/>
  <c r="BD221" i="8" s="1"/>
  <c r="A221" i="8"/>
  <c r="BJ126" i="3"/>
  <c r="BC126" i="3"/>
  <c r="A126" i="3"/>
  <c r="BJ61" i="7"/>
  <c r="BC61" i="7"/>
  <c r="BD61" i="7" s="1"/>
  <c r="A61" i="7"/>
  <c r="BJ178" i="2"/>
  <c r="BC178" i="2"/>
  <c r="BD178" i="2" s="1"/>
  <c r="A178" i="2"/>
  <c r="BJ177" i="2"/>
  <c r="BC177" i="2"/>
  <c r="BD177" i="2" s="1"/>
  <c r="A177" i="2"/>
  <c r="BJ176" i="2"/>
  <c r="BC176" i="2"/>
  <c r="BD176" i="2" s="1"/>
  <c r="A176" i="2"/>
  <c r="BJ175" i="2"/>
  <c r="BC175" i="2"/>
  <c r="BD175" i="2" s="1"/>
  <c r="A175" i="2"/>
  <c r="BJ186" i="2"/>
  <c r="BC186" i="2"/>
  <c r="BD186" i="2" s="1"/>
  <c r="A186" i="2"/>
  <c r="A20" i="5"/>
  <c r="BJ187" i="2"/>
  <c r="BC187" i="2"/>
  <c r="BD187" i="2" s="1"/>
  <c r="A187" i="2"/>
  <c r="BJ188" i="2"/>
  <c r="BC188" i="2"/>
  <c r="BD188" i="2" s="1"/>
  <c r="A188" i="2"/>
  <c r="BJ189" i="2"/>
  <c r="BC189" i="2"/>
  <c r="BD189" i="2" s="1"/>
  <c r="A189" i="2"/>
  <c r="BJ216" i="7"/>
  <c r="BC216" i="7"/>
  <c r="BD216" i="7" s="1"/>
  <c r="A216" i="7"/>
  <c r="BJ215" i="7"/>
  <c r="BC215" i="7"/>
  <c r="BD215" i="7" s="1"/>
  <c r="A215" i="7"/>
  <c r="BJ88" i="3"/>
  <c r="BC88" i="3"/>
  <c r="A88" i="3"/>
  <c r="BJ87" i="3"/>
  <c r="BC87" i="3"/>
  <c r="BD87" i="3" s="1"/>
  <c r="A87" i="3"/>
  <c r="BJ86" i="3"/>
  <c r="BC86" i="3"/>
  <c r="BD86" i="3" s="1"/>
  <c r="A86" i="3"/>
  <c r="BJ85" i="3"/>
  <c r="BC85" i="3"/>
  <c r="BD85" i="3" s="1"/>
  <c r="A85" i="3"/>
  <c r="BJ83" i="3"/>
  <c r="BC83" i="3"/>
  <c r="BD83" i="3" s="1"/>
  <c r="A83" i="3"/>
  <c r="BJ84" i="3"/>
  <c r="BC84" i="3"/>
  <c r="BD84" i="3" s="1"/>
  <c r="A84" i="3"/>
  <c r="BJ100" i="8"/>
  <c r="BC100" i="8"/>
  <c r="BD100" i="8" s="1"/>
  <c r="A100" i="8"/>
  <c r="BJ99" i="8"/>
  <c r="BC99" i="8"/>
  <c r="A99" i="8"/>
  <c r="BJ98" i="8"/>
  <c r="BC98" i="8"/>
  <c r="BD98" i="8" s="1"/>
  <c r="A98" i="8"/>
  <c r="BJ97" i="8"/>
  <c r="BC97" i="8"/>
  <c r="A97" i="8"/>
  <c r="BJ96" i="8"/>
  <c r="BC96" i="8"/>
  <c r="BD96" i="8" s="1"/>
  <c r="A96" i="8"/>
  <c r="BJ95" i="8"/>
  <c r="BC95" i="8"/>
  <c r="BD95" i="8" s="1"/>
  <c r="A95" i="8"/>
  <c r="BJ94" i="8"/>
  <c r="BC94" i="8"/>
  <c r="BD94" i="8" s="1"/>
  <c r="A94" i="8"/>
  <c r="BJ93" i="8"/>
  <c r="BC93" i="8"/>
  <c r="A93" i="8"/>
  <c r="BC51" i="8"/>
  <c r="BD51" i="8" s="1"/>
  <c r="BJ51" i="8"/>
  <c r="A51" i="8"/>
  <c r="BC50" i="8"/>
  <c r="BD50" i="8" s="1"/>
  <c r="BJ50" i="8"/>
  <c r="A50" i="8"/>
  <c r="BC43" i="8"/>
  <c r="BD43" i="8" s="1"/>
  <c r="BJ43" i="8"/>
  <c r="A43" i="8"/>
  <c r="BC41" i="8"/>
  <c r="BD41" i="8" s="1"/>
  <c r="BJ41" i="8"/>
  <c r="A41" i="8"/>
  <c r="BC40" i="8"/>
  <c r="BD40" i="8" s="1"/>
  <c r="BJ40" i="8"/>
  <c r="A40" i="8"/>
  <c r="BC39" i="8"/>
  <c r="BD39" i="8" s="1"/>
  <c r="BJ39" i="8"/>
  <c r="A39" i="8"/>
  <c r="BC38" i="8"/>
  <c r="BD38" i="8" s="1"/>
  <c r="BJ38" i="8"/>
  <c r="A38" i="8"/>
  <c r="BC36" i="8"/>
  <c r="BD36" i="8" s="1"/>
  <c r="BJ36" i="8"/>
  <c r="A36" i="8"/>
  <c r="BC47" i="8"/>
  <c r="BD47" i="8" s="1"/>
  <c r="BJ47" i="8"/>
  <c r="A47" i="8"/>
  <c r="BC46" i="8"/>
  <c r="BD46" i="8" s="1"/>
  <c r="BJ46" i="8"/>
  <c r="A46" i="8"/>
  <c r="BC45" i="8"/>
  <c r="BD45" i="8" s="1"/>
  <c r="BJ45" i="8"/>
  <c r="A45" i="8"/>
  <c r="BC44" i="8"/>
  <c r="BD44" i="8" s="1"/>
  <c r="BJ44" i="8"/>
  <c r="A44" i="8"/>
  <c r="BC49" i="8"/>
  <c r="BD49" i="8" s="1"/>
  <c r="BJ49" i="8"/>
  <c r="A49" i="8"/>
  <c r="BC48" i="8"/>
  <c r="BD48" i="8" s="1"/>
  <c r="BJ48" i="8"/>
  <c r="A48" i="8"/>
  <c r="BC52" i="8"/>
  <c r="BD52" i="8" s="1"/>
  <c r="BJ52" i="8"/>
  <c r="A52" i="8"/>
  <c r="BC53" i="8"/>
  <c r="BD53" i="8" s="1"/>
  <c r="BJ53" i="8"/>
  <c r="A53" i="8"/>
  <c r="BC57" i="8"/>
  <c r="BD57" i="8" s="1"/>
  <c r="BJ57" i="8"/>
  <c r="A57" i="8"/>
  <c r="BC56" i="8"/>
  <c r="BD56" i="8" s="1"/>
  <c r="BJ56" i="8"/>
  <c r="A56" i="8"/>
  <c r="BC55" i="8"/>
  <c r="BD55" i="8" s="1"/>
  <c r="BJ55" i="8"/>
  <c r="A55" i="8"/>
  <c r="BC54" i="8"/>
  <c r="BD54" i="8" s="1"/>
  <c r="BJ54" i="8"/>
  <c r="A54" i="8"/>
  <c r="BC59" i="8"/>
  <c r="BD59" i="8" s="1"/>
  <c r="BJ59" i="8"/>
  <c r="A59" i="8"/>
  <c r="BC58" i="8"/>
  <c r="BD58" i="8" s="1"/>
  <c r="BJ58" i="8"/>
  <c r="A58" i="8"/>
  <c r="BC220" i="8"/>
  <c r="BD220" i="8" s="1"/>
  <c r="BJ220" i="8"/>
  <c r="A220" i="8"/>
  <c r="BC219" i="8"/>
  <c r="BD219" i="8" s="1"/>
  <c r="BJ219" i="8"/>
  <c r="A219" i="8"/>
  <c r="BJ192" i="2"/>
  <c r="BD192" i="2"/>
  <c r="A192" i="2"/>
  <c r="BJ168" i="2"/>
  <c r="BC168" i="2"/>
  <c r="A168" i="2"/>
  <c r="BJ158" i="8"/>
  <c r="BC158" i="8"/>
  <c r="BD158" i="8" s="1"/>
  <c r="A158" i="8"/>
  <c r="BJ159" i="8"/>
  <c r="BC159" i="8"/>
  <c r="BD159" i="8" s="1"/>
  <c r="A159" i="8"/>
  <c r="BJ148" i="2"/>
  <c r="BC148" i="2"/>
  <c r="BD148" i="2" s="1"/>
  <c r="A148" i="2"/>
  <c r="BJ162" i="2"/>
  <c r="BC162" i="2"/>
  <c r="BD162" i="2" s="1"/>
  <c r="A162" i="2"/>
  <c r="BJ161" i="2"/>
  <c r="BC161" i="2"/>
  <c r="BD161" i="2" s="1"/>
  <c r="A161" i="2"/>
  <c r="BJ160" i="2"/>
  <c r="BC160" i="2"/>
  <c r="BD160" i="2" s="1"/>
  <c r="A160" i="2"/>
  <c r="BJ159" i="2"/>
  <c r="BC159" i="2"/>
  <c r="BD159" i="2" s="1"/>
  <c r="A159" i="2"/>
  <c r="BJ157" i="2"/>
  <c r="BC157" i="2"/>
  <c r="BD157" i="2" s="1"/>
  <c r="A157" i="2"/>
  <c r="BJ155" i="2"/>
  <c r="BC155" i="2"/>
  <c r="BD155" i="2" s="1"/>
  <c r="A155" i="2"/>
  <c r="BJ156" i="2"/>
  <c r="BC156" i="2"/>
  <c r="BD156" i="2" s="1"/>
  <c r="A156" i="2"/>
  <c r="BJ154" i="2"/>
  <c r="BC154" i="2"/>
  <c r="BD154" i="2" s="1"/>
  <c r="A154" i="2"/>
  <c r="A8" i="7"/>
  <c r="A128" i="3"/>
  <c r="BC128" i="3"/>
  <c r="BJ128" i="3"/>
  <c r="A129" i="3"/>
  <c r="BC129" i="3"/>
  <c r="BD129" i="3" s="1"/>
  <c r="BJ129" i="3"/>
  <c r="A135" i="3"/>
  <c r="BC135" i="3"/>
  <c r="BJ135" i="3"/>
  <c r="A136" i="3"/>
  <c r="BC136" i="3"/>
  <c r="BD136" i="3" s="1"/>
  <c r="BJ136" i="3"/>
  <c r="A137" i="3"/>
  <c r="BC137" i="3"/>
  <c r="BD137" i="3" s="1"/>
  <c r="BJ137" i="3"/>
  <c r="A138" i="3"/>
  <c r="BC138" i="3"/>
  <c r="BD138" i="3" s="1"/>
  <c r="BJ138" i="3"/>
  <c r="A139" i="3"/>
  <c r="BC139" i="3"/>
  <c r="BD139" i="3" s="1"/>
  <c r="BJ139" i="3"/>
  <c r="A140" i="3"/>
  <c r="BC140" i="3"/>
  <c r="BD140" i="3" s="1"/>
  <c r="BJ140" i="3"/>
  <c r="BC143" i="3"/>
  <c r="BJ143" i="3"/>
  <c r="A124" i="3"/>
  <c r="BC124" i="3"/>
  <c r="BD124" i="3" s="1"/>
  <c r="BJ124" i="3"/>
  <c r="A125" i="3"/>
  <c r="BC125" i="3"/>
  <c r="BJ125" i="3"/>
  <c r="BJ123" i="3"/>
  <c r="BC123" i="3"/>
  <c r="BD123" i="3" s="1"/>
  <c r="A123" i="3"/>
  <c r="BR4" i="5"/>
  <c r="A41" i="7"/>
  <c r="BC41" i="7"/>
  <c r="BD41" i="7" s="1"/>
  <c r="BJ41" i="7"/>
  <c r="A42" i="7"/>
  <c r="BC42" i="7"/>
  <c r="BD42" i="7" s="1"/>
  <c r="BJ42" i="7"/>
  <c r="A43" i="7"/>
  <c r="BC43" i="7"/>
  <c r="BD43" i="7" s="1"/>
  <c r="BJ43" i="7"/>
  <c r="BJ22" i="3"/>
  <c r="BC22" i="3"/>
  <c r="BD22" i="3" s="1"/>
  <c r="A22" i="3"/>
  <c r="BJ127" i="3"/>
  <c r="BC127" i="3"/>
  <c r="BD127" i="3" s="1"/>
  <c r="A127" i="3"/>
  <c r="BJ122" i="3"/>
  <c r="BC122" i="3"/>
  <c r="BD122" i="3" s="1"/>
  <c r="A122" i="3"/>
  <c r="BJ118" i="4"/>
  <c r="BC118" i="4"/>
  <c r="BD118" i="4" s="1"/>
  <c r="A118" i="4"/>
  <c r="BJ117" i="4"/>
  <c r="BC117" i="4"/>
  <c r="A117" i="4"/>
  <c r="BJ119" i="4"/>
  <c r="BC119" i="4"/>
  <c r="A119" i="4"/>
  <c r="BJ38" i="7"/>
  <c r="BC38" i="7"/>
  <c r="BD38" i="7" s="1"/>
  <c r="A38" i="7"/>
  <c r="BJ37" i="7"/>
  <c r="BC37" i="7"/>
  <c r="BD37" i="7" s="1"/>
  <c r="A37" i="7"/>
  <c r="BJ36" i="7"/>
  <c r="BC36" i="7"/>
  <c r="BD36" i="7" s="1"/>
  <c r="A36" i="7"/>
  <c r="BJ35" i="7"/>
  <c r="BC35" i="7"/>
  <c r="BD35" i="7" s="1"/>
  <c r="A35" i="7"/>
  <c r="BJ34" i="7"/>
  <c r="BC34" i="7"/>
  <c r="BD34" i="7" s="1"/>
  <c r="A34" i="7"/>
  <c r="BJ33" i="7"/>
  <c r="BC33" i="7"/>
  <c r="BD33" i="7" s="1"/>
  <c r="A33" i="7"/>
  <c r="BJ32" i="7"/>
  <c r="BC32" i="7"/>
  <c r="BD32" i="7" s="1"/>
  <c r="A32" i="7"/>
  <c r="BJ31" i="7"/>
  <c r="BC31" i="7"/>
  <c r="BD31" i="7" s="1"/>
  <c r="A31" i="7"/>
  <c r="BJ167" i="2"/>
  <c r="BC167" i="2"/>
  <c r="BD167" i="2" s="1"/>
  <c r="A167" i="2"/>
  <c r="BJ185" i="2"/>
  <c r="BC185" i="2"/>
  <c r="BD185" i="2" s="1"/>
  <c r="A185" i="2"/>
  <c r="BJ184" i="2"/>
  <c r="BC184" i="2"/>
  <c r="BD184" i="2" s="1"/>
  <c r="A184" i="2"/>
  <c r="BJ183" i="2"/>
  <c r="BC183" i="2"/>
  <c r="BD183" i="2" s="1"/>
  <c r="A183" i="2"/>
  <c r="BJ169" i="2"/>
  <c r="BC169" i="2"/>
  <c r="BD169" i="2" s="1"/>
  <c r="A169" i="2"/>
  <c r="BJ165" i="2"/>
  <c r="BC165" i="2"/>
  <c r="BD165" i="2" s="1"/>
  <c r="A165" i="2"/>
  <c r="BC164" i="2"/>
  <c r="BD164" i="2" s="1"/>
  <c r="BJ164" i="2"/>
  <c r="A164" i="2"/>
  <c r="BC163" i="2"/>
  <c r="BD163" i="2" s="1"/>
  <c r="BJ163" i="2"/>
  <c r="A163" i="2"/>
  <c r="BC174" i="2"/>
  <c r="BD174" i="2" s="1"/>
  <c r="BJ174" i="2"/>
  <c r="A174" i="2"/>
  <c r="BC172" i="2"/>
  <c r="BD172" i="2" s="1"/>
  <c r="BJ172" i="2"/>
  <c r="A172" i="2"/>
  <c r="BC158" i="2"/>
  <c r="BD158" i="2" s="1"/>
  <c r="BJ158" i="2"/>
  <c r="A158" i="2"/>
  <c r="BC151" i="2"/>
  <c r="BD151" i="2" s="1"/>
  <c r="BJ151" i="2"/>
  <c r="A151" i="2"/>
  <c r="BC150" i="2"/>
  <c r="BD150" i="2" s="1"/>
  <c r="BJ150" i="2"/>
  <c r="A150" i="2"/>
  <c r="BC147" i="2"/>
  <c r="BD147" i="2" s="1"/>
  <c r="BJ147" i="2"/>
  <c r="A147" i="2"/>
  <c r="BC146" i="2"/>
  <c r="BD146" i="2" s="1"/>
  <c r="BJ146" i="2"/>
  <c r="A146" i="2"/>
  <c r="BC145" i="2"/>
  <c r="BD145" i="2" s="1"/>
  <c r="BJ145" i="2"/>
  <c r="A145" i="2"/>
  <c r="BC149" i="2"/>
  <c r="BD149" i="2" s="1"/>
  <c r="BJ149" i="2"/>
  <c r="A149" i="2"/>
  <c r="A179" i="2"/>
  <c r="BC179" i="2"/>
  <c r="BJ179" i="2"/>
  <c r="A180" i="2"/>
  <c r="BC180" i="2"/>
  <c r="BD180" i="2" s="1"/>
  <c r="BJ180" i="2"/>
  <c r="A181" i="2"/>
  <c r="BC181" i="2"/>
  <c r="BD181" i="2" s="1"/>
  <c r="BJ181" i="2"/>
  <c r="A182" i="2"/>
  <c r="BC182" i="2"/>
  <c r="BD182" i="2" s="1"/>
  <c r="BJ182" i="2"/>
  <c r="BC194" i="2"/>
  <c r="BD194" i="2" s="1"/>
  <c r="BJ194" i="2"/>
  <c r="A194" i="2"/>
  <c r="BC193" i="2"/>
  <c r="BD193" i="2" s="1"/>
  <c r="BJ193" i="2"/>
  <c r="A193" i="2"/>
  <c r="BC191" i="2"/>
  <c r="BD191" i="2" s="1"/>
  <c r="BJ191" i="2"/>
  <c r="A191" i="2"/>
  <c r="BC190" i="2"/>
  <c r="BD190" i="2" s="1"/>
  <c r="BJ190" i="2"/>
  <c r="A190" i="2"/>
  <c r="BC166" i="2"/>
  <c r="BD166" i="2" s="1"/>
  <c r="BJ166" i="2"/>
  <c r="A166" i="2"/>
  <c r="BC153" i="2"/>
  <c r="BD153" i="2" s="1"/>
  <c r="BJ153" i="2"/>
  <c r="A153" i="2"/>
  <c r="BC152" i="2"/>
  <c r="BD152" i="2" s="1"/>
  <c r="BJ152" i="2"/>
  <c r="A152" i="2"/>
  <c r="A19" i="5"/>
  <c r="A15" i="5"/>
  <c r="BC9" i="2"/>
  <c r="BD9" i="2" s="1"/>
  <c r="BC10" i="2"/>
  <c r="BC11" i="2"/>
  <c r="BD11" i="2" s="1"/>
  <c r="BC12" i="2"/>
  <c r="BD12" i="2" s="1"/>
  <c r="BC13" i="2"/>
  <c r="BD13" i="2" s="1"/>
  <c r="BC14" i="2"/>
  <c r="BC15" i="2"/>
  <c r="BD15" i="2" s="1"/>
  <c r="BC16" i="2"/>
  <c r="BD16" i="2" s="1"/>
  <c r="BC17" i="2"/>
  <c r="BD17" i="2" s="1"/>
  <c r="BC19" i="2"/>
  <c r="BD19" i="2" s="1"/>
  <c r="BC20" i="2"/>
  <c r="BD20" i="2" s="1"/>
  <c r="BC21" i="2"/>
  <c r="BC22" i="2"/>
  <c r="BD22" i="2" s="1"/>
  <c r="BC23" i="2"/>
  <c r="BD23" i="2" s="1"/>
  <c r="BC24" i="2"/>
  <c r="BD24" i="2" s="1"/>
  <c r="BC25" i="2"/>
  <c r="BD25" i="2" s="1"/>
  <c r="BC26" i="2"/>
  <c r="BD26" i="2" s="1"/>
  <c r="BC27" i="2"/>
  <c r="BD27" i="2" s="1"/>
  <c r="BC28" i="2"/>
  <c r="BD28" i="2" s="1"/>
  <c r="BC29" i="2"/>
  <c r="BD29" i="2" s="1"/>
  <c r="BC30" i="2"/>
  <c r="BD30" i="2" s="1"/>
  <c r="BC31" i="2"/>
  <c r="BD31" i="2" s="1"/>
  <c r="BC32" i="2"/>
  <c r="BD32" i="2" s="1"/>
  <c r="BC33" i="2"/>
  <c r="BD33" i="2" s="1"/>
  <c r="BC34" i="2"/>
  <c r="BD34" i="2" s="1"/>
  <c r="BC35" i="2"/>
  <c r="BD35" i="2" s="1"/>
  <c r="BC36" i="2"/>
  <c r="BD36" i="2" s="1"/>
  <c r="BC37" i="2"/>
  <c r="BD37" i="2" s="1"/>
  <c r="BC38" i="2"/>
  <c r="BD38" i="2" s="1"/>
  <c r="BC39" i="2"/>
  <c r="BD39" i="2" s="1"/>
  <c r="BC40" i="2"/>
  <c r="BD40" i="2" s="1"/>
  <c r="BC41" i="2"/>
  <c r="BD41" i="2" s="1"/>
  <c r="BC42" i="2"/>
  <c r="BD42" i="2" s="1"/>
  <c r="BC43" i="2"/>
  <c r="BD43" i="2" s="1"/>
  <c r="BC44" i="2"/>
  <c r="BD44" i="2" s="1"/>
  <c r="BC46" i="2"/>
  <c r="BD46" i="2" s="1"/>
  <c r="BC47" i="2"/>
  <c r="BD47" i="2" s="1"/>
  <c r="BC48" i="2"/>
  <c r="BD48" i="2" s="1"/>
  <c r="BC49" i="2"/>
  <c r="BD49" i="2" s="1"/>
  <c r="BC50" i="2"/>
  <c r="BD50" i="2" s="1"/>
  <c r="BC51" i="2"/>
  <c r="BD51" i="2" s="1"/>
  <c r="BC52" i="2"/>
  <c r="BD52" i="2" s="1"/>
  <c r="BC66" i="2"/>
  <c r="BD66" i="2" s="1"/>
  <c r="BC67" i="2"/>
  <c r="BD67" i="2" s="1"/>
  <c r="BC68" i="2"/>
  <c r="BD68" i="2" s="1"/>
  <c r="BC69" i="2"/>
  <c r="BD69" i="2" s="1"/>
  <c r="BC70" i="2"/>
  <c r="BD70" i="2" s="1"/>
  <c r="BC71" i="2"/>
  <c r="BD71" i="2" s="1"/>
  <c r="BC72" i="2"/>
  <c r="BD72" i="2" s="1"/>
  <c r="BC73" i="2"/>
  <c r="BD73" i="2" s="1"/>
  <c r="BC74" i="2"/>
  <c r="BD74" i="2" s="1"/>
  <c r="BC75" i="2"/>
  <c r="BD75" i="2" s="1"/>
  <c r="BC76" i="2"/>
  <c r="BD76" i="2" s="1"/>
  <c r="BC77" i="2"/>
  <c r="BD77" i="2" s="1"/>
  <c r="BC78" i="2"/>
  <c r="BD78" i="2" s="1"/>
  <c r="BC79" i="2"/>
  <c r="BD79" i="2" s="1"/>
  <c r="BC80" i="2"/>
  <c r="BD80" i="2" s="1"/>
  <c r="BC84" i="2"/>
  <c r="BD84" i="2" s="1"/>
  <c r="BC85" i="2"/>
  <c r="BD85" i="2" s="1"/>
  <c r="BC86" i="2"/>
  <c r="BD86" i="2" s="1"/>
  <c r="BC87" i="2"/>
  <c r="BD87" i="2" s="1"/>
  <c r="BC88" i="2"/>
  <c r="BD88" i="2" s="1"/>
  <c r="BC89" i="2"/>
  <c r="BD89" i="2" s="1"/>
  <c r="BC90" i="2"/>
  <c r="BD90" i="2" s="1"/>
  <c r="BC91" i="2"/>
  <c r="BD91" i="2" s="1"/>
  <c r="BC92" i="2"/>
  <c r="BC94" i="2"/>
  <c r="BD94" i="2" s="1"/>
  <c r="BC95" i="2"/>
  <c r="BD95" i="2" s="1"/>
  <c r="BC96" i="2"/>
  <c r="BD96" i="2" s="1"/>
  <c r="BC97" i="2"/>
  <c r="BD97" i="2" s="1"/>
  <c r="BC98" i="2"/>
  <c r="BD98" i="2" s="1"/>
  <c r="BC99" i="2"/>
  <c r="BD99" i="2" s="1"/>
  <c r="BC100" i="2"/>
  <c r="BD100" i="2" s="1"/>
  <c r="BC101" i="2"/>
  <c r="BD101" i="2" s="1"/>
  <c r="BC102" i="2"/>
  <c r="BD102" i="2" s="1"/>
  <c r="BC103" i="2"/>
  <c r="BD103" i="2" s="1"/>
  <c r="BC104" i="2"/>
  <c r="BD104" i="2" s="1"/>
  <c r="BC105" i="2"/>
  <c r="BD105" i="2" s="1"/>
  <c r="BC106" i="2"/>
  <c r="BD106" i="2" s="1"/>
  <c r="BC107" i="2"/>
  <c r="BD107" i="2" s="1"/>
  <c r="BC108" i="2"/>
  <c r="BD108" i="2" s="1"/>
  <c r="BC109" i="2"/>
  <c r="BD109" i="2" s="1"/>
  <c r="BC110" i="2"/>
  <c r="BD110" i="2" s="1"/>
  <c r="BC111" i="2"/>
  <c r="BD111" i="2" s="1"/>
  <c r="BC112" i="2"/>
  <c r="BD112" i="2" s="1"/>
  <c r="BC113" i="2"/>
  <c r="BD113" i="2" s="1"/>
  <c r="BC114" i="2"/>
  <c r="BD114" i="2" s="1"/>
  <c r="BC115" i="2"/>
  <c r="BD115" i="2" s="1"/>
  <c r="BC116" i="2"/>
  <c r="BD116" i="2" s="1"/>
  <c r="BC117" i="2"/>
  <c r="BD117" i="2" s="1"/>
  <c r="BC118" i="2"/>
  <c r="BD118" i="2" s="1"/>
  <c r="BC119" i="2"/>
  <c r="BD119" i="2" s="1"/>
  <c r="BC120" i="2"/>
  <c r="BD120" i="2" s="1"/>
  <c r="BC121" i="2"/>
  <c r="BD121" i="2" s="1"/>
  <c r="BC122" i="2"/>
  <c r="BD122" i="2" s="1"/>
  <c r="BC123" i="2"/>
  <c r="BD123" i="2" s="1"/>
  <c r="BC124" i="2"/>
  <c r="BD124" i="2" s="1"/>
  <c r="BC125" i="2"/>
  <c r="BD125" i="2" s="1"/>
  <c r="BC126" i="2"/>
  <c r="BD126" i="2" s="1"/>
  <c r="BC127" i="2"/>
  <c r="BD127" i="2" s="1"/>
  <c r="BC128" i="2"/>
  <c r="BD128" i="2" s="1"/>
  <c r="BC129" i="2"/>
  <c r="BD129" i="2" s="1"/>
  <c r="BC130" i="2"/>
  <c r="BD130" i="2" s="1"/>
  <c r="BC131" i="2"/>
  <c r="BD131" i="2" s="1"/>
  <c r="BC132" i="2"/>
  <c r="BD132" i="2" s="1"/>
  <c r="BC133" i="2"/>
  <c r="BD133" i="2" s="1"/>
  <c r="BC134" i="2"/>
  <c r="BC135" i="2"/>
  <c r="BD135" i="2" s="1"/>
  <c r="BC136" i="2"/>
  <c r="BD136" i="2" s="1"/>
  <c r="BC137" i="2"/>
  <c r="BD137" i="2" s="1"/>
  <c r="BC138" i="2"/>
  <c r="BD138" i="2" s="1"/>
  <c r="BC139" i="2"/>
  <c r="BD139" i="2" s="1"/>
  <c r="BC140" i="2"/>
  <c r="BD140" i="2" s="1"/>
  <c r="BC141" i="2"/>
  <c r="BD141" i="2" s="1"/>
  <c r="BC142" i="2"/>
  <c r="BD142" i="2" s="1"/>
  <c r="BC143" i="2"/>
  <c r="BD143" i="2" s="1"/>
  <c r="BC251" i="2"/>
  <c r="BD251" i="2" s="1"/>
  <c r="BC252" i="2"/>
  <c r="BD252" i="2" s="1"/>
  <c r="BC253" i="2"/>
  <c r="BD253" i="2" s="1"/>
  <c r="BC255" i="2"/>
  <c r="BD255" i="2" s="1"/>
  <c r="BC256" i="2"/>
  <c r="BD256" i="2" s="1"/>
  <c r="BC257" i="2"/>
  <c r="BD257" i="2" s="1"/>
  <c r="BC258" i="2"/>
  <c r="BD258" i="2" s="1"/>
  <c r="BC259" i="2"/>
  <c r="BD259" i="2" s="1"/>
  <c r="BC260" i="2"/>
  <c r="BD260" i="2" s="1"/>
  <c r="BC261" i="2"/>
  <c r="BC262" i="2"/>
  <c r="BD262" i="2" s="1"/>
  <c r="BC263" i="2"/>
  <c r="BD263" i="2" s="1"/>
  <c r="BC264" i="2"/>
  <c r="BD264" i="2" s="1"/>
  <c r="BC265" i="2"/>
  <c r="BD265" i="2" s="1"/>
  <c r="BC266" i="2"/>
  <c r="BD266" i="2" s="1"/>
  <c r="BC267" i="2"/>
  <c r="BD267" i="2" s="1"/>
  <c r="BC268" i="2"/>
  <c r="BD268" i="2" s="1"/>
  <c r="BC269" i="2"/>
  <c r="BD269" i="2" s="1"/>
  <c r="BC271" i="2"/>
  <c r="BD271" i="2" s="1"/>
  <c r="BC290" i="2"/>
  <c r="BD290" i="2" s="1"/>
  <c r="BC291" i="2"/>
  <c r="BD291" i="2" s="1"/>
  <c r="BC292" i="2"/>
  <c r="BD292" i="2" s="1"/>
  <c r="BC293" i="2"/>
  <c r="BD293" i="2" s="1"/>
  <c r="BC294" i="2"/>
  <c r="BD294" i="2" s="1"/>
  <c r="BC295" i="2"/>
  <c r="BD295" i="2" s="1"/>
  <c r="BC296" i="2"/>
  <c r="BD296" i="2" s="1"/>
  <c r="BC297" i="2"/>
  <c r="BD297" i="2" s="1"/>
  <c r="BC298" i="2"/>
  <c r="BD298" i="2" s="1"/>
  <c r="BC299" i="2"/>
  <c r="BD299" i="2" s="1"/>
  <c r="BC300" i="2"/>
  <c r="BD300" i="2" s="1"/>
  <c r="BC301" i="2"/>
  <c r="BD301" i="2" s="1"/>
  <c r="BC302" i="2"/>
  <c r="BD302" i="2" s="1"/>
  <c r="BC303" i="2"/>
  <c r="BD303" i="2" s="1"/>
  <c r="BC305" i="2"/>
  <c r="BD305" i="2" s="1"/>
  <c r="BC306" i="2"/>
  <c r="BD306" i="2" s="1"/>
  <c r="BC307" i="2"/>
  <c r="BD307" i="2" s="1"/>
  <c r="BC308" i="2"/>
  <c r="BD308" i="2" s="1"/>
  <c r="BC309" i="2"/>
  <c r="BD309" i="2" s="1"/>
  <c r="BC310" i="2"/>
  <c r="BD310" i="2" s="1"/>
  <c r="BC311" i="2"/>
  <c r="BD311" i="2" s="1"/>
  <c r="BC312" i="2"/>
  <c r="BD312" i="2" s="1"/>
  <c r="BC336" i="2"/>
  <c r="BD336" i="2" s="1"/>
  <c r="BC337" i="2"/>
  <c r="BD337" i="2" s="1"/>
  <c r="BC340" i="2"/>
  <c r="BD340" i="2" s="1"/>
  <c r="BC341" i="2"/>
  <c r="BD341" i="2" s="1"/>
  <c r="H1" i="11"/>
  <c r="H3" i="11"/>
  <c r="BJ255" i="2"/>
  <c r="A255" i="2"/>
  <c r="BJ131" i="2"/>
  <c r="A131" i="2"/>
  <c r="BJ130" i="2"/>
  <c r="A130" i="2"/>
  <c r="BJ129" i="2"/>
  <c r="A129" i="2"/>
  <c r="BJ128" i="2"/>
  <c r="A128" i="2"/>
  <c r="BJ143" i="2"/>
  <c r="A143" i="2"/>
  <c r="BJ142" i="2"/>
  <c r="A142" i="2"/>
  <c r="BJ141" i="2"/>
  <c r="A141" i="2"/>
  <c r="BJ140" i="2"/>
  <c r="A140" i="2"/>
  <c r="BJ139" i="2"/>
  <c r="A139" i="2"/>
  <c r="BJ138" i="2"/>
  <c r="A138" i="2"/>
  <c r="BJ113" i="2"/>
  <c r="A113" i="2"/>
  <c r="BJ112" i="2"/>
  <c r="A112" i="2"/>
  <c r="BJ116" i="2"/>
  <c r="A116" i="2"/>
  <c r="BJ115" i="2"/>
  <c r="A115" i="2"/>
  <c r="BJ134" i="2"/>
  <c r="A134" i="2"/>
  <c r="BJ133" i="2"/>
  <c r="A133" i="2"/>
  <c r="BJ132" i="2"/>
  <c r="A132" i="2"/>
  <c r="BJ123" i="2"/>
  <c r="A123" i="2"/>
  <c r="BJ121" i="2"/>
  <c r="A121" i="2"/>
  <c r="BJ118" i="2"/>
  <c r="A118" i="2"/>
  <c r="BJ114" i="2"/>
  <c r="A114" i="2"/>
  <c r="BJ111" i="2"/>
  <c r="A111" i="2"/>
  <c r="BJ110" i="2"/>
  <c r="A110" i="2"/>
  <c r="BJ109" i="2"/>
  <c r="A109" i="2"/>
  <c r="BJ108" i="2"/>
  <c r="A108" i="2"/>
  <c r="BJ97" i="2"/>
  <c r="A97" i="2"/>
  <c r="BJ104" i="2"/>
  <c r="A104" i="2"/>
  <c r="BJ103" i="2"/>
  <c r="A103" i="2"/>
  <c r="BJ105" i="2"/>
  <c r="A105" i="2"/>
  <c r="BJ117" i="2"/>
  <c r="A117" i="2"/>
  <c r="BJ106" i="2"/>
  <c r="A106" i="2"/>
  <c r="BJ107" i="2"/>
  <c r="A107" i="2"/>
  <c r="BJ102" i="2"/>
  <c r="A102" i="2"/>
  <c r="BJ101" i="2"/>
  <c r="A101" i="2"/>
  <c r="BJ100" i="2"/>
  <c r="A100" i="2"/>
  <c r="BJ99" i="2"/>
  <c r="A99" i="2"/>
  <c r="BJ98" i="2"/>
  <c r="A98" i="2"/>
  <c r="BJ96" i="2"/>
  <c r="A96" i="2"/>
  <c r="BJ95" i="2"/>
  <c r="A95" i="2"/>
  <c r="BJ94" i="2"/>
  <c r="A94" i="2"/>
  <c r="BJ341" i="2"/>
  <c r="A341" i="2"/>
  <c r="BJ340" i="2"/>
  <c r="A340" i="2"/>
  <c r="BC261" i="8"/>
  <c r="BD261" i="8" s="1"/>
  <c r="BJ261" i="8"/>
  <c r="A261" i="8"/>
  <c r="BC260" i="8"/>
  <c r="BD260" i="8" s="1"/>
  <c r="BJ260" i="8"/>
  <c r="A260" i="8"/>
  <c r="BC259" i="8"/>
  <c r="BD259" i="8" s="1"/>
  <c r="BJ259" i="8"/>
  <c r="A259" i="8"/>
  <c r="BC258" i="8"/>
  <c r="BD258" i="8" s="1"/>
  <c r="BJ258" i="8"/>
  <c r="A258" i="8"/>
  <c r="BC257" i="8"/>
  <c r="BD257" i="8" s="1"/>
  <c r="BJ257" i="8"/>
  <c r="A257" i="8"/>
  <c r="BC256" i="8"/>
  <c r="BD256" i="8" s="1"/>
  <c r="BJ256" i="8"/>
  <c r="A256" i="8"/>
  <c r="BC255" i="8"/>
  <c r="BD255" i="8" s="1"/>
  <c r="BJ255" i="8"/>
  <c r="A255" i="8"/>
  <c r="BC254" i="8"/>
  <c r="BD254" i="8" s="1"/>
  <c r="BJ254" i="8"/>
  <c r="A254" i="8"/>
  <c r="BC253" i="8"/>
  <c r="BD253" i="8" s="1"/>
  <c r="BJ253" i="8"/>
  <c r="A253" i="8"/>
  <c r="BC252" i="8"/>
  <c r="BD252" i="8" s="1"/>
  <c r="BJ252" i="8"/>
  <c r="A252" i="8"/>
  <c r="BC132" i="7"/>
  <c r="BD132" i="7" s="1"/>
  <c r="BC133" i="7"/>
  <c r="BD133" i="7" s="1"/>
  <c r="BC134" i="7"/>
  <c r="BD134" i="7" s="1"/>
  <c r="BC135" i="7"/>
  <c r="BD135" i="7" s="1"/>
  <c r="BC10" i="7"/>
  <c r="BD10" i="7" s="1"/>
  <c r="BC11" i="7"/>
  <c r="BD11" i="7" s="1"/>
  <c r="BC12" i="7"/>
  <c r="BD12" i="7" s="1"/>
  <c r="BC13" i="7"/>
  <c r="BD13" i="7" s="1"/>
  <c r="BC14" i="7"/>
  <c r="BC15" i="7"/>
  <c r="BD15" i="7" s="1"/>
  <c r="BC39" i="7"/>
  <c r="BD39" i="7" s="1"/>
  <c r="BC40" i="7"/>
  <c r="BD40" i="7" s="1"/>
  <c r="BC16" i="7"/>
  <c r="BD16" i="7" s="1"/>
  <c r="BC17" i="7"/>
  <c r="BD17" i="7" s="1"/>
  <c r="BC18" i="7"/>
  <c r="BD18" i="7" s="1"/>
  <c r="BC19" i="7"/>
  <c r="BD19" i="7" s="1"/>
  <c r="BC20" i="7"/>
  <c r="BD20" i="7" s="1"/>
  <c r="BC21" i="7"/>
  <c r="BD21" i="7" s="1"/>
  <c r="BC22" i="7"/>
  <c r="BD22" i="7" s="1"/>
  <c r="BC23" i="7"/>
  <c r="BD23" i="7" s="1"/>
  <c r="BC45" i="7"/>
  <c r="BD45" i="7" s="1"/>
  <c r="BC46" i="7"/>
  <c r="BD46" i="7" s="1"/>
  <c r="BC47" i="7"/>
  <c r="BD47" i="7" s="1"/>
  <c r="BC48" i="7"/>
  <c r="BD48" i="7" s="1"/>
  <c r="BC49" i="7"/>
  <c r="BD49" i="7" s="1"/>
  <c r="BC50" i="7"/>
  <c r="BD50" i="7" s="1"/>
  <c r="BC51" i="7"/>
  <c r="BD51" i="7" s="1"/>
  <c r="BC52" i="7"/>
  <c r="BD52" i="7" s="1"/>
  <c r="BC53" i="7"/>
  <c r="BD53" i="7" s="1"/>
  <c r="BC54" i="7"/>
  <c r="BD54" i="7" s="1"/>
  <c r="BC55" i="7"/>
  <c r="BD55" i="7" s="1"/>
  <c r="BC56" i="7"/>
  <c r="BD56" i="7" s="1"/>
  <c r="BC57" i="7"/>
  <c r="BD57" i="7" s="1"/>
  <c r="BC58" i="7"/>
  <c r="BC59" i="7"/>
  <c r="BD59" i="7" s="1"/>
  <c r="BC60" i="7"/>
  <c r="BD60" i="7" s="1"/>
  <c r="BC63" i="7"/>
  <c r="BD63" i="7" s="1"/>
  <c r="BC64" i="7"/>
  <c r="BD64" i="7" s="1"/>
  <c r="BC65" i="7"/>
  <c r="BD65" i="7" s="1"/>
  <c r="BC66" i="7"/>
  <c r="BD66" i="7" s="1"/>
  <c r="BC103" i="7"/>
  <c r="BD103" i="7" s="1"/>
  <c r="BC104" i="7"/>
  <c r="BD104" i="7" s="1"/>
  <c r="BC105" i="7"/>
  <c r="BD105" i="7" s="1"/>
  <c r="BC106" i="7"/>
  <c r="BD106" i="7" s="1"/>
  <c r="BC107" i="7"/>
  <c r="BD107" i="7" s="1"/>
  <c r="BC108" i="7"/>
  <c r="BD108" i="7" s="1"/>
  <c r="BC109" i="7"/>
  <c r="BD109" i="7" s="1"/>
  <c r="BC110" i="7"/>
  <c r="BD110" i="7" s="1"/>
  <c r="BC111" i="7"/>
  <c r="BD111" i="7" s="1"/>
  <c r="BC112" i="7"/>
  <c r="BD112" i="7" s="1"/>
  <c r="BC113" i="7"/>
  <c r="BD113" i="7" s="1"/>
  <c r="BC114" i="7"/>
  <c r="BD114" i="7" s="1"/>
  <c r="BC67" i="7"/>
  <c r="BD67" i="7" s="1"/>
  <c r="BC68" i="7"/>
  <c r="BD68" i="7" s="1"/>
  <c r="BC69" i="7"/>
  <c r="BD69" i="7" s="1"/>
  <c r="BC70" i="7"/>
  <c r="BD70" i="7" s="1"/>
  <c r="BC71" i="7"/>
  <c r="BC72" i="7"/>
  <c r="BD72" i="7" s="1"/>
  <c r="BC73" i="7"/>
  <c r="BD73" i="7" s="1"/>
  <c r="BC74" i="7"/>
  <c r="BD74" i="7" s="1"/>
  <c r="BC116" i="7"/>
  <c r="BD116" i="7" s="1"/>
  <c r="BC117" i="7"/>
  <c r="BD117" i="7" s="1"/>
  <c r="BC118" i="7"/>
  <c r="BD118" i="7" s="1"/>
  <c r="BC119" i="7"/>
  <c r="BD119" i="7" s="1"/>
  <c r="BC120" i="7"/>
  <c r="BD120" i="7" s="1"/>
  <c r="BC121" i="7"/>
  <c r="BD121" i="7" s="1"/>
  <c r="BC122" i="7"/>
  <c r="BD122" i="7" s="1"/>
  <c r="BC136" i="7"/>
  <c r="BD136" i="7" s="1"/>
  <c r="BC137" i="7"/>
  <c r="BD137" i="7" s="1"/>
  <c r="BC144" i="7"/>
  <c r="BC145" i="7"/>
  <c r="BD145" i="7" s="1"/>
  <c r="BC146" i="7"/>
  <c r="BD146" i="7" s="1"/>
  <c r="BC147" i="7"/>
  <c r="BD147" i="7" s="1"/>
  <c r="BC148" i="7"/>
  <c r="BD148" i="7" s="1"/>
  <c r="BC149" i="7"/>
  <c r="BD149" i="7" s="1"/>
  <c r="BC150" i="7"/>
  <c r="BD150" i="7" s="1"/>
  <c r="BC151" i="7"/>
  <c r="BC152" i="7"/>
  <c r="BD152" i="7" s="1"/>
  <c r="BC153" i="7"/>
  <c r="BD153" i="7" s="1"/>
  <c r="BC154" i="7"/>
  <c r="BD154" i="7" s="1"/>
  <c r="BC155" i="7"/>
  <c r="BD155" i="7" s="1"/>
  <c r="BC156" i="7"/>
  <c r="BD156" i="7" s="1"/>
  <c r="BC157" i="7"/>
  <c r="BD157" i="7" s="1"/>
  <c r="BC158" i="7"/>
  <c r="BD158" i="7" s="1"/>
  <c r="BC159" i="7"/>
  <c r="BD159" i="7" s="1"/>
  <c r="BC160" i="7"/>
  <c r="BD160" i="7" s="1"/>
  <c r="BC161" i="7"/>
  <c r="BD161" i="7" s="1"/>
  <c r="BC162" i="7"/>
  <c r="BD162" i="7" s="1"/>
  <c r="BC163" i="7"/>
  <c r="BC164" i="7"/>
  <c r="BD164" i="7" s="1"/>
  <c r="BC172" i="7"/>
  <c r="BD172" i="7" s="1"/>
  <c r="BC173" i="7"/>
  <c r="BD173" i="7" s="1"/>
  <c r="AE174" i="7"/>
  <c r="BC174" i="7"/>
  <c r="BP174" i="7" s="1"/>
  <c r="BC175" i="7"/>
  <c r="BD175" i="7" s="1"/>
  <c r="BC176" i="7"/>
  <c r="BD176" i="7" s="1"/>
  <c r="BC180" i="7"/>
  <c r="BD180" i="7" s="1"/>
  <c r="BC181" i="7"/>
  <c r="BD181" i="7" s="1"/>
  <c r="BC182" i="7"/>
  <c r="BD182" i="7" s="1"/>
  <c r="BC183" i="7"/>
  <c r="BD183" i="7" s="1"/>
  <c r="BC184" i="7"/>
  <c r="BD184" i="7" s="1"/>
  <c r="BC185" i="7"/>
  <c r="BD185" i="7" s="1"/>
  <c r="BC187" i="7"/>
  <c r="BC188" i="7"/>
  <c r="BD188" i="7" s="1"/>
  <c r="BC189" i="7"/>
  <c r="BD189" i="7" s="1"/>
  <c r="BC190" i="7"/>
  <c r="BD190" i="7" s="1"/>
  <c r="BC191" i="7"/>
  <c r="BD191" i="7" s="1"/>
  <c r="BC192" i="7"/>
  <c r="BD192" i="7" s="1"/>
  <c r="BC193" i="7"/>
  <c r="BD193" i="7" s="1"/>
  <c r="BC194" i="7"/>
  <c r="BD194" i="7" s="1"/>
  <c r="BC195" i="7"/>
  <c r="BD195" i="7" s="1"/>
  <c r="BC196" i="7"/>
  <c r="BD196" i="7" s="1"/>
  <c r="BC197" i="7"/>
  <c r="BD197" i="7" s="1"/>
  <c r="BC198" i="7"/>
  <c r="BD198" i="7" s="1"/>
  <c r="BC199" i="7"/>
  <c r="BC200" i="7"/>
  <c r="BD200" i="7" s="1"/>
  <c r="BC204" i="7"/>
  <c r="BD204" i="7" s="1"/>
  <c r="BC206" i="7"/>
  <c r="BD206" i="7" s="1"/>
  <c r="BC207" i="7"/>
  <c r="BD207" i="7" s="1"/>
  <c r="BC208" i="7"/>
  <c r="BD208" i="7" s="1"/>
  <c r="BC209" i="7"/>
  <c r="BD209" i="7" s="1"/>
  <c r="BC210" i="7"/>
  <c r="BD210" i="7" s="1"/>
  <c r="BC211" i="7"/>
  <c r="BD211" i="7" s="1"/>
  <c r="BC212" i="7"/>
  <c r="BD212" i="7" s="1"/>
  <c r="BC213" i="7"/>
  <c r="BD213" i="7" s="1"/>
  <c r="BC214" i="7"/>
  <c r="BD214" i="7" s="1"/>
  <c r="BC29" i="9"/>
  <c r="BD29" i="9" s="1"/>
  <c r="BJ29" i="9"/>
  <c r="BC30" i="9"/>
  <c r="BD30" i="9" s="1"/>
  <c r="BJ30" i="9"/>
  <c r="BC31" i="9"/>
  <c r="BD31" i="9" s="1"/>
  <c r="BJ31" i="9"/>
  <c r="BC32" i="9"/>
  <c r="BD32" i="9" s="1"/>
  <c r="BC34" i="9"/>
  <c r="BD34" i="9" s="1"/>
  <c r="BJ34" i="9"/>
  <c r="BC35" i="9"/>
  <c r="BD35" i="9" s="1"/>
  <c r="BJ35" i="9"/>
  <c r="BC36" i="9"/>
  <c r="BD36" i="9" s="1"/>
  <c r="BJ36" i="9"/>
  <c r="BC37" i="9"/>
  <c r="BD37" i="9" s="1"/>
  <c r="BJ37" i="9"/>
  <c r="BC38" i="9"/>
  <c r="BD38" i="9" s="1"/>
  <c r="BJ38" i="9"/>
  <c r="A38" i="9"/>
  <c r="A37" i="9"/>
  <c r="A36" i="9"/>
  <c r="A35" i="9"/>
  <c r="A34" i="9"/>
  <c r="BC9" i="9"/>
  <c r="BD9" i="9" s="1"/>
  <c r="BC10" i="9"/>
  <c r="BD10" i="9" s="1"/>
  <c r="BC11" i="9"/>
  <c r="BD11" i="9" s="1"/>
  <c r="BC12" i="9"/>
  <c r="BD12" i="9" s="1"/>
  <c r="BC14" i="9"/>
  <c r="BD14" i="9" s="1"/>
  <c r="BC15" i="9"/>
  <c r="BD15" i="9" s="1"/>
  <c r="BC16" i="9"/>
  <c r="BD16" i="9" s="1"/>
  <c r="BC17" i="9"/>
  <c r="BD17" i="9" s="1"/>
  <c r="BC18" i="9"/>
  <c r="BD18" i="9" s="1"/>
  <c r="BC19" i="9"/>
  <c r="BD19" i="9" s="1"/>
  <c r="BC21" i="9"/>
  <c r="BD21" i="9" s="1"/>
  <c r="AE23" i="9"/>
  <c r="BC23" i="9"/>
  <c r="BD23" i="9" s="1"/>
  <c r="BC24" i="9"/>
  <c r="BD24" i="9" s="1"/>
  <c r="BC25" i="9"/>
  <c r="BD25" i="9" s="1"/>
  <c r="BC26" i="9"/>
  <c r="BD26" i="9" s="1"/>
  <c r="BC27" i="9"/>
  <c r="BD27" i="9" s="1"/>
  <c r="BC11" i="4"/>
  <c r="BD11" i="4" s="1"/>
  <c r="BC17" i="4"/>
  <c r="BD17" i="4" s="1"/>
  <c r="BC66" i="4"/>
  <c r="BD66" i="4" s="1"/>
  <c r="BC67" i="4"/>
  <c r="BD67" i="4" s="1"/>
  <c r="BC53" i="4"/>
  <c r="BD53" i="4" s="1"/>
  <c r="BC77" i="4"/>
  <c r="BD77" i="4" s="1"/>
  <c r="BC9" i="4"/>
  <c r="BD9" i="4" s="1"/>
  <c r="BC10" i="4"/>
  <c r="BD10" i="4" s="1"/>
  <c r="BC12" i="4"/>
  <c r="BD12" i="4" s="1"/>
  <c r="BC13" i="4"/>
  <c r="BD13" i="4" s="1"/>
  <c r="BC14" i="4"/>
  <c r="BD14" i="4" s="1"/>
  <c r="BC15" i="4"/>
  <c r="BD15" i="4" s="1"/>
  <c r="BC16" i="4"/>
  <c r="BD16" i="4" s="1"/>
  <c r="BC18" i="4"/>
  <c r="BD18" i="4" s="1"/>
  <c r="BC19" i="4"/>
  <c r="BD19" i="4" s="1"/>
  <c r="BC20" i="4"/>
  <c r="BD20" i="4" s="1"/>
  <c r="BC34" i="4"/>
  <c r="BD34" i="4" s="1"/>
  <c r="BC35" i="4"/>
  <c r="BD35" i="4" s="1"/>
  <c r="BC36" i="4"/>
  <c r="BD36" i="4" s="1"/>
  <c r="BC37" i="4"/>
  <c r="BD37" i="4" s="1"/>
  <c r="BC38" i="4"/>
  <c r="BD38" i="4" s="1"/>
  <c r="BC39" i="4"/>
  <c r="BD39" i="4" s="1"/>
  <c r="BC40" i="4"/>
  <c r="BD40" i="4" s="1"/>
  <c r="BC56" i="4"/>
  <c r="BD56" i="4" s="1"/>
  <c r="BC57" i="4"/>
  <c r="BD57" i="4" s="1"/>
  <c r="BC63" i="4"/>
  <c r="BC49" i="4"/>
  <c r="BD49" i="4" s="1"/>
  <c r="BC64" i="4"/>
  <c r="BD64" i="4" s="1"/>
  <c r="BC65" i="4"/>
  <c r="BD65" i="4" s="1"/>
  <c r="BC52" i="4"/>
  <c r="BD52" i="4" s="1"/>
  <c r="BC44" i="4"/>
  <c r="BD44" i="4" s="1"/>
  <c r="BC58" i="4"/>
  <c r="BD58" i="4" s="1"/>
  <c r="BC50" i="4"/>
  <c r="BD50" i="4" s="1"/>
  <c r="BC51" i="4"/>
  <c r="BD51" i="4" s="1"/>
  <c r="BC61" i="4"/>
  <c r="BD61" i="4" s="1"/>
  <c r="BC62" i="4"/>
  <c r="BD62" i="4" s="1"/>
  <c r="BC59" i="4"/>
  <c r="BD59" i="4" s="1"/>
  <c r="BC60" i="4"/>
  <c r="BD60" i="4" s="1"/>
  <c r="BC46" i="4"/>
  <c r="BD46" i="4" s="1"/>
  <c r="BC47" i="4"/>
  <c r="BD47" i="4" s="1"/>
  <c r="BC48" i="4"/>
  <c r="BD48" i="4" s="1"/>
  <c r="BC69" i="4"/>
  <c r="BD69" i="4" s="1"/>
  <c r="BC70" i="4"/>
  <c r="BD70" i="4" s="1"/>
  <c r="BC71" i="4"/>
  <c r="BD71" i="4" s="1"/>
  <c r="BC72" i="4"/>
  <c r="BD72" i="4" s="1"/>
  <c r="BC73" i="4"/>
  <c r="BD73" i="4" s="1"/>
  <c r="BC74" i="4"/>
  <c r="BD74" i="4" s="1"/>
  <c r="BC75" i="4"/>
  <c r="BD75" i="4" s="1"/>
  <c r="BC76" i="4"/>
  <c r="BD76" i="4" s="1"/>
  <c r="BC78" i="4"/>
  <c r="BD78" i="4" s="1"/>
  <c r="BC80" i="4"/>
  <c r="BD80" i="4" s="1"/>
  <c r="BC81" i="4"/>
  <c r="BD81" i="4" s="1"/>
  <c r="BC82" i="4"/>
  <c r="BD82" i="4" s="1"/>
  <c r="BC83" i="4"/>
  <c r="BD83" i="4" s="1"/>
  <c r="BC84" i="4"/>
  <c r="BD84" i="4" s="1"/>
  <c r="BC85" i="4"/>
  <c r="BD85" i="4" s="1"/>
  <c r="BC86" i="4"/>
  <c r="BD86" i="4" s="1"/>
  <c r="BC107" i="4"/>
  <c r="BD107" i="4" s="1"/>
  <c r="BC108" i="4"/>
  <c r="BD108" i="4" s="1"/>
  <c r="BC109" i="4"/>
  <c r="BD109" i="4" s="1"/>
  <c r="BC106" i="4"/>
  <c r="BD106" i="4" s="1"/>
  <c r="BC103" i="4"/>
  <c r="BD103" i="4" s="1"/>
  <c r="BC104" i="4"/>
  <c r="BD104" i="4" s="1"/>
  <c r="BC105" i="4"/>
  <c r="BD105" i="4" s="1"/>
  <c r="BC24" i="4"/>
  <c r="BD24" i="4" s="1"/>
  <c r="BC25" i="4"/>
  <c r="BD25" i="4" s="1"/>
  <c r="BC26" i="4"/>
  <c r="BD26" i="4" s="1"/>
  <c r="BC27" i="4"/>
  <c r="BD27" i="4" s="1"/>
  <c r="BC28" i="4"/>
  <c r="BD28" i="4" s="1"/>
  <c r="BC88" i="4"/>
  <c r="BD88" i="4" s="1"/>
  <c r="BC89" i="4"/>
  <c r="BD89" i="4" s="1"/>
  <c r="BC92" i="4"/>
  <c r="BD92" i="4" s="1"/>
  <c r="BC91" i="4"/>
  <c r="BD91" i="4" s="1"/>
  <c r="BC90" i="4"/>
  <c r="BD90" i="4" s="1"/>
  <c r="BC93" i="4"/>
  <c r="BD93" i="4" s="1"/>
  <c r="BC124" i="4"/>
  <c r="BD124" i="4" s="1"/>
  <c r="BC125" i="4"/>
  <c r="BD125" i="4" s="1"/>
  <c r="BC126" i="4"/>
  <c r="BD126" i="4" s="1"/>
  <c r="BC127" i="4"/>
  <c r="BD127" i="4" s="1"/>
  <c r="BC128" i="4"/>
  <c r="BD128" i="4" s="1"/>
  <c r="BC129" i="4"/>
  <c r="BD129" i="4" s="1"/>
  <c r="BC130" i="4"/>
  <c r="BD130" i="4" s="1"/>
  <c r="BC111" i="4"/>
  <c r="BD111" i="4" s="1"/>
  <c r="BC112" i="4"/>
  <c r="BD112" i="4" s="1"/>
  <c r="BC113" i="4"/>
  <c r="BD113" i="4" s="1"/>
  <c r="BC114" i="4"/>
  <c r="BD114" i="4" s="1"/>
  <c r="BC115" i="4"/>
  <c r="BC116" i="4"/>
  <c r="BD116" i="4" s="1"/>
  <c r="BC95" i="4"/>
  <c r="BD95" i="4" s="1"/>
  <c r="BC100" i="4"/>
  <c r="BD100" i="4" s="1"/>
  <c r="BC99" i="4"/>
  <c r="BD99" i="4" s="1"/>
  <c r="BC101" i="4"/>
  <c r="BD101" i="4" s="1"/>
  <c r="BC96" i="4"/>
  <c r="BD96" i="4" s="1"/>
  <c r="BC97" i="4"/>
  <c r="BD97" i="4" s="1"/>
  <c r="BC98" i="4"/>
  <c r="BD98" i="4" s="1"/>
  <c r="BC166" i="4"/>
  <c r="BD166" i="4" s="1"/>
  <c r="BC151" i="4"/>
  <c r="BD151" i="4" s="1"/>
  <c r="BC152" i="4"/>
  <c r="BD152" i="4" s="1"/>
  <c r="BC153" i="4"/>
  <c r="BD153" i="4" s="1"/>
  <c r="BC154" i="4"/>
  <c r="BD154" i="4" s="1"/>
  <c r="BC168" i="4"/>
  <c r="BD168" i="4" s="1"/>
  <c r="BC169" i="4"/>
  <c r="BD169" i="4" s="1"/>
  <c r="BC199" i="4"/>
  <c r="BD199" i="4" s="1"/>
  <c r="BC191" i="4"/>
  <c r="BD191" i="4" s="1"/>
  <c r="BC200" i="4"/>
  <c r="BD200" i="4" s="1"/>
  <c r="BC192" i="4"/>
  <c r="BD192" i="4" s="1"/>
  <c r="BC189" i="4"/>
  <c r="BD189" i="4" s="1"/>
  <c r="BC201" i="4"/>
  <c r="BD201" i="4" s="1"/>
  <c r="BC190" i="4"/>
  <c r="BD190" i="4" s="1"/>
  <c r="BC202" i="4"/>
  <c r="BD202" i="4" s="1"/>
  <c r="BC142" i="4"/>
  <c r="BD142" i="4" s="1"/>
  <c r="BC143" i="4"/>
  <c r="BC144" i="4"/>
  <c r="BD144" i="4" s="1"/>
  <c r="BC145" i="4"/>
  <c r="BD145" i="4" s="1"/>
  <c r="BC146" i="4"/>
  <c r="BD146" i="4" s="1"/>
  <c r="BC147" i="4"/>
  <c r="BD147" i="4" s="1"/>
  <c r="BC148" i="4"/>
  <c r="BD148" i="4" s="1"/>
  <c r="BC149" i="4"/>
  <c r="BD149" i="4" s="1"/>
  <c r="BC150" i="4"/>
  <c r="BD150" i="4" s="1"/>
  <c r="BC228" i="4"/>
  <c r="BD228" i="4" s="1"/>
  <c r="BC229" i="4"/>
  <c r="BD229" i="4" s="1"/>
  <c r="BC230" i="4"/>
  <c r="BD230" i="4" s="1"/>
  <c r="BC239" i="4"/>
  <c r="BD239" i="4" s="1"/>
  <c r="BC240" i="4"/>
  <c r="BD240" i="4" s="1"/>
  <c r="BC241" i="4"/>
  <c r="BD241" i="4" s="1"/>
  <c r="BC242" i="4"/>
  <c r="BD242" i="4" s="1"/>
  <c r="BC250" i="4"/>
  <c r="BD250" i="4" s="1"/>
  <c r="BC251" i="4"/>
  <c r="BD251" i="4" s="1"/>
  <c r="BC243" i="4"/>
  <c r="BD243" i="4" s="1"/>
  <c r="BC244" i="4"/>
  <c r="BD244" i="4" s="1"/>
  <c r="BC245" i="4"/>
  <c r="BD245" i="4" s="1"/>
  <c r="BC246" i="4"/>
  <c r="BD246" i="4" s="1"/>
  <c r="BC247" i="4"/>
  <c r="BD247" i="4" s="1"/>
  <c r="BC231" i="4"/>
  <c r="BC266" i="4"/>
  <c r="BD266" i="4" s="1"/>
  <c r="BC267" i="4"/>
  <c r="BD267" i="4" s="1"/>
  <c r="BC268" i="4"/>
  <c r="BD268" i="4" s="1"/>
  <c r="BC248" i="4"/>
  <c r="BD248" i="4" s="1"/>
  <c r="BC42" i="4"/>
  <c r="BD42" i="4" s="1"/>
  <c r="BC43" i="4"/>
  <c r="BD43" i="4" s="1"/>
  <c r="BC54" i="4"/>
  <c r="BD54" i="4" s="1"/>
  <c r="BC55" i="4"/>
  <c r="BD55" i="4" s="1"/>
  <c r="BC157" i="4"/>
  <c r="BD157" i="4" s="1"/>
  <c r="BC253" i="4"/>
  <c r="BD253" i="4" s="1"/>
  <c r="BC254" i="4"/>
  <c r="BD254" i="4" s="1"/>
  <c r="BC255" i="4"/>
  <c r="BD255" i="4" s="1"/>
  <c r="BC256" i="4"/>
  <c r="BD256" i="4" s="1"/>
  <c r="BC257" i="4"/>
  <c r="BC258" i="4"/>
  <c r="BD258" i="4" s="1"/>
  <c r="BC259" i="4"/>
  <c r="BD259" i="4" s="1"/>
  <c r="BC260" i="4"/>
  <c r="BD260" i="4" s="1"/>
  <c r="BC263" i="4"/>
  <c r="BD263" i="4" s="1"/>
  <c r="BC264" i="4"/>
  <c r="BD264" i="4" s="1"/>
  <c r="BC261" i="4"/>
  <c r="BD261" i="4" s="1"/>
  <c r="BC121" i="4"/>
  <c r="BD121" i="4" s="1"/>
  <c r="BC122" i="4"/>
  <c r="BD122" i="4" s="1"/>
  <c r="BJ113" i="7"/>
  <c r="BJ112" i="7"/>
  <c r="A112" i="7"/>
  <c r="BJ164" i="7"/>
  <c r="BJ163" i="7"/>
  <c r="BJ214" i="7"/>
  <c r="A214" i="7"/>
  <c r="BJ213" i="7"/>
  <c r="A213" i="7"/>
  <c r="BJ212" i="7"/>
  <c r="A212" i="7"/>
  <c r="BJ211" i="7"/>
  <c r="A211" i="7"/>
  <c r="BJ20" i="2"/>
  <c r="A20" i="2"/>
  <c r="AB5" i="9"/>
  <c r="BB5" i="9"/>
  <c r="AB5" i="8"/>
  <c r="BB5" i="8"/>
  <c r="AB5" i="14"/>
  <c r="BB5" i="14"/>
  <c r="AB5" i="3"/>
  <c r="AC5" i="3"/>
  <c r="BB5" i="3"/>
  <c r="AB5" i="2"/>
  <c r="BB5" i="2"/>
  <c r="AB5" i="4"/>
  <c r="BB5" i="4"/>
  <c r="BB5" i="7"/>
  <c r="AB5" i="7"/>
  <c r="BJ23" i="7"/>
  <c r="A23" i="7"/>
  <c r="BJ162" i="7"/>
  <c r="A162" i="7"/>
  <c r="BJ161" i="7"/>
  <c r="A161" i="7"/>
  <c r="BJ111" i="7"/>
  <c r="A111" i="7"/>
  <c r="BJ114" i="7"/>
  <c r="BJ17" i="7"/>
  <c r="A17" i="7"/>
  <c r="BJ19" i="4"/>
  <c r="A19" i="4"/>
  <c r="BJ18" i="4"/>
  <c r="A18" i="4"/>
  <c r="A150" i="3"/>
  <c r="BC150" i="3"/>
  <c r="BD150" i="3" s="1"/>
  <c r="BJ150" i="3"/>
  <c r="A151" i="3"/>
  <c r="BC151" i="3"/>
  <c r="BD151" i="3" s="1"/>
  <c r="BJ151" i="3"/>
  <c r="A152" i="3"/>
  <c r="BC152" i="3"/>
  <c r="BD152" i="3" s="1"/>
  <c r="BJ152" i="3"/>
  <c r="A153" i="3"/>
  <c r="BC153" i="3"/>
  <c r="BD153" i="3" s="1"/>
  <c r="BJ153" i="3"/>
  <c r="A154" i="3"/>
  <c r="BC154" i="3"/>
  <c r="BJ154" i="3"/>
  <c r="A155" i="3"/>
  <c r="BC155" i="3"/>
  <c r="BD155" i="3" s="1"/>
  <c r="BJ155" i="3"/>
  <c r="BJ28" i="4"/>
  <c r="A28" i="4"/>
  <c r="BJ81" i="14"/>
  <c r="BC81" i="14"/>
  <c r="BD81" i="14" s="1"/>
  <c r="A81" i="14"/>
  <c r="BJ80" i="14"/>
  <c r="BC80" i="14"/>
  <c r="BD80" i="14" s="1"/>
  <c r="A80" i="14"/>
  <c r="BJ79" i="14"/>
  <c r="BC79" i="14"/>
  <c r="BD79" i="14" s="1"/>
  <c r="A79" i="14"/>
  <c r="BJ78" i="14"/>
  <c r="BC78" i="14"/>
  <c r="BD78" i="14" s="1"/>
  <c r="A78" i="14"/>
  <c r="BJ77" i="14"/>
  <c r="BC77" i="14"/>
  <c r="BD77" i="14" s="1"/>
  <c r="A77" i="14"/>
  <c r="BJ76" i="14"/>
  <c r="BC76" i="14"/>
  <c r="BD76" i="14" s="1"/>
  <c r="A76" i="14"/>
  <c r="BJ75" i="14"/>
  <c r="BC75" i="14"/>
  <c r="BD75" i="14" s="1"/>
  <c r="A75" i="14"/>
  <c r="BJ74" i="14"/>
  <c r="BC74" i="14"/>
  <c r="BD74" i="14" s="1"/>
  <c r="A74" i="14"/>
  <c r="BJ73" i="14"/>
  <c r="BC73" i="14"/>
  <c r="BD73" i="14" s="1"/>
  <c r="A73" i="14"/>
  <c r="A72" i="14"/>
  <c r="BR5" i="14"/>
  <c r="BI5" i="14"/>
  <c r="AC5" i="14"/>
  <c r="BA5" i="14"/>
  <c r="AZ5" i="14"/>
  <c r="AY5" i="14"/>
  <c r="AX5" i="14"/>
  <c r="AA5" i="14"/>
  <c r="Z5" i="14"/>
  <c r="Y5" i="14"/>
  <c r="X5" i="14"/>
  <c r="W5" i="14"/>
  <c r="V5" i="14"/>
  <c r="U5" i="14"/>
  <c r="T5" i="14"/>
  <c r="S5" i="14"/>
  <c r="R5" i="14"/>
  <c r="Q5" i="14"/>
  <c r="BJ65" i="7"/>
  <c r="A65" i="7"/>
  <c r="BJ66" i="7"/>
  <c r="A66" i="7"/>
  <c r="BJ20" i="7"/>
  <c r="A20" i="7"/>
  <c r="BJ183" i="7"/>
  <c r="A183" i="7"/>
  <c r="BJ184" i="7"/>
  <c r="A184" i="7"/>
  <c r="BJ182" i="7"/>
  <c r="A182" i="7"/>
  <c r="BJ18" i="7"/>
  <c r="A18" i="7"/>
  <c r="BJ58" i="7"/>
  <c r="A58" i="7"/>
  <c r="BJ16" i="7"/>
  <c r="BJ64" i="7"/>
  <c r="A64" i="7"/>
  <c r="BJ22" i="7"/>
  <c r="A22" i="7"/>
  <c r="BJ21" i="7"/>
  <c r="A21" i="7"/>
  <c r="BJ19" i="7"/>
  <c r="A19" i="7"/>
  <c r="BJ185" i="7"/>
  <c r="A185" i="7"/>
  <c r="A16" i="7"/>
  <c r="A9" i="5"/>
  <c r="BJ20" i="4"/>
  <c r="A20" i="4"/>
  <c r="BJ55" i="3"/>
  <c r="BC55" i="3"/>
  <c r="BD55" i="3" s="1"/>
  <c r="A55" i="3"/>
  <c r="BJ66" i="3"/>
  <c r="BC66" i="3"/>
  <c r="BD66" i="3" s="1"/>
  <c r="A66" i="3"/>
  <c r="BJ65" i="3"/>
  <c r="BC65" i="3"/>
  <c r="BD65" i="3" s="1"/>
  <c r="A65" i="3"/>
  <c r="BJ64" i="3"/>
  <c r="BC64" i="3"/>
  <c r="BD64" i="3" s="1"/>
  <c r="A64" i="3"/>
  <c r="BJ137" i="7"/>
  <c r="A137" i="7"/>
  <c r="BJ136" i="7"/>
  <c r="A136" i="7"/>
  <c r="BJ135" i="7"/>
  <c r="A135" i="7"/>
  <c r="BJ134" i="7"/>
  <c r="A134" i="7"/>
  <c r="BJ133" i="7"/>
  <c r="A133" i="7"/>
  <c r="BJ132" i="7"/>
  <c r="A132" i="7"/>
  <c r="BJ157" i="8"/>
  <c r="BC157" i="8"/>
  <c r="BD157" i="8" s="1"/>
  <c r="A157" i="8"/>
  <c r="BJ156" i="8"/>
  <c r="BC156" i="8"/>
  <c r="BD156" i="8" s="1"/>
  <c r="A156" i="8"/>
  <c r="BJ155" i="8"/>
  <c r="BC155" i="8"/>
  <c r="BD155" i="8" s="1"/>
  <c r="A155" i="8"/>
  <c r="BJ154" i="8"/>
  <c r="BC154" i="8"/>
  <c r="BD154" i="8" s="1"/>
  <c r="A154" i="8"/>
  <c r="BJ153" i="8"/>
  <c r="BC153" i="8"/>
  <c r="BD153" i="8" s="1"/>
  <c r="A153" i="8"/>
  <c r="BJ152" i="8"/>
  <c r="BC152" i="8"/>
  <c r="BD152" i="8" s="1"/>
  <c r="A152" i="8"/>
  <c r="BJ151" i="8"/>
  <c r="BC151" i="8"/>
  <c r="BD151" i="8" s="1"/>
  <c r="A151" i="8"/>
  <c r="BJ150" i="8"/>
  <c r="BC150" i="8"/>
  <c r="BD150" i="8" s="1"/>
  <c r="A150" i="8"/>
  <c r="BJ41" i="3"/>
  <c r="BC41" i="3"/>
  <c r="A41" i="3"/>
  <c r="BJ40" i="3"/>
  <c r="BC40" i="3"/>
  <c r="BD40" i="3" s="1"/>
  <c r="A40" i="3"/>
  <c r="BJ39" i="3"/>
  <c r="BC39" i="3"/>
  <c r="BD39" i="3" s="1"/>
  <c r="A39" i="3"/>
  <c r="BJ38" i="3"/>
  <c r="BC38" i="3"/>
  <c r="BD38" i="3" s="1"/>
  <c r="A38" i="3"/>
  <c r="BJ202" i="4"/>
  <c r="A202" i="4"/>
  <c r="BJ190" i="4"/>
  <c r="A190" i="4"/>
  <c r="BJ201" i="4"/>
  <c r="A201" i="4"/>
  <c r="BJ189" i="4"/>
  <c r="A189" i="4"/>
  <c r="BJ192" i="4"/>
  <c r="A192" i="4"/>
  <c r="BJ200" i="4"/>
  <c r="A200" i="4"/>
  <c r="BJ191" i="4"/>
  <c r="A191" i="4"/>
  <c r="BJ199" i="4"/>
  <c r="A199" i="4"/>
  <c r="BJ35" i="8"/>
  <c r="BC35" i="8"/>
  <c r="BD35" i="8" s="1"/>
  <c r="A35" i="8"/>
  <c r="BJ34" i="8"/>
  <c r="BC34" i="8"/>
  <c r="BD34" i="8" s="1"/>
  <c r="A34" i="8"/>
  <c r="BJ33" i="8"/>
  <c r="BC33" i="8"/>
  <c r="BD33" i="8" s="1"/>
  <c r="A33" i="8"/>
  <c r="BJ32" i="8"/>
  <c r="BC32" i="8"/>
  <c r="BD32" i="8" s="1"/>
  <c r="A32" i="8"/>
  <c r="BJ31" i="8"/>
  <c r="BC31" i="8"/>
  <c r="BD31" i="8" s="1"/>
  <c r="A31" i="8"/>
  <c r="BJ30" i="8"/>
  <c r="BC30" i="8"/>
  <c r="BD30" i="8" s="1"/>
  <c r="A30" i="8"/>
  <c r="BJ29" i="8"/>
  <c r="BC29" i="8"/>
  <c r="BD29" i="8" s="1"/>
  <c r="A29" i="8"/>
  <c r="BJ28" i="8"/>
  <c r="BC28" i="8"/>
  <c r="BD28" i="8" s="1"/>
  <c r="A28" i="8"/>
  <c r="BJ27" i="8"/>
  <c r="BC27" i="8"/>
  <c r="BD27" i="8" s="1"/>
  <c r="A27" i="8"/>
  <c r="BJ26" i="8"/>
  <c r="BC26" i="8"/>
  <c r="BD26" i="8" s="1"/>
  <c r="A26" i="8"/>
  <c r="BJ117" i="7"/>
  <c r="A117" i="7"/>
  <c r="BJ218" i="8"/>
  <c r="BC218" i="8"/>
  <c r="BD218" i="8" s="1"/>
  <c r="A218" i="8"/>
  <c r="BJ228" i="8"/>
  <c r="BC228" i="8"/>
  <c r="BD228" i="8" s="1"/>
  <c r="A228" i="8"/>
  <c r="BJ240" i="8"/>
  <c r="BC240" i="8"/>
  <c r="BD240" i="8" s="1"/>
  <c r="A240" i="8"/>
  <c r="BJ239" i="8"/>
  <c r="BC239" i="8"/>
  <c r="BD239" i="8" s="1"/>
  <c r="A239" i="8"/>
  <c r="BJ238" i="8"/>
  <c r="BC238" i="8"/>
  <c r="BD238" i="8" s="1"/>
  <c r="A238" i="8"/>
  <c r="BJ237" i="8"/>
  <c r="BC237" i="8"/>
  <c r="BD237" i="8" s="1"/>
  <c r="A237" i="8"/>
  <c r="BJ236" i="8"/>
  <c r="BC236" i="8"/>
  <c r="BD236" i="8" s="1"/>
  <c r="A236" i="8"/>
  <c r="BJ235" i="8"/>
  <c r="BC235" i="8"/>
  <c r="BD235" i="8" s="1"/>
  <c r="A235" i="8"/>
  <c r="BJ249" i="8"/>
  <c r="BC249" i="8"/>
  <c r="BD249" i="8" s="1"/>
  <c r="A249" i="8"/>
  <c r="BJ217" i="8"/>
  <c r="BC217" i="8"/>
  <c r="BD217" i="8" s="1"/>
  <c r="A217" i="8"/>
  <c r="BJ216" i="8"/>
  <c r="BC216" i="8"/>
  <c r="BD216" i="8" s="1"/>
  <c r="A216" i="8"/>
  <c r="BJ214" i="8"/>
  <c r="BC214" i="8"/>
  <c r="BD214" i="8" s="1"/>
  <c r="A214" i="8"/>
  <c r="BJ241" i="8"/>
  <c r="BC241" i="8"/>
  <c r="BD241" i="8" s="1"/>
  <c r="A241" i="8"/>
  <c r="BJ213" i="8"/>
  <c r="BC213" i="8"/>
  <c r="BD213" i="8" s="1"/>
  <c r="A213" i="8"/>
  <c r="BJ229" i="8"/>
  <c r="BC229" i="8"/>
  <c r="BD229" i="8" s="1"/>
  <c r="A229" i="8"/>
  <c r="BJ215" i="8"/>
  <c r="BC215" i="8"/>
  <c r="BD215" i="8" s="1"/>
  <c r="A215" i="8"/>
  <c r="BJ225" i="8"/>
  <c r="BC225" i="8"/>
  <c r="BD225" i="8" s="1"/>
  <c r="A225" i="8"/>
  <c r="BJ227" i="8"/>
  <c r="BC227" i="8"/>
  <c r="BD227" i="8" s="1"/>
  <c r="A227" i="8"/>
  <c r="BJ226" i="8"/>
  <c r="BC226" i="8"/>
  <c r="BD226" i="8" s="1"/>
  <c r="A226" i="8"/>
  <c r="BJ250" i="8"/>
  <c r="BC250" i="8"/>
  <c r="BD250" i="8" s="1"/>
  <c r="A250" i="8"/>
  <c r="BJ224" i="8"/>
  <c r="BC224" i="8"/>
  <c r="BD224" i="8" s="1"/>
  <c r="A224" i="8"/>
  <c r="BJ212" i="8"/>
  <c r="BC212" i="8"/>
  <c r="BD212" i="8" s="1"/>
  <c r="A212" i="8"/>
  <c r="BJ211" i="8"/>
  <c r="BC211" i="8"/>
  <c r="BD211" i="8" s="1"/>
  <c r="A211" i="8"/>
  <c r="BJ22" i="8"/>
  <c r="BC22" i="8"/>
  <c r="BD22" i="8" s="1"/>
  <c r="A22" i="8"/>
  <c r="BJ21" i="8"/>
  <c r="BC21" i="8"/>
  <c r="A21" i="8"/>
  <c r="BJ20" i="8"/>
  <c r="BC20" i="8"/>
  <c r="BD20" i="8" s="1"/>
  <c r="A20" i="8"/>
  <c r="BJ23" i="8"/>
  <c r="BC23" i="8"/>
  <c r="BD23" i="8" s="1"/>
  <c r="A23" i="8"/>
  <c r="BJ24" i="8"/>
  <c r="BC24" i="8"/>
  <c r="BD24" i="8" s="1"/>
  <c r="A24" i="8"/>
  <c r="A19" i="8"/>
  <c r="BC19" i="8"/>
  <c r="BD19" i="8" s="1"/>
  <c r="BJ19" i="8"/>
  <c r="BJ49" i="7"/>
  <c r="A49" i="7"/>
  <c r="BJ107" i="7"/>
  <c r="A107" i="7"/>
  <c r="BJ106" i="7"/>
  <c r="A106" i="7"/>
  <c r="BJ105" i="7"/>
  <c r="A105" i="7"/>
  <c r="BJ104" i="7"/>
  <c r="A104" i="7"/>
  <c r="BJ103" i="7"/>
  <c r="A103" i="7"/>
  <c r="BJ78" i="4"/>
  <c r="A78" i="4"/>
  <c r="BJ77" i="4"/>
  <c r="A77" i="4"/>
  <c r="A8" i="4"/>
  <c r="A9" i="4"/>
  <c r="BJ9" i="4"/>
  <c r="A10" i="4"/>
  <c r="BJ10" i="4"/>
  <c r="A11" i="4"/>
  <c r="BJ11" i="4"/>
  <c r="A12" i="4"/>
  <c r="BJ12" i="4"/>
  <c r="A13" i="4"/>
  <c r="BJ13" i="4"/>
  <c r="A14" i="4"/>
  <c r="BJ14" i="4"/>
  <c r="A15" i="4"/>
  <c r="BJ15" i="4"/>
  <c r="A16" i="4"/>
  <c r="BJ16" i="4"/>
  <c r="A17" i="4"/>
  <c r="BJ17" i="4"/>
  <c r="A34" i="4"/>
  <c r="BJ34" i="4"/>
  <c r="A35" i="4"/>
  <c r="BJ35" i="4"/>
  <c r="A36" i="4"/>
  <c r="BJ36" i="4"/>
  <c r="A37" i="4"/>
  <c r="BJ37" i="4"/>
  <c r="A38" i="4"/>
  <c r="BJ38" i="4"/>
  <c r="A39" i="4"/>
  <c r="BJ39" i="4"/>
  <c r="A40" i="4"/>
  <c r="BJ40" i="4"/>
  <c r="A56" i="4"/>
  <c r="BJ56" i="4"/>
  <c r="A57" i="4"/>
  <c r="BJ57" i="4"/>
  <c r="A63" i="4"/>
  <c r="BJ63" i="4"/>
  <c r="A49" i="4"/>
  <c r="BJ49" i="4"/>
  <c r="A64" i="4"/>
  <c r="BJ64" i="4"/>
  <c r="A65" i="4"/>
  <c r="BJ65" i="4"/>
  <c r="A52" i="4"/>
  <c r="BJ52" i="4"/>
  <c r="A44" i="4"/>
  <c r="BJ44" i="4"/>
  <c r="A58" i="4"/>
  <c r="BJ58" i="4"/>
  <c r="A66" i="4"/>
  <c r="BJ66" i="4"/>
  <c r="A50" i="4"/>
  <c r="BJ50" i="4"/>
  <c r="A51" i="4"/>
  <c r="BJ51" i="4"/>
  <c r="A61" i="4"/>
  <c r="BJ61" i="4"/>
  <c r="A62" i="4"/>
  <c r="BJ62" i="4"/>
  <c r="A59" i="4"/>
  <c r="BJ59" i="4"/>
  <c r="A60" i="4"/>
  <c r="BJ60" i="4"/>
  <c r="A46" i="4"/>
  <c r="BJ46" i="4"/>
  <c r="A47" i="4"/>
  <c r="BJ47" i="4"/>
  <c r="A48" i="4"/>
  <c r="BJ48" i="4"/>
  <c r="A67" i="4"/>
  <c r="BJ67" i="4"/>
  <c r="A53" i="4"/>
  <c r="BJ53" i="4"/>
  <c r="A69" i="4"/>
  <c r="BJ69" i="4"/>
  <c r="A70" i="4"/>
  <c r="BJ70" i="4"/>
  <c r="A71" i="4"/>
  <c r="BJ71" i="4"/>
  <c r="A72" i="4"/>
  <c r="BJ72" i="4"/>
  <c r="A73" i="4"/>
  <c r="BJ73" i="4"/>
  <c r="A74" i="4"/>
  <c r="BJ74" i="4"/>
  <c r="A75" i="4"/>
  <c r="BJ75" i="4"/>
  <c r="A76" i="4"/>
  <c r="BJ76" i="4"/>
  <c r="A80" i="4"/>
  <c r="BJ80" i="4"/>
  <c r="A81" i="4"/>
  <c r="BJ81" i="4"/>
  <c r="A82" i="4"/>
  <c r="BJ82" i="4"/>
  <c r="A83" i="4"/>
  <c r="BJ83" i="4"/>
  <c r="A84" i="4"/>
  <c r="BJ84" i="4"/>
  <c r="A85" i="4"/>
  <c r="BJ85" i="4"/>
  <c r="A86" i="4"/>
  <c r="BJ86" i="4"/>
  <c r="A107" i="4"/>
  <c r="BJ107" i="4"/>
  <c r="A108" i="4"/>
  <c r="BJ108" i="4"/>
  <c r="A109" i="4"/>
  <c r="BJ109" i="4"/>
  <c r="A106" i="4"/>
  <c r="BJ106" i="4"/>
  <c r="A103" i="4"/>
  <c r="BJ103" i="4"/>
  <c r="A104" i="4"/>
  <c r="BJ104" i="4"/>
  <c r="A105" i="4"/>
  <c r="BJ105" i="4"/>
  <c r="A24" i="4"/>
  <c r="BJ24" i="4"/>
  <c r="A25" i="4"/>
  <c r="BJ25" i="4"/>
  <c r="A26" i="4"/>
  <c r="BJ26" i="4"/>
  <c r="A27" i="4"/>
  <c r="BJ27" i="4"/>
  <c r="A88" i="4"/>
  <c r="BJ88" i="4"/>
  <c r="A89" i="4"/>
  <c r="BJ89" i="4"/>
  <c r="A92" i="4"/>
  <c r="BJ92" i="4"/>
  <c r="A91" i="4"/>
  <c r="BJ91" i="4"/>
  <c r="A90" i="4"/>
  <c r="BJ90" i="4"/>
  <c r="A93" i="4"/>
  <c r="BJ93" i="4"/>
  <c r="A124" i="4"/>
  <c r="BJ124" i="4"/>
  <c r="A125" i="4"/>
  <c r="BJ125" i="4"/>
  <c r="A126" i="4"/>
  <c r="BJ126" i="4"/>
  <c r="A127" i="4"/>
  <c r="BJ127" i="4"/>
  <c r="A128" i="4"/>
  <c r="BJ128" i="4"/>
  <c r="A129" i="4"/>
  <c r="BJ129" i="4"/>
  <c r="A130" i="4"/>
  <c r="BJ130" i="4"/>
  <c r="A111" i="4"/>
  <c r="BJ111" i="4"/>
  <c r="A112" i="4"/>
  <c r="BJ112" i="4"/>
  <c r="A113" i="4"/>
  <c r="BJ113" i="4"/>
  <c r="A114" i="4"/>
  <c r="BJ114" i="4"/>
  <c r="A115" i="4"/>
  <c r="BJ115" i="4"/>
  <c r="A116" i="4"/>
  <c r="BJ116" i="4"/>
  <c r="A95" i="4"/>
  <c r="BJ95" i="4"/>
  <c r="A100" i="4"/>
  <c r="BJ100" i="4"/>
  <c r="A99" i="4"/>
  <c r="BJ99" i="4"/>
  <c r="A101" i="4"/>
  <c r="BJ101" i="4"/>
  <c r="A96" i="4"/>
  <c r="BJ96" i="4"/>
  <c r="A97" i="4"/>
  <c r="BJ97" i="4"/>
  <c r="A98" i="4"/>
  <c r="BJ98" i="4"/>
  <c r="A166" i="4"/>
  <c r="BJ166" i="4"/>
  <c r="A151" i="4"/>
  <c r="BJ151" i="4"/>
  <c r="A152" i="4"/>
  <c r="BJ152" i="4"/>
  <c r="A153" i="4"/>
  <c r="BJ153" i="4"/>
  <c r="A154" i="4"/>
  <c r="BJ154" i="4"/>
  <c r="A168" i="4"/>
  <c r="BJ168" i="4"/>
  <c r="A169" i="4"/>
  <c r="BJ169" i="4"/>
  <c r="A142" i="4"/>
  <c r="BJ142" i="4"/>
  <c r="A143" i="4"/>
  <c r="BJ143" i="4"/>
  <c r="A144" i="4"/>
  <c r="BJ144" i="4"/>
  <c r="A145" i="4"/>
  <c r="BJ145" i="4"/>
  <c r="A146" i="4"/>
  <c r="BJ146" i="4"/>
  <c r="A147" i="4"/>
  <c r="BJ147" i="4"/>
  <c r="A148" i="4"/>
  <c r="BJ148" i="4"/>
  <c r="A149" i="4"/>
  <c r="BJ149" i="4"/>
  <c r="A150" i="4"/>
  <c r="BJ150" i="4"/>
  <c r="A228" i="4"/>
  <c r="BJ228" i="4"/>
  <c r="A229" i="4"/>
  <c r="BJ229" i="4"/>
  <c r="A230" i="4"/>
  <c r="BJ230" i="4"/>
  <c r="A239" i="4"/>
  <c r="BJ239" i="4"/>
  <c r="A240" i="4"/>
  <c r="BJ240" i="4"/>
  <c r="A241" i="4"/>
  <c r="BJ241" i="4"/>
  <c r="A242" i="4"/>
  <c r="BJ242" i="4"/>
  <c r="A250" i="4"/>
  <c r="BJ250" i="4"/>
  <c r="A251" i="4"/>
  <c r="BJ251" i="4"/>
  <c r="A243" i="4"/>
  <c r="BJ243" i="4"/>
  <c r="A244" i="4"/>
  <c r="BJ244" i="4"/>
  <c r="A245" i="4"/>
  <c r="BJ245" i="4"/>
  <c r="A246" i="4"/>
  <c r="BJ246" i="4"/>
  <c r="A247" i="4"/>
  <c r="BJ247" i="4"/>
  <c r="A231" i="4"/>
  <c r="BJ231" i="4"/>
  <c r="A266" i="4"/>
  <c r="BJ266" i="4"/>
  <c r="A267" i="4"/>
  <c r="BJ267" i="4"/>
  <c r="BJ268" i="4"/>
  <c r="A248" i="4"/>
  <c r="BJ248" i="4"/>
  <c r="A42" i="4"/>
  <c r="BJ42" i="4"/>
  <c r="A43" i="4"/>
  <c r="BJ43" i="4"/>
  <c r="A54" i="4"/>
  <c r="BJ54" i="4"/>
  <c r="A55" i="4"/>
  <c r="BJ55" i="4"/>
  <c r="A157" i="4"/>
  <c r="BJ157" i="4"/>
  <c r="A253" i="4"/>
  <c r="BJ253" i="4"/>
  <c r="A254" i="4"/>
  <c r="BJ254" i="4"/>
  <c r="A255" i="4"/>
  <c r="BJ255" i="4"/>
  <c r="A256" i="4"/>
  <c r="BJ256" i="4"/>
  <c r="A257" i="4"/>
  <c r="BJ257" i="4"/>
  <c r="A258" i="4"/>
  <c r="BJ258" i="4"/>
  <c r="A259" i="4"/>
  <c r="BJ259" i="4"/>
  <c r="A260" i="4"/>
  <c r="BJ260" i="4"/>
  <c r="A263" i="4"/>
  <c r="BJ263" i="4"/>
  <c r="A264" i="4"/>
  <c r="BJ264" i="4"/>
  <c r="A261" i="4"/>
  <c r="BJ261" i="4"/>
  <c r="A121" i="4"/>
  <c r="BJ121" i="4"/>
  <c r="A122" i="4"/>
  <c r="BJ122" i="4"/>
  <c r="BJ15" i="7"/>
  <c r="A15" i="7"/>
  <c r="BJ110" i="7"/>
  <c r="A110" i="7"/>
  <c r="BJ109" i="7"/>
  <c r="A109" i="7"/>
  <c r="BJ108" i="7"/>
  <c r="A108" i="7"/>
  <c r="BJ55" i="7"/>
  <c r="A55" i="7"/>
  <c r="BJ54" i="7"/>
  <c r="A54" i="7"/>
  <c r="BJ40" i="7"/>
  <c r="A40" i="7"/>
  <c r="BJ63" i="7"/>
  <c r="A63" i="7"/>
  <c r="BJ56" i="7"/>
  <c r="A56" i="7"/>
  <c r="BJ52" i="7"/>
  <c r="A52" i="7"/>
  <c r="BJ48" i="7"/>
  <c r="A48" i="7"/>
  <c r="BJ51" i="7"/>
  <c r="A51" i="7"/>
  <c r="BJ50" i="7"/>
  <c r="A50" i="7"/>
  <c r="BJ57" i="7"/>
  <c r="A57" i="7"/>
  <c r="BJ72" i="7"/>
  <c r="A72" i="7"/>
  <c r="BJ71" i="7"/>
  <c r="A71" i="7"/>
  <c r="BJ245" i="8"/>
  <c r="BC245" i="8"/>
  <c r="BD245" i="8" s="1"/>
  <c r="A245" i="8"/>
  <c r="BJ233" i="8"/>
  <c r="BC233" i="8"/>
  <c r="BD233" i="8" s="1"/>
  <c r="A233" i="8"/>
  <c r="BJ18" i="8"/>
  <c r="BC18" i="8"/>
  <c r="BD18" i="8" s="1"/>
  <c r="A18" i="8"/>
  <c r="BJ17" i="8"/>
  <c r="BC17" i="8"/>
  <c r="BD17" i="8" s="1"/>
  <c r="A17" i="8"/>
  <c r="BJ16" i="8"/>
  <c r="BC16" i="8"/>
  <c r="BD16" i="8" s="1"/>
  <c r="A16" i="8"/>
  <c r="BJ21" i="9"/>
  <c r="A21" i="9"/>
  <c r="BJ137" i="2"/>
  <c r="A137" i="2"/>
  <c r="BJ136" i="2"/>
  <c r="A136" i="2"/>
  <c r="BJ135" i="2"/>
  <c r="A135" i="2"/>
  <c r="BJ13" i="2"/>
  <c r="A13" i="2"/>
  <c r="BJ12" i="2"/>
  <c r="A12" i="2"/>
  <c r="BJ11" i="2"/>
  <c r="A11" i="2"/>
  <c r="BJ10" i="2"/>
  <c r="A10" i="2"/>
  <c r="A8" i="2"/>
  <c r="BJ9" i="2"/>
  <c r="A9" i="2"/>
  <c r="BJ210" i="8"/>
  <c r="BC210" i="8"/>
  <c r="A210" i="8"/>
  <c r="BJ209" i="8"/>
  <c r="BC209" i="8"/>
  <c r="A209" i="8"/>
  <c r="BJ208" i="8"/>
  <c r="BC208" i="8"/>
  <c r="BD208" i="8" s="1"/>
  <c r="A208" i="8"/>
  <c r="BJ247" i="8"/>
  <c r="BC247" i="8"/>
  <c r="BD247" i="8" s="1"/>
  <c r="A247" i="8"/>
  <c r="BJ246" i="8"/>
  <c r="BC246" i="8"/>
  <c r="BD246" i="8" s="1"/>
  <c r="A246" i="8"/>
  <c r="BJ232" i="8"/>
  <c r="BC232" i="8"/>
  <c r="BD232" i="8" s="1"/>
  <c r="A232" i="8"/>
  <c r="BJ234" i="8"/>
  <c r="BC234" i="8"/>
  <c r="BD234" i="8" s="1"/>
  <c r="A234" i="8"/>
  <c r="BJ248" i="8"/>
  <c r="BC248" i="8"/>
  <c r="BD248" i="8" s="1"/>
  <c r="A248" i="8"/>
  <c r="BJ244" i="8"/>
  <c r="BC244" i="8"/>
  <c r="A244" i="8"/>
  <c r="BJ243" i="8"/>
  <c r="BC243" i="8"/>
  <c r="BD243" i="8" s="1"/>
  <c r="A243" i="8"/>
  <c r="BJ231" i="8"/>
  <c r="BC231" i="8"/>
  <c r="BD231" i="8" s="1"/>
  <c r="A231" i="8"/>
  <c r="BJ223" i="8"/>
  <c r="BC223" i="8"/>
  <c r="A223" i="8"/>
  <c r="BJ222" i="8"/>
  <c r="BC222" i="8"/>
  <c r="A222" i="8"/>
  <c r="BJ207" i="8"/>
  <c r="BC207" i="8"/>
  <c r="BD207" i="8" s="1"/>
  <c r="A207" i="8"/>
  <c r="BJ206" i="8"/>
  <c r="BC206" i="8"/>
  <c r="BD206" i="8" s="1"/>
  <c r="A206" i="8"/>
  <c r="A18" i="5"/>
  <c r="BJ80" i="2"/>
  <c r="A80" i="2"/>
  <c r="BJ79" i="2"/>
  <c r="A79" i="2"/>
  <c r="BJ78" i="2"/>
  <c r="A78" i="2"/>
  <c r="BJ77" i="2"/>
  <c r="A77" i="2"/>
  <c r="BJ76" i="2"/>
  <c r="A76" i="2"/>
  <c r="BJ75" i="2"/>
  <c r="A75" i="2"/>
  <c r="BJ74" i="2"/>
  <c r="A74" i="2"/>
  <c r="BJ73" i="2"/>
  <c r="A73" i="2"/>
  <c r="BJ72" i="2"/>
  <c r="A72" i="2"/>
  <c r="BJ71" i="2"/>
  <c r="A71" i="2"/>
  <c r="Z5" i="3"/>
  <c r="BC117" i="3"/>
  <c r="BD117" i="3" s="1"/>
  <c r="BC98" i="3"/>
  <c r="BD98" i="3" s="1"/>
  <c r="BC93" i="3"/>
  <c r="BD93" i="3" s="1"/>
  <c r="BC118" i="3"/>
  <c r="BD118" i="3" s="1"/>
  <c r="BC96" i="3"/>
  <c r="BD96" i="3" s="1"/>
  <c r="BC109" i="3"/>
  <c r="BD109" i="3" s="1"/>
  <c r="BC119" i="3"/>
  <c r="BD119" i="3" s="1"/>
  <c r="BJ117" i="3"/>
  <c r="BJ98" i="3"/>
  <c r="BJ93" i="3"/>
  <c r="BJ118" i="3"/>
  <c r="BJ96" i="3"/>
  <c r="BJ109" i="3"/>
  <c r="BJ119" i="3"/>
  <c r="BJ89" i="3"/>
  <c r="A119" i="3"/>
  <c r="A118" i="3"/>
  <c r="A117" i="3"/>
  <c r="BJ59" i="7"/>
  <c r="A59" i="7"/>
  <c r="BJ70" i="7"/>
  <c r="A70" i="7"/>
  <c r="BJ69" i="7"/>
  <c r="A69" i="7"/>
  <c r="BJ68" i="7"/>
  <c r="A68" i="7"/>
  <c r="BJ45" i="7"/>
  <c r="A45" i="7"/>
  <c r="BJ60" i="7"/>
  <c r="A60" i="7"/>
  <c r="BJ46" i="7"/>
  <c r="A46" i="7"/>
  <c r="BJ47" i="7"/>
  <c r="A47" i="7"/>
  <c r="BJ336" i="2"/>
  <c r="A336" i="2"/>
  <c r="BJ67" i="7"/>
  <c r="A67" i="7"/>
  <c r="BJ14" i="7"/>
  <c r="A14" i="7"/>
  <c r="BJ116" i="7"/>
  <c r="A116" i="7"/>
  <c r="BJ69" i="8"/>
  <c r="BC69" i="8"/>
  <c r="BD69" i="8" s="1"/>
  <c r="A69" i="8"/>
  <c r="BJ70" i="8"/>
  <c r="BC70" i="8"/>
  <c r="A70" i="8"/>
  <c r="BJ71" i="8"/>
  <c r="BC71" i="8"/>
  <c r="BD71" i="8" s="1"/>
  <c r="A71" i="8"/>
  <c r="BJ72" i="8"/>
  <c r="BC72" i="8"/>
  <c r="BD72" i="8" s="1"/>
  <c r="A72" i="8"/>
  <c r="BC9" i="8"/>
  <c r="BD9" i="8" s="1"/>
  <c r="BJ9" i="8"/>
  <c r="BC10" i="8"/>
  <c r="BD10" i="8" s="1"/>
  <c r="BJ10" i="8"/>
  <c r="BC11" i="8"/>
  <c r="BD11" i="8" s="1"/>
  <c r="BJ11" i="8"/>
  <c r="BC12" i="8"/>
  <c r="BD12" i="8" s="1"/>
  <c r="BJ12" i="8"/>
  <c r="BC13" i="8"/>
  <c r="BD13" i="8" s="1"/>
  <c r="BJ13" i="8"/>
  <c r="BC14" i="8"/>
  <c r="BJ14" i="8"/>
  <c r="BC15" i="8"/>
  <c r="BD15" i="8" s="1"/>
  <c r="BJ15" i="8"/>
  <c r="BC73" i="8"/>
  <c r="BD73" i="8" s="1"/>
  <c r="BJ73" i="8"/>
  <c r="BC74" i="8"/>
  <c r="BD74" i="8" s="1"/>
  <c r="BJ74" i="8"/>
  <c r="BC75" i="8"/>
  <c r="BD75" i="8" s="1"/>
  <c r="BJ75" i="8"/>
  <c r="BC76" i="8"/>
  <c r="BD76" i="8" s="1"/>
  <c r="BJ76" i="8"/>
  <c r="BC77" i="8"/>
  <c r="BD77" i="8" s="1"/>
  <c r="BJ77" i="8"/>
  <c r="BC78" i="8"/>
  <c r="BD78" i="8" s="1"/>
  <c r="BJ78" i="8"/>
  <c r="BC79" i="8"/>
  <c r="BD79" i="8" s="1"/>
  <c r="BJ79" i="8"/>
  <c r="BC80" i="8"/>
  <c r="BJ80" i="8"/>
  <c r="BC81" i="8"/>
  <c r="BJ81" i="8"/>
  <c r="BC82" i="8"/>
  <c r="BD82" i="8" s="1"/>
  <c r="BJ82" i="8"/>
  <c r="BC83" i="8"/>
  <c r="BD83" i="8" s="1"/>
  <c r="BJ83" i="8"/>
  <c r="BC84" i="8"/>
  <c r="BD84" i="8" s="1"/>
  <c r="BJ84" i="8"/>
  <c r="BC85" i="8"/>
  <c r="BD85" i="8" s="1"/>
  <c r="BJ85" i="8"/>
  <c r="BC86" i="8"/>
  <c r="BD86" i="8" s="1"/>
  <c r="BJ86" i="8"/>
  <c r="BC87" i="8"/>
  <c r="BD87" i="8" s="1"/>
  <c r="BJ87" i="8"/>
  <c r="BC88" i="8"/>
  <c r="BJ88" i="8"/>
  <c r="BC89" i="8"/>
  <c r="BD89" i="8" s="1"/>
  <c r="BJ89" i="8"/>
  <c r="BC90" i="8"/>
  <c r="BD90" i="8" s="1"/>
  <c r="BJ90" i="8"/>
  <c r="BC91" i="8"/>
  <c r="BD91" i="8" s="1"/>
  <c r="BJ91" i="8"/>
  <c r="BC92" i="8"/>
  <c r="BD92" i="8" s="1"/>
  <c r="BJ92" i="8"/>
  <c r="BC138" i="8"/>
  <c r="BD138" i="8" s="1"/>
  <c r="BJ138" i="8"/>
  <c r="BC139" i="8"/>
  <c r="BD139" i="8" s="1"/>
  <c r="BJ139" i="8"/>
  <c r="BC140" i="8"/>
  <c r="BD140" i="8" s="1"/>
  <c r="BJ140" i="8"/>
  <c r="BC141" i="8"/>
  <c r="BD141" i="8" s="1"/>
  <c r="BJ141" i="8"/>
  <c r="BC142" i="8"/>
  <c r="BD142" i="8" s="1"/>
  <c r="BJ142" i="8"/>
  <c r="BC143" i="8"/>
  <c r="BJ143" i="8"/>
  <c r="BC145" i="8"/>
  <c r="BD145" i="8" s="1"/>
  <c r="BJ145" i="8"/>
  <c r="BC146" i="8"/>
  <c r="BD146" i="8" s="1"/>
  <c r="BJ146" i="8"/>
  <c r="BC147" i="8"/>
  <c r="BD147" i="8" s="1"/>
  <c r="BJ147" i="8"/>
  <c r="BC148" i="8"/>
  <c r="BD148" i="8" s="1"/>
  <c r="BJ148" i="8"/>
  <c r="BC149" i="8"/>
  <c r="BD149" i="8" s="1"/>
  <c r="BJ149" i="8"/>
  <c r="BC161" i="8"/>
  <c r="BD161" i="8" s="1"/>
  <c r="BJ161" i="8"/>
  <c r="BC162" i="8"/>
  <c r="BD162" i="8" s="1"/>
  <c r="BJ162" i="8"/>
  <c r="BC163" i="8"/>
  <c r="BD163" i="8" s="1"/>
  <c r="BJ163" i="8"/>
  <c r="BC164" i="8"/>
  <c r="BJ164" i="8"/>
  <c r="BC165" i="8"/>
  <c r="BD165" i="8" s="1"/>
  <c r="BJ165" i="8"/>
  <c r="BC166" i="8"/>
  <c r="BD166" i="8" s="1"/>
  <c r="BJ166" i="8"/>
  <c r="BC167" i="8"/>
  <c r="BD167" i="8" s="1"/>
  <c r="BJ167" i="8"/>
  <c r="BC168" i="8"/>
  <c r="BD168" i="8" s="1"/>
  <c r="BJ168" i="8"/>
  <c r="BC169" i="8"/>
  <c r="BD169" i="8" s="1"/>
  <c r="BJ169" i="8"/>
  <c r="BC170" i="8"/>
  <c r="BD170" i="8" s="1"/>
  <c r="BJ170" i="8"/>
  <c r="BC174" i="8"/>
  <c r="BD174" i="8" s="1"/>
  <c r="BJ174" i="8"/>
  <c r="BC173" i="8"/>
  <c r="BD173" i="8" s="1"/>
  <c r="BJ173" i="8"/>
  <c r="BC172" i="8"/>
  <c r="BD172" i="8" s="1"/>
  <c r="BJ172" i="8"/>
  <c r="BC178" i="8"/>
  <c r="BD178" i="8" s="1"/>
  <c r="BJ178" i="8"/>
  <c r="BC179" i="8"/>
  <c r="BD179" i="8" s="1"/>
  <c r="BJ179" i="8"/>
  <c r="BC180" i="8"/>
  <c r="BD180" i="8" s="1"/>
  <c r="BJ180" i="8"/>
  <c r="BC197" i="8"/>
  <c r="BD197" i="8" s="1"/>
  <c r="BJ197" i="8"/>
  <c r="BC196" i="8"/>
  <c r="BD196" i="8" s="1"/>
  <c r="BJ196" i="8"/>
  <c r="BC195" i="8"/>
  <c r="BD195" i="8" s="1"/>
  <c r="BJ195" i="8"/>
  <c r="BC204" i="8"/>
  <c r="BD204" i="8" s="1"/>
  <c r="BJ204" i="8"/>
  <c r="BC200" i="8"/>
  <c r="BD200" i="8" s="1"/>
  <c r="BJ200" i="8"/>
  <c r="BC199" i="8"/>
  <c r="BD199" i="8" s="1"/>
  <c r="BJ199" i="8"/>
  <c r="BC198" i="8"/>
  <c r="BD198" i="8" s="1"/>
  <c r="BJ198" i="8"/>
  <c r="BC175" i="8"/>
  <c r="BD175" i="8" s="1"/>
  <c r="BJ175" i="8"/>
  <c r="BC176" i="8"/>
  <c r="BD176" i="8" s="1"/>
  <c r="BJ176" i="8"/>
  <c r="BC201" i="8"/>
  <c r="BD201" i="8" s="1"/>
  <c r="BJ201" i="8"/>
  <c r="BC189" i="8"/>
  <c r="BD189" i="8" s="1"/>
  <c r="BJ189" i="8"/>
  <c r="BC190" i="8"/>
  <c r="BD190" i="8" s="1"/>
  <c r="BJ190" i="8"/>
  <c r="BC191" i="8"/>
  <c r="BJ191" i="8"/>
  <c r="BC193" i="8"/>
  <c r="BD193" i="8" s="1"/>
  <c r="BJ193" i="8"/>
  <c r="BC183" i="8"/>
  <c r="BD183" i="8" s="1"/>
  <c r="BJ183" i="8"/>
  <c r="BC181" i="8"/>
  <c r="BD181" i="8" s="1"/>
  <c r="BJ181" i="8"/>
  <c r="BC182" i="8"/>
  <c r="BD182" i="8" s="1"/>
  <c r="BJ182" i="8"/>
  <c r="BC194" i="8"/>
  <c r="BD194" i="8" s="1"/>
  <c r="BJ194" i="8"/>
  <c r="BC177" i="8"/>
  <c r="BD177" i="8" s="1"/>
  <c r="BJ177" i="8"/>
  <c r="BC185" i="8"/>
  <c r="BD185" i="8" s="1"/>
  <c r="BJ185" i="8"/>
  <c r="BC202" i="8"/>
  <c r="BD202" i="8" s="1"/>
  <c r="BJ202" i="8"/>
  <c r="BC203" i="8"/>
  <c r="BD203" i="8" s="1"/>
  <c r="BJ203" i="8"/>
  <c r="BC192" i="8"/>
  <c r="BD192" i="8" s="1"/>
  <c r="BJ192" i="8"/>
  <c r="BC186" i="8"/>
  <c r="BD186" i="8" s="1"/>
  <c r="BJ186" i="8"/>
  <c r="BC187" i="8"/>
  <c r="BD187" i="8" s="1"/>
  <c r="BJ187" i="8"/>
  <c r="BC188" i="8"/>
  <c r="BD188" i="8" s="1"/>
  <c r="BJ188" i="8"/>
  <c r="BJ27" i="9"/>
  <c r="A27" i="9"/>
  <c r="A161" i="8"/>
  <c r="A162" i="8"/>
  <c r="A163" i="8"/>
  <c r="A164" i="8"/>
  <c r="A165" i="8"/>
  <c r="A166" i="8"/>
  <c r="A167" i="8"/>
  <c r="A168" i="8"/>
  <c r="A169" i="8"/>
  <c r="A153" i="7"/>
  <c r="A154" i="7"/>
  <c r="A155" i="7"/>
  <c r="A156" i="7"/>
  <c r="A157" i="7"/>
  <c r="A158" i="7"/>
  <c r="A159" i="7"/>
  <c r="A160" i="7"/>
  <c r="A172" i="7"/>
  <c r="A173" i="7"/>
  <c r="A174" i="7"/>
  <c r="A175" i="7"/>
  <c r="A17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4" i="7"/>
  <c r="A206" i="7"/>
  <c r="A207" i="7"/>
  <c r="A208" i="7"/>
  <c r="A209" i="7"/>
  <c r="A210" i="7"/>
  <c r="A306" i="2"/>
  <c r="BJ80" i="3"/>
  <c r="BC80" i="3"/>
  <c r="BD80" i="3" s="1"/>
  <c r="A80" i="3"/>
  <c r="BJ21" i="3"/>
  <c r="BC21" i="3"/>
  <c r="BD21" i="3" s="1"/>
  <c r="A21" i="3"/>
  <c r="A25" i="9"/>
  <c r="BJ25" i="9"/>
  <c r="BJ11" i="3"/>
  <c r="BC11" i="3"/>
  <c r="BD11" i="3" s="1"/>
  <c r="A11" i="3"/>
  <c r="BJ48" i="3"/>
  <c r="BC48" i="3"/>
  <c r="BD48" i="3" s="1"/>
  <c r="A48" i="3"/>
  <c r="BJ49" i="3"/>
  <c r="BC49" i="3"/>
  <c r="BD49" i="3" s="1"/>
  <c r="A49" i="3"/>
  <c r="BJ50" i="3"/>
  <c r="BC50" i="3"/>
  <c r="BD50" i="3" s="1"/>
  <c r="A50" i="3"/>
  <c r="BJ15" i="3"/>
  <c r="BC15" i="3"/>
  <c r="BD15" i="3" s="1"/>
  <c r="A15" i="3"/>
  <c r="BJ111" i="3"/>
  <c r="BC111" i="3"/>
  <c r="A111" i="3"/>
  <c r="BJ32" i="3"/>
  <c r="BD32" i="3"/>
  <c r="A32" i="3"/>
  <c r="BJ269" i="2"/>
  <c r="A269" i="2"/>
  <c r="BJ268" i="2"/>
  <c r="A268" i="2"/>
  <c r="BJ267" i="2"/>
  <c r="A267" i="2"/>
  <c r="BJ266" i="2"/>
  <c r="A266" i="2"/>
  <c r="BJ265" i="2"/>
  <c r="A265" i="2"/>
  <c r="BJ264" i="2"/>
  <c r="A264" i="2"/>
  <c r="BJ263" i="2"/>
  <c r="A263" i="2"/>
  <c r="BJ39" i="2"/>
  <c r="A39" i="2"/>
  <c r="BJ38" i="2"/>
  <c r="A38" i="2"/>
  <c r="BJ37" i="2"/>
  <c r="A37" i="2"/>
  <c r="BJ36" i="2"/>
  <c r="A36" i="2"/>
  <c r="BJ15" i="2"/>
  <c r="A15" i="2"/>
  <c r="BJ14" i="2"/>
  <c r="A14" i="2"/>
  <c r="BJ312" i="2"/>
  <c r="A312" i="2"/>
  <c r="BJ311" i="2"/>
  <c r="A311" i="2"/>
  <c r="BJ310" i="2"/>
  <c r="A310" i="2"/>
  <c r="BJ309" i="2"/>
  <c r="A309" i="2"/>
  <c r="BJ308" i="2"/>
  <c r="A308" i="2"/>
  <c r="BJ307" i="2"/>
  <c r="A307" i="2"/>
  <c r="BJ303" i="2"/>
  <c r="A303" i="2"/>
  <c r="BJ302" i="2"/>
  <c r="A302" i="2"/>
  <c r="BJ301" i="2"/>
  <c r="A301" i="2"/>
  <c r="BJ300" i="2"/>
  <c r="A300" i="2"/>
  <c r="BJ299" i="2"/>
  <c r="A299" i="2"/>
  <c r="BJ298" i="2"/>
  <c r="A298" i="2"/>
  <c r="BJ297" i="2"/>
  <c r="A297" i="2"/>
  <c r="BJ296" i="2"/>
  <c r="A296" i="2"/>
  <c r="BJ295" i="2"/>
  <c r="A295" i="2"/>
  <c r="BJ294" i="2"/>
  <c r="A294" i="2"/>
  <c r="BJ293" i="2"/>
  <c r="A293" i="2"/>
  <c r="BJ292" i="2"/>
  <c r="A292" i="2"/>
  <c r="BJ291" i="2"/>
  <c r="A291" i="2"/>
  <c r="BJ290" i="2"/>
  <c r="A290" i="2"/>
  <c r="BJ24" i="2"/>
  <c r="A24" i="2"/>
  <c r="BJ23" i="2"/>
  <c r="A23" i="2"/>
  <c r="BJ159" i="7"/>
  <c r="BJ176" i="7"/>
  <c r="BJ175" i="7"/>
  <c r="BJ174" i="7"/>
  <c r="BJ173" i="7"/>
  <c r="BJ172" i="7"/>
  <c r="BJ160" i="7"/>
  <c r="BJ81" i="3"/>
  <c r="BC81" i="3"/>
  <c r="A81" i="3"/>
  <c r="BJ33" i="3"/>
  <c r="BC33" i="3"/>
  <c r="BD33" i="3" s="1"/>
  <c r="A33" i="3"/>
  <c r="BJ91" i="3"/>
  <c r="BC91" i="3"/>
  <c r="BD91" i="3" s="1"/>
  <c r="A91" i="3"/>
  <c r="BJ107" i="3"/>
  <c r="BC107" i="3"/>
  <c r="BD107" i="3" s="1"/>
  <c r="A107" i="3"/>
  <c r="BJ106" i="3"/>
  <c r="BC106" i="3"/>
  <c r="BD106" i="3" s="1"/>
  <c r="A106" i="3"/>
  <c r="BJ151" i="7"/>
  <c r="A151" i="7"/>
  <c r="BJ152" i="7"/>
  <c r="A152" i="7"/>
  <c r="BJ153" i="7"/>
  <c r="BJ154" i="7"/>
  <c r="BJ155" i="7"/>
  <c r="BJ156" i="7"/>
  <c r="BJ157" i="7"/>
  <c r="BJ158" i="7"/>
  <c r="A85" i="8"/>
  <c r="A86" i="8"/>
  <c r="A87" i="8"/>
  <c r="A88" i="8"/>
  <c r="A89" i="8"/>
  <c r="A90" i="8"/>
  <c r="A91" i="8"/>
  <c r="A92" i="8"/>
  <c r="A84" i="8"/>
  <c r="A148" i="8"/>
  <c r="AC5" i="9"/>
  <c r="BR5" i="9"/>
  <c r="BI5" i="9"/>
  <c r="BA5" i="9"/>
  <c r="AZ5" i="9"/>
  <c r="AY5" i="9"/>
  <c r="AX5" i="9"/>
  <c r="Z5" i="9"/>
  <c r="Y5" i="9"/>
  <c r="X5" i="9"/>
  <c r="V5" i="9"/>
  <c r="U5" i="9"/>
  <c r="T5" i="9"/>
  <c r="S5" i="9"/>
  <c r="R5" i="9"/>
  <c r="Q5" i="9"/>
  <c r="BR5" i="7"/>
  <c r="BI5" i="7"/>
  <c r="AC5" i="7"/>
  <c r="BA5" i="7"/>
  <c r="AZ5" i="7"/>
  <c r="AY5" i="7"/>
  <c r="AX5" i="7"/>
  <c r="AA5" i="7"/>
  <c r="Z5" i="7"/>
  <c r="Y5" i="7"/>
  <c r="X5" i="7"/>
  <c r="W5" i="7"/>
  <c r="V5" i="7"/>
  <c r="U5" i="7"/>
  <c r="T5" i="7"/>
  <c r="S5" i="7"/>
  <c r="R5" i="7"/>
  <c r="Q5" i="7"/>
  <c r="BR5" i="3"/>
  <c r="BR5" i="4"/>
  <c r="BI5" i="4"/>
  <c r="AC5" i="4"/>
  <c r="BA5" i="4"/>
  <c r="AZ5" i="4"/>
  <c r="AY5" i="4"/>
  <c r="AX5" i="4"/>
  <c r="AA5" i="4"/>
  <c r="Z5" i="4"/>
  <c r="Y5" i="4"/>
  <c r="X5" i="4"/>
  <c r="W5" i="4"/>
  <c r="V5" i="4"/>
  <c r="U5" i="4"/>
  <c r="T5" i="4"/>
  <c r="R5" i="4"/>
  <c r="Q5" i="4"/>
  <c r="S5" i="4"/>
  <c r="BI5" i="3"/>
  <c r="BA5" i="3"/>
  <c r="AZ5" i="3"/>
  <c r="AY5" i="3"/>
  <c r="AX5" i="3"/>
  <c r="AA5" i="3"/>
  <c r="Y5" i="3"/>
  <c r="X5" i="3"/>
  <c r="W5" i="3"/>
  <c r="V5" i="3"/>
  <c r="U5" i="3"/>
  <c r="T5" i="3"/>
  <c r="S5" i="3"/>
  <c r="R5" i="3"/>
  <c r="Q5" i="3"/>
  <c r="BR5" i="8"/>
  <c r="BI5" i="8"/>
  <c r="AC5" i="8"/>
  <c r="BA5" i="8"/>
  <c r="AZ5" i="8"/>
  <c r="AY5" i="8"/>
  <c r="AX5" i="8"/>
  <c r="AA5" i="8"/>
  <c r="Z5" i="8"/>
  <c r="Y5" i="8"/>
  <c r="X5" i="8"/>
  <c r="W5" i="8"/>
  <c r="V5" i="8"/>
  <c r="U5" i="8"/>
  <c r="T5" i="8"/>
  <c r="S5" i="8"/>
  <c r="R5" i="8"/>
  <c r="Q5" i="8"/>
  <c r="BR5" i="2"/>
  <c r="BI5" i="2"/>
  <c r="AC5" i="2"/>
  <c r="BA5" i="2"/>
  <c r="AZ5" i="2"/>
  <c r="AY5" i="2"/>
  <c r="AX5" i="2"/>
  <c r="AA5" i="2"/>
  <c r="Z5" i="2"/>
  <c r="Y5" i="2"/>
  <c r="X5" i="2"/>
  <c r="W5" i="2"/>
  <c r="V5" i="2"/>
  <c r="U5" i="2"/>
  <c r="T5" i="2"/>
  <c r="S5" i="2"/>
  <c r="R5" i="2"/>
  <c r="Q5" i="2"/>
  <c r="BJ271" i="2"/>
  <c r="A271" i="2"/>
  <c r="BJ262" i="2"/>
  <c r="A262" i="2"/>
  <c r="BJ261" i="2"/>
  <c r="A261" i="2"/>
  <c r="BJ260" i="2"/>
  <c r="A260" i="2"/>
  <c r="BJ259" i="2"/>
  <c r="A259" i="2"/>
  <c r="BJ258" i="2"/>
  <c r="A258" i="2"/>
  <c r="BJ257" i="2"/>
  <c r="A257" i="2"/>
  <c r="BJ256" i="2"/>
  <c r="A256" i="2"/>
  <c r="BJ253" i="2"/>
  <c r="A253" i="2"/>
  <c r="BJ251" i="2"/>
  <c r="A251" i="2"/>
  <c r="BJ52" i="2"/>
  <c r="A52" i="2"/>
  <c r="BJ51" i="2"/>
  <c r="A51" i="2"/>
  <c r="BJ50" i="2"/>
  <c r="A50" i="2"/>
  <c r="BJ49" i="2"/>
  <c r="A49" i="2"/>
  <c r="BJ47" i="2"/>
  <c r="A47" i="2"/>
  <c r="BJ127" i="2"/>
  <c r="A127" i="2"/>
  <c r="BJ126" i="2"/>
  <c r="A126" i="2"/>
  <c r="BJ125" i="2"/>
  <c r="A125" i="2"/>
  <c r="BJ124" i="2"/>
  <c r="A124" i="2"/>
  <c r="BJ122" i="2"/>
  <c r="A122" i="2"/>
  <c r="BJ120" i="2"/>
  <c r="A120" i="2"/>
  <c r="BJ119" i="2"/>
  <c r="A119" i="2"/>
  <c r="BJ306" i="2"/>
  <c r="BJ305" i="2"/>
  <c r="A305" i="2"/>
  <c r="BJ90" i="2"/>
  <c r="A90" i="2"/>
  <c r="BJ89" i="2"/>
  <c r="A89" i="2"/>
  <c r="BJ88" i="2"/>
  <c r="A88" i="2"/>
  <c r="BJ87" i="2"/>
  <c r="A87" i="2"/>
  <c r="BJ86" i="2"/>
  <c r="A86" i="2"/>
  <c r="BJ85" i="2"/>
  <c r="A85" i="2"/>
  <c r="BJ84" i="2"/>
  <c r="A84" i="2"/>
  <c r="A31" i="9"/>
  <c r="A29" i="9"/>
  <c r="A30" i="9"/>
  <c r="BJ9" i="9"/>
  <c r="A9" i="9"/>
  <c r="A140" i="8"/>
  <c r="A141" i="8"/>
  <c r="A142" i="8"/>
  <c r="A143" i="8"/>
  <c r="A139" i="8"/>
  <c r="A145" i="8"/>
  <c r="A146" i="8"/>
  <c r="A147" i="8"/>
  <c r="A138" i="8"/>
  <c r="A149" i="8"/>
  <c r="A15" i="8"/>
  <c r="A9" i="8"/>
  <c r="A10" i="8"/>
  <c r="A8" i="8"/>
  <c r="A11" i="8"/>
  <c r="A12" i="8"/>
  <c r="A13" i="8"/>
  <c r="A14" i="8"/>
  <c r="A170" i="8"/>
  <c r="A186" i="8"/>
  <c r="A192" i="8"/>
  <c r="A203" i="8"/>
  <c r="A202" i="8"/>
  <c r="A185" i="8"/>
  <c r="A187" i="8"/>
  <c r="BJ150" i="7"/>
  <c r="A150" i="7"/>
  <c r="BJ149" i="7"/>
  <c r="A149" i="7"/>
  <c r="BJ148" i="7"/>
  <c r="A148" i="7"/>
  <c r="BJ146" i="7"/>
  <c r="A146" i="7"/>
  <c r="BJ147" i="7"/>
  <c r="A147" i="7"/>
  <c r="BJ145" i="7"/>
  <c r="A145" i="7"/>
  <c r="BJ144" i="7"/>
  <c r="A144" i="7"/>
  <c r="BJ45" i="3"/>
  <c r="BC45" i="3"/>
  <c r="BD45" i="3" s="1"/>
  <c r="A45" i="3"/>
  <c r="BJ44" i="3"/>
  <c r="BC44" i="3"/>
  <c r="BD44" i="3" s="1"/>
  <c r="A44" i="3"/>
  <c r="BJ46" i="3"/>
  <c r="BC46" i="3"/>
  <c r="BD46" i="3" s="1"/>
  <c r="A46" i="3"/>
  <c r="BJ47" i="3"/>
  <c r="BC47" i="3"/>
  <c r="BD47" i="3" s="1"/>
  <c r="A47" i="3"/>
  <c r="BJ36" i="3"/>
  <c r="BC36" i="3"/>
  <c r="BD36" i="3" s="1"/>
  <c r="A36" i="3"/>
  <c r="H2" i="11"/>
  <c r="A66" i="2"/>
  <c r="BJ43" i="2"/>
  <c r="A43" i="2"/>
  <c r="BJ42" i="2"/>
  <c r="A42" i="2"/>
  <c r="BJ41" i="2"/>
  <c r="A41" i="2"/>
  <c r="BJ69" i="2"/>
  <c r="A69" i="2"/>
  <c r="BJ68" i="2"/>
  <c r="A68" i="2"/>
  <c r="BJ67" i="2"/>
  <c r="A67" i="2"/>
  <c r="A6" i="5"/>
  <c r="A7" i="5"/>
  <c r="A8" i="5"/>
  <c r="A10" i="5"/>
  <c r="A11" i="5"/>
  <c r="A12" i="5"/>
  <c r="A14" i="5"/>
  <c r="A16" i="5"/>
  <c r="A21" i="5"/>
  <c r="A24" i="9"/>
  <c r="A8" i="9"/>
  <c r="A14" i="9"/>
  <c r="A15" i="9"/>
  <c r="A16" i="9"/>
  <c r="A17" i="9"/>
  <c r="A19" i="9"/>
  <c r="A26" i="9"/>
  <c r="A10" i="9"/>
  <c r="A11" i="9"/>
  <c r="A12" i="9"/>
  <c r="A32" i="9"/>
  <c r="A18" i="9"/>
  <c r="A23" i="9"/>
  <c r="A73" i="8"/>
  <c r="A74" i="8"/>
  <c r="A75" i="8"/>
  <c r="A76" i="8"/>
  <c r="A77" i="8"/>
  <c r="A78" i="8"/>
  <c r="A79" i="8"/>
  <c r="A80" i="8"/>
  <c r="A81" i="8"/>
  <c r="A82" i="8"/>
  <c r="A83" i="8"/>
  <c r="A174" i="8"/>
  <c r="A173" i="8"/>
  <c r="A172" i="8"/>
  <c r="A178" i="8"/>
  <c r="A179" i="8"/>
  <c r="A180" i="8"/>
  <c r="A197" i="8"/>
  <c r="A196" i="8"/>
  <c r="A195" i="8"/>
  <c r="A204" i="8"/>
  <c r="A200" i="8"/>
  <c r="A199" i="8"/>
  <c r="A198" i="8"/>
  <c r="A175" i="8"/>
  <c r="A176" i="8"/>
  <c r="A201" i="8"/>
  <c r="A189" i="8"/>
  <c r="A190" i="8"/>
  <c r="A191" i="8"/>
  <c r="A193" i="8"/>
  <c r="A183" i="8"/>
  <c r="A181" i="8"/>
  <c r="A182" i="8"/>
  <c r="A194" i="8"/>
  <c r="A177" i="8"/>
  <c r="A188" i="8"/>
  <c r="A73" i="7"/>
  <c r="A74" i="7"/>
  <c r="A10" i="7"/>
  <c r="A11" i="7"/>
  <c r="A12" i="7"/>
  <c r="A180" i="7"/>
  <c r="A181" i="7"/>
  <c r="A53" i="7"/>
  <c r="A118" i="7"/>
  <c r="A119" i="7"/>
  <c r="A120" i="7"/>
  <c r="A121" i="7"/>
  <c r="A122" i="7"/>
  <c r="A13" i="7"/>
  <c r="A39" i="7"/>
  <c r="A9" i="3"/>
  <c r="A10" i="3"/>
  <c r="A18" i="3"/>
  <c r="A28" i="3"/>
  <c r="A12" i="3"/>
  <c r="A19" i="3"/>
  <c r="A29" i="3"/>
  <c r="A34" i="3"/>
  <c r="A35" i="3"/>
  <c r="A37" i="3"/>
  <c r="A20" i="3"/>
  <c r="A30" i="3"/>
  <c r="A31" i="3"/>
  <c r="A14" i="3"/>
  <c r="A51" i="3"/>
  <c r="A16" i="3"/>
  <c r="A17" i="3"/>
  <c r="A13" i="3"/>
  <c r="A52" i="3"/>
  <c r="A54" i="3"/>
  <c r="A56" i="3"/>
  <c r="A57" i="3"/>
  <c r="A58" i="3"/>
  <c r="A59" i="3"/>
  <c r="A62" i="3"/>
  <c r="A63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95" i="3"/>
  <c r="A98" i="3"/>
  <c r="A93" i="3"/>
  <c r="A96" i="3"/>
  <c r="A109" i="3"/>
  <c r="A89" i="3"/>
  <c r="A103" i="3"/>
  <c r="A120" i="3"/>
  <c r="A97" i="3"/>
  <c r="A92" i="3"/>
  <c r="A112" i="3"/>
  <c r="A104" i="3"/>
  <c r="A105" i="3"/>
  <c r="A110" i="3"/>
  <c r="A94" i="3"/>
  <c r="A90" i="3"/>
  <c r="A102" i="3"/>
  <c r="A113" i="3"/>
  <c r="A108" i="3"/>
  <c r="A101" i="3"/>
  <c r="A99" i="3"/>
  <c r="A115" i="3"/>
  <c r="A100" i="3"/>
  <c r="A114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35" i="2"/>
  <c r="A30" i="2"/>
  <c r="A46" i="2"/>
  <c r="A16" i="2"/>
  <c r="A27" i="2"/>
  <c r="A91" i="2"/>
  <c r="A92" i="2"/>
  <c r="A252" i="2"/>
  <c r="A31" i="2"/>
  <c r="A32" i="2"/>
  <c r="A28" i="2"/>
  <c r="A29" i="2"/>
  <c r="A48" i="2"/>
  <c r="A337" i="2"/>
  <c r="A70" i="2"/>
  <c r="A40" i="2"/>
  <c r="A44" i="2"/>
  <c r="A26" i="2"/>
  <c r="A33" i="2"/>
  <c r="A34" i="2"/>
  <c r="A17" i="2"/>
  <c r="A25" i="2"/>
  <c r="A19" i="2"/>
  <c r="A21" i="2"/>
  <c r="A22" i="2"/>
  <c r="A8" i="3"/>
  <c r="BJ66" i="2"/>
  <c r="BJ70" i="2"/>
  <c r="BJ40" i="2"/>
  <c r="BJ44" i="2"/>
  <c r="BJ119" i="7"/>
  <c r="BJ120" i="7"/>
  <c r="BJ121" i="7"/>
  <c r="BJ122" i="7"/>
  <c r="BJ13" i="7"/>
  <c r="BJ39" i="7"/>
  <c r="BJ209" i="7"/>
  <c r="BJ24" i="9"/>
  <c r="BJ14" i="9"/>
  <c r="BJ15" i="9"/>
  <c r="BJ16" i="9"/>
  <c r="BJ17" i="9"/>
  <c r="BJ19" i="9"/>
  <c r="BJ26" i="9"/>
  <c r="BJ10" i="9"/>
  <c r="BJ11" i="9"/>
  <c r="BJ12" i="9"/>
  <c r="BJ18" i="9"/>
  <c r="BJ23" i="9"/>
  <c r="BJ73" i="7"/>
  <c r="BJ74" i="7"/>
  <c r="BJ10" i="7"/>
  <c r="BJ11" i="7"/>
  <c r="BJ12" i="7"/>
  <c r="BJ180" i="7"/>
  <c r="BJ181" i="7"/>
  <c r="BJ53" i="7"/>
  <c r="BJ118" i="7"/>
  <c r="BJ187" i="7"/>
  <c r="BJ188" i="7"/>
  <c r="BJ189" i="7"/>
  <c r="BJ190" i="7"/>
  <c r="BJ191" i="7"/>
  <c r="BJ192" i="7"/>
  <c r="BJ193" i="7"/>
  <c r="BJ194" i="7"/>
  <c r="BJ195" i="7"/>
  <c r="BJ196" i="7"/>
  <c r="BJ197" i="7"/>
  <c r="BJ198" i="7"/>
  <c r="BJ199" i="7"/>
  <c r="BJ200" i="7"/>
  <c r="BJ204" i="7"/>
  <c r="BJ206" i="7"/>
  <c r="BJ207" i="7"/>
  <c r="BJ208" i="7"/>
  <c r="BJ210" i="7"/>
  <c r="BJ9" i="3"/>
  <c r="BJ10" i="3"/>
  <c r="BJ18" i="3"/>
  <c r="BJ28" i="3"/>
  <c r="BJ12" i="3"/>
  <c r="BJ19" i="3"/>
  <c r="BJ29" i="3"/>
  <c r="BJ34" i="3"/>
  <c r="BJ35" i="3"/>
  <c r="BJ37" i="3"/>
  <c r="BJ20" i="3"/>
  <c r="BJ30" i="3"/>
  <c r="BJ31" i="3"/>
  <c r="BJ14" i="3"/>
  <c r="BJ51" i="3"/>
  <c r="BJ16" i="3"/>
  <c r="BJ17" i="3"/>
  <c r="BJ13" i="3"/>
  <c r="BJ52" i="3"/>
  <c r="BJ54" i="3"/>
  <c r="BJ56" i="3"/>
  <c r="BJ57" i="3"/>
  <c r="BJ58" i="3"/>
  <c r="BJ59" i="3"/>
  <c r="BJ62" i="3"/>
  <c r="BJ63" i="3"/>
  <c r="BJ67" i="3"/>
  <c r="BJ68" i="3"/>
  <c r="BJ69" i="3"/>
  <c r="BJ70" i="3"/>
  <c r="BJ71" i="3"/>
  <c r="BJ72" i="3"/>
  <c r="BJ73" i="3"/>
  <c r="BJ74" i="3"/>
  <c r="BJ75" i="3"/>
  <c r="BJ76" i="3"/>
  <c r="BJ77" i="3"/>
  <c r="BJ78" i="3"/>
  <c r="BJ79" i="3"/>
  <c r="BJ95" i="3"/>
  <c r="BJ103" i="3"/>
  <c r="BJ120" i="3"/>
  <c r="BJ97" i="3"/>
  <c r="BJ92" i="3"/>
  <c r="BJ112" i="3"/>
  <c r="BJ104" i="3"/>
  <c r="BJ105" i="3"/>
  <c r="BJ110" i="3"/>
  <c r="BJ94" i="3"/>
  <c r="BJ90" i="3"/>
  <c r="BJ102" i="3"/>
  <c r="BJ113" i="3"/>
  <c r="BJ108" i="3"/>
  <c r="BJ101" i="3"/>
  <c r="BJ99" i="3"/>
  <c r="BJ115" i="3"/>
  <c r="BJ100" i="3"/>
  <c r="BJ114" i="3"/>
  <c r="BJ156" i="3"/>
  <c r="BJ157" i="3"/>
  <c r="BJ158" i="3"/>
  <c r="BJ159" i="3"/>
  <c r="BJ160" i="3"/>
  <c r="BJ161" i="3"/>
  <c r="BJ162" i="3"/>
  <c r="BJ163" i="3"/>
  <c r="BJ164" i="3"/>
  <c r="BJ165" i="3"/>
  <c r="BJ166" i="3"/>
  <c r="BJ167" i="3"/>
  <c r="BJ168" i="3"/>
  <c r="BJ169" i="3"/>
  <c r="BJ170" i="3"/>
  <c r="BJ171" i="3"/>
  <c r="BJ35" i="2"/>
  <c r="BJ30" i="2"/>
  <c r="BJ46" i="2"/>
  <c r="BJ16" i="2"/>
  <c r="BJ27" i="2"/>
  <c r="BJ91" i="2"/>
  <c r="BJ92" i="2"/>
  <c r="BJ252" i="2"/>
  <c r="BJ31" i="2"/>
  <c r="BJ32" i="2"/>
  <c r="BJ28" i="2"/>
  <c r="BJ29" i="2"/>
  <c r="BJ48" i="2"/>
  <c r="BJ337" i="2"/>
  <c r="BJ26" i="2"/>
  <c r="BJ33" i="2"/>
  <c r="BJ34" i="2"/>
  <c r="BJ17" i="2"/>
  <c r="BJ25" i="2"/>
  <c r="BJ19" i="2"/>
  <c r="BJ21" i="2"/>
  <c r="BJ22" i="2"/>
  <c r="BC156" i="3"/>
  <c r="BD156" i="3" s="1"/>
  <c r="BC157" i="3"/>
  <c r="BD157" i="3" s="1"/>
  <c r="BC158" i="3"/>
  <c r="BD158" i="3" s="1"/>
  <c r="BC159" i="3"/>
  <c r="BD159" i="3" s="1"/>
  <c r="BC160" i="3"/>
  <c r="BD160" i="3" s="1"/>
  <c r="BC161" i="3"/>
  <c r="BD161" i="3" s="1"/>
  <c r="BC162" i="3"/>
  <c r="BD162" i="3" s="1"/>
  <c r="BC163" i="3"/>
  <c r="BD163" i="3" s="1"/>
  <c r="BC164" i="3"/>
  <c r="BD164" i="3" s="1"/>
  <c r="BC165" i="3"/>
  <c r="BD165" i="3" s="1"/>
  <c r="BC166" i="3"/>
  <c r="BD166" i="3" s="1"/>
  <c r="BC167" i="3"/>
  <c r="BD167" i="3" s="1"/>
  <c r="BC168" i="3"/>
  <c r="BD168" i="3" s="1"/>
  <c r="BC170" i="3"/>
  <c r="BD170" i="3" s="1"/>
  <c r="BC171" i="3"/>
  <c r="BD171" i="3" s="1"/>
  <c r="BC169" i="3"/>
  <c r="BD169" i="3" s="1"/>
  <c r="BC110" i="3"/>
  <c r="BD110" i="3" s="1"/>
  <c r="BC108" i="3"/>
  <c r="BD108" i="3" s="1"/>
  <c r="BC114" i="3"/>
  <c r="BC100" i="3"/>
  <c r="BD100" i="3" s="1"/>
  <c r="BC115" i="3"/>
  <c r="BD115" i="3" s="1"/>
  <c r="BC99" i="3"/>
  <c r="BC101" i="3"/>
  <c r="BD101" i="3" s="1"/>
  <c r="BC113" i="3"/>
  <c r="BD113" i="3" s="1"/>
  <c r="BC102" i="3"/>
  <c r="BD102" i="3" s="1"/>
  <c r="BC90" i="3"/>
  <c r="BD90" i="3" s="1"/>
  <c r="BC94" i="3"/>
  <c r="BC105" i="3"/>
  <c r="BD105" i="3" s="1"/>
  <c r="BC104" i="3"/>
  <c r="BD104" i="3" s="1"/>
  <c r="BC120" i="3"/>
  <c r="BD120" i="3" s="1"/>
  <c r="BC112" i="3"/>
  <c r="BC92" i="3"/>
  <c r="BD92" i="3" s="1"/>
  <c r="BC97" i="3"/>
  <c r="BD97" i="3" s="1"/>
  <c r="BC103" i="3"/>
  <c r="BD103" i="3" s="1"/>
  <c r="BC89" i="3"/>
  <c r="BD89" i="3" s="1"/>
  <c r="BC95" i="3"/>
  <c r="BD95" i="3" s="1"/>
  <c r="BC35" i="3"/>
  <c r="BD35" i="3" s="1"/>
  <c r="BC34" i="3"/>
  <c r="BD34" i="3" s="1"/>
  <c r="BC37" i="3"/>
  <c r="BD37" i="3" s="1"/>
  <c r="BC52" i="3"/>
  <c r="BD52" i="3" s="1"/>
  <c r="BC13" i="3"/>
  <c r="BD13" i="3" s="1"/>
  <c r="BC17" i="3"/>
  <c r="BC16" i="3"/>
  <c r="BD16" i="3" s="1"/>
  <c r="BC51" i="3"/>
  <c r="BD51" i="3" s="1"/>
  <c r="BC14" i="3"/>
  <c r="BD14" i="3" s="1"/>
  <c r="BC31" i="3"/>
  <c r="BD31" i="3" s="1"/>
  <c r="BC30" i="3"/>
  <c r="BD30" i="3" s="1"/>
  <c r="BC20" i="3"/>
  <c r="BD20" i="3" s="1"/>
  <c r="BC29" i="3"/>
  <c r="BC19" i="3"/>
  <c r="BD19" i="3" s="1"/>
  <c r="BC12" i="3"/>
  <c r="BD12" i="3" s="1"/>
  <c r="BC28" i="3"/>
  <c r="BD28" i="3" s="1"/>
  <c r="BC18" i="3"/>
  <c r="BD18" i="3" s="1"/>
  <c r="BC10" i="3"/>
  <c r="BD10" i="3" s="1"/>
  <c r="BC9" i="3"/>
  <c r="BD9" i="3" s="1"/>
  <c r="BC79" i="3"/>
  <c r="BD79" i="3" s="1"/>
  <c r="BC78" i="3"/>
  <c r="BD78" i="3" s="1"/>
  <c r="BC77" i="3"/>
  <c r="BD77" i="3" s="1"/>
  <c r="BC76" i="3"/>
  <c r="BD76" i="3" s="1"/>
  <c r="BC75" i="3"/>
  <c r="BC74" i="3"/>
  <c r="BD74" i="3" s="1"/>
  <c r="BC73" i="3"/>
  <c r="BD73" i="3" s="1"/>
  <c r="BC72" i="3"/>
  <c r="BD72" i="3" s="1"/>
  <c r="BC71" i="3"/>
  <c r="BC70" i="3"/>
  <c r="BD70" i="3" s="1"/>
  <c r="BC69" i="3"/>
  <c r="BD69" i="3" s="1"/>
  <c r="BC68" i="3"/>
  <c r="BD68" i="3" s="1"/>
  <c r="BC67" i="3"/>
  <c r="BD67" i="3" s="1"/>
  <c r="BC63" i="3"/>
  <c r="BC62" i="3"/>
  <c r="BD62" i="3" s="1"/>
  <c r="BC59" i="3"/>
  <c r="BD59" i="3" s="1"/>
  <c r="BC58" i="3"/>
  <c r="BD58" i="3" s="1"/>
  <c r="BC57" i="3"/>
  <c r="BD57" i="3" s="1"/>
  <c r="BC56" i="3"/>
  <c r="BD56" i="3" s="1"/>
  <c r="BC54" i="3"/>
  <c r="BD54" i="3" s="1"/>
  <c r="AV273" i="2" l="1"/>
  <c r="BE273" i="2" s="1"/>
  <c r="AV304" i="2"/>
  <c r="BE304" i="2" s="1"/>
  <c r="AV176" i="3"/>
  <c r="AV173" i="3"/>
  <c r="AV177" i="3"/>
  <c r="AV175" i="3"/>
  <c r="AV148" i="3"/>
  <c r="AV144" i="3"/>
  <c r="AV146" i="3"/>
  <c r="AV145" i="3"/>
  <c r="AV147" i="3"/>
  <c r="AV320" i="2"/>
  <c r="BE320" i="2" s="1"/>
  <c r="AV322" i="2"/>
  <c r="BE322" i="2" s="1"/>
  <c r="AV323" i="2"/>
  <c r="BE323" i="2" s="1"/>
  <c r="AV321" i="2"/>
  <c r="BE321" i="2" s="1"/>
  <c r="AV319" i="2"/>
  <c r="BE319" i="2" s="1"/>
  <c r="AW27" i="5"/>
  <c r="BO27" i="5" s="1"/>
  <c r="AV47" i="14"/>
  <c r="BE47" i="14" s="1"/>
  <c r="AV48" i="14"/>
  <c r="BE48" i="14" s="1"/>
  <c r="AV46" i="14"/>
  <c r="BE46" i="14" s="1"/>
  <c r="AV51" i="14"/>
  <c r="BE51" i="14" s="1"/>
  <c r="AV49" i="14"/>
  <c r="BE49" i="14" s="1"/>
  <c r="AV50" i="14"/>
  <c r="BE50" i="14" s="1"/>
  <c r="AV66" i="14"/>
  <c r="BE66" i="14" s="1"/>
  <c r="AV59" i="14"/>
  <c r="BE59" i="14" s="1"/>
  <c r="AV58" i="14"/>
  <c r="BE58" i="14" s="1"/>
  <c r="AV8" i="14"/>
  <c r="BE8" i="14" s="1"/>
  <c r="AV41" i="14"/>
  <c r="BE41" i="14" s="1"/>
  <c r="AV42" i="14"/>
  <c r="BE42" i="14" s="1"/>
  <c r="AV56" i="14"/>
  <c r="BE56" i="14" s="1"/>
  <c r="AV53" i="14"/>
  <c r="BE53" i="14" s="1"/>
  <c r="AV55" i="14"/>
  <c r="BE55" i="14" s="1"/>
  <c r="AV64" i="14"/>
  <c r="BE64" i="14" s="1"/>
  <c r="AV60" i="14"/>
  <c r="BE60" i="14" s="1"/>
  <c r="AV9" i="14"/>
  <c r="BE9" i="14" s="1"/>
  <c r="AV57" i="14"/>
  <c r="BE57" i="14" s="1"/>
  <c r="AV45" i="14"/>
  <c r="BE45" i="14" s="1"/>
  <c r="AV65" i="14"/>
  <c r="BE65" i="14" s="1"/>
  <c r="AW30" i="5"/>
  <c r="BO30" i="5" s="1"/>
  <c r="AV63" i="14"/>
  <c r="BE63" i="14" s="1"/>
  <c r="AV43" i="14"/>
  <c r="BE43" i="14" s="1"/>
  <c r="AV40" i="14"/>
  <c r="BE40" i="14" s="1"/>
  <c r="AV62" i="14"/>
  <c r="BE62" i="14" s="1"/>
  <c r="AV54" i="14"/>
  <c r="BE54" i="14" s="1"/>
  <c r="AW32" i="5"/>
  <c r="BO32" i="5" s="1"/>
  <c r="AW33" i="5"/>
  <c r="BO33" i="5" s="1"/>
  <c r="AV25" i="7"/>
  <c r="BE25" i="7" s="1"/>
  <c r="AV26" i="7"/>
  <c r="BE26" i="7" s="1"/>
  <c r="AV27" i="7"/>
  <c r="BE27" i="7" s="1"/>
  <c r="AW36" i="5"/>
  <c r="BO36" i="5" s="1"/>
  <c r="AV29" i="7"/>
  <c r="BE29" i="7" s="1"/>
  <c r="AW35" i="5"/>
  <c r="BO35" i="5" s="1"/>
  <c r="AW34" i="5"/>
  <c r="BO34" i="5" s="1"/>
  <c r="AV28" i="7"/>
  <c r="BE28" i="7" s="1"/>
  <c r="AV65" i="8"/>
  <c r="AV31" i="4"/>
  <c r="AV41" i="6"/>
  <c r="AV32" i="4"/>
  <c r="AV30" i="4"/>
  <c r="AV63" i="8"/>
  <c r="AV29" i="4"/>
  <c r="AV21" i="4"/>
  <c r="AV60" i="8"/>
  <c r="AV22" i="4"/>
  <c r="AV10" i="6"/>
  <c r="AV38" i="6"/>
  <c r="AV140" i="7"/>
  <c r="AV40" i="6"/>
  <c r="AV139" i="7"/>
  <c r="AV97" i="7"/>
  <c r="BE97" i="7" s="1"/>
  <c r="AV142" i="7"/>
  <c r="AV39" i="6"/>
  <c r="AV9" i="6"/>
  <c r="AV12" i="6"/>
  <c r="AV11" i="6"/>
  <c r="AV8" i="6"/>
  <c r="AV141" i="7"/>
  <c r="AV15" i="14"/>
  <c r="BE15" i="14" s="1"/>
  <c r="AV21" i="14"/>
  <c r="BE21" i="14" s="1"/>
  <c r="AV28" i="14"/>
  <c r="BE28" i="14" s="1"/>
  <c r="AV19" i="14"/>
  <c r="BE19" i="14" s="1"/>
  <c r="AV68" i="14"/>
  <c r="BE68" i="14" s="1"/>
  <c r="AV25" i="14"/>
  <c r="BE25" i="14" s="1"/>
  <c r="AV16" i="14"/>
  <c r="BE16" i="14" s="1"/>
  <c r="AV37" i="14"/>
  <c r="BE37" i="14" s="1"/>
  <c r="AV69" i="14"/>
  <c r="BE69" i="14" s="1"/>
  <c r="AV17" i="14"/>
  <c r="BE17" i="14" s="1"/>
  <c r="AV70" i="14"/>
  <c r="BE70" i="14" s="1"/>
  <c r="AV33" i="14"/>
  <c r="BE33" i="14" s="1"/>
  <c r="AV34" i="14"/>
  <c r="BE34" i="14" s="1"/>
  <c r="AV22" i="14"/>
  <c r="BE22" i="14" s="1"/>
  <c r="AV32" i="14"/>
  <c r="BE32" i="14" s="1"/>
  <c r="AV30" i="14"/>
  <c r="BE30" i="14" s="1"/>
  <c r="AV27" i="14"/>
  <c r="BE27" i="14" s="1"/>
  <c r="AV18" i="14"/>
  <c r="BE18" i="14" s="1"/>
  <c r="AV29" i="14"/>
  <c r="BE29" i="14" s="1"/>
  <c r="AV12" i="14"/>
  <c r="BE12" i="14" s="1"/>
  <c r="AV23" i="14"/>
  <c r="BE23" i="14" s="1"/>
  <c r="AV26" i="14"/>
  <c r="BE26" i="14" s="1"/>
  <c r="AV35" i="14"/>
  <c r="BE35" i="14" s="1"/>
  <c r="AV14" i="14"/>
  <c r="BE14" i="14" s="1"/>
  <c r="AV31" i="14"/>
  <c r="BE31" i="14" s="1"/>
  <c r="AV38" i="14"/>
  <c r="BE38" i="14" s="1"/>
  <c r="AV13" i="14"/>
  <c r="BE13" i="14" s="1"/>
  <c r="AV20" i="14"/>
  <c r="BE20" i="14" s="1"/>
  <c r="AV24" i="14"/>
  <c r="BE24" i="14" s="1"/>
  <c r="AV11" i="14"/>
  <c r="BE11" i="14" s="1"/>
  <c r="AV36" i="14"/>
  <c r="BE36" i="14" s="1"/>
  <c r="AV172" i="4"/>
  <c r="AV174" i="4"/>
  <c r="AV179" i="4"/>
  <c r="AV176" i="4"/>
  <c r="AV173" i="4"/>
  <c r="AV171" i="4"/>
  <c r="AV175" i="4"/>
  <c r="AV98" i="7"/>
  <c r="AV100" i="7"/>
  <c r="AV263" i="8"/>
  <c r="AV99" i="7"/>
  <c r="AV271" i="8"/>
  <c r="AV81" i="2"/>
  <c r="BE81" i="2" s="1"/>
  <c r="AV101" i="7"/>
  <c r="AV269" i="8"/>
  <c r="AV264" i="8"/>
  <c r="AV265" i="8"/>
  <c r="AV316" i="2"/>
  <c r="BE316" i="2" s="1"/>
  <c r="AV314" i="2"/>
  <c r="BE314" i="2" s="1"/>
  <c r="AV82" i="2"/>
  <c r="BE82" i="2" s="1"/>
  <c r="AV266" i="8"/>
  <c r="AV270" i="8"/>
  <c r="AV315" i="2"/>
  <c r="BE315" i="2" s="1"/>
  <c r="AV317" i="2"/>
  <c r="BE317" i="2" s="1"/>
  <c r="AV267" i="8"/>
  <c r="AV318" i="2"/>
  <c r="BE318" i="2" s="1"/>
  <c r="AV268" i="8"/>
  <c r="AV272" i="8"/>
  <c r="AV43" i="3"/>
  <c r="BP77" i="4"/>
  <c r="BQ77" i="4" s="1"/>
  <c r="BP156" i="4"/>
  <c r="BQ156" i="4" s="1"/>
  <c r="BP75" i="4"/>
  <c r="BQ75" i="4" s="1"/>
  <c r="BP47" i="4"/>
  <c r="BQ47" i="4" s="1"/>
  <c r="BP20" i="4"/>
  <c r="BQ20" i="4" s="1"/>
  <c r="BP124" i="4"/>
  <c r="BQ124" i="4" s="1"/>
  <c r="BP27" i="4"/>
  <c r="BQ27" i="4" s="1"/>
  <c r="BP62" i="4"/>
  <c r="BQ62" i="4" s="1"/>
  <c r="BP248" i="4"/>
  <c r="BQ248" i="4" s="1"/>
  <c r="BP244" i="4"/>
  <c r="BQ244" i="4" s="1"/>
  <c r="BP17" i="4"/>
  <c r="BQ17" i="4" s="1"/>
  <c r="BP200" i="4"/>
  <c r="BQ200" i="4" s="1"/>
  <c r="BP151" i="4"/>
  <c r="BQ151" i="4" s="1"/>
  <c r="BP95" i="4"/>
  <c r="BQ95" i="4" s="1"/>
  <c r="BP263" i="4"/>
  <c r="BQ263" i="4" s="1"/>
  <c r="BP143" i="4"/>
  <c r="BQ143" i="4" s="1"/>
  <c r="BP67" i="3"/>
  <c r="BQ67" i="3" s="1"/>
  <c r="BP75" i="3"/>
  <c r="BQ75" i="3" s="1"/>
  <c r="BP95" i="3"/>
  <c r="BQ95" i="3" s="1"/>
  <c r="BP102" i="3"/>
  <c r="BQ102" i="3" s="1"/>
  <c r="BP68" i="3"/>
  <c r="BQ68" i="3" s="1"/>
  <c r="BP76" i="3"/>
  <c r="BQ76" i="3" s="1"/>
  <c r="BP143" i="3"/>
  <c r="BQ143" i="3" s="1"/>
  <c r="BP57" i="3"/>
  <c r="BQ57" i="3" s="1"/>
  <c r="BP110" i="3"/>
  <c r="BQ110" i="3" s="1"/>
  <c r="BP163" i="3"/>
  <c r="BQ163" i="3" s="1"/>
  <c r="BP84" i="3"/>
  <c r="BQ84" i="3" s="1"/>
  <c r="AV183" i="4"/>
  <c r="BH183" i="4" s="1"/>
  <c r="AV195" i="4"/>
  <c r="BH195" i="4" s="1"/>
  <c r="AV187" i="4"/>
  <c r="BH187" i="4" s="1"/>
  <c r="AW26" i="5"/>
  <c r="BO26" i="5" s="1"/>
  <c r="AV197" i="4"/>
  <c r="BH197" i="4" s="1"/>
  <c r="AW25" i="5"/>
  <c r="BO25" i="5" s="1"/>
  <c r="AV196" i="4"/>
  <c r="BH196" i="4" s="1"/>
  <c r="AV198" i="4"/>
  <c r="BH198" i="4" s="1"/>
  <c r="AV188" i="4"/>
  <c r="BH188" i="4" s="1"/>
  <c r="AV184" i="4"/>
  <c r="BH184" i="4" s="1"/>
  <c r="AV186" i="4"/>
  <c r="BH186" i="4" s="1"/>
  <c r="AV194" i="4"/>
  <c r="BH194" i="4" s="1"/>
  <c r="AV193" i="4"/>
  <c r="BH193" i="4" s="1"/>
  <c r="AV185" i="4"/>
  <c r="BH185" i="4" s="1"/>
  <c r="AW24" i="5"/>
  <c r="BO24" i="5" s="1"/>
  <c r="AV247" i="2"/>
  <c r="BE247" i="2" s="1"/>
  <c r="AV239" i="2"/>
  <c r="BE239" i="2" s="1"/>
  <c r="AV133" i="8"/>
  <c r="AV50" i="6"/>
  <c r="BE50" i="6" s="1"/>
  <c r="AV127" i="8"/>
  <c r="AV244" i="2"/>
  <c r="BE244" i="2" s="1"/>
  <c r="AV236" i="2"/>
  <c r="BE236" i="2" s="1"/>
  <c r="AV44" i="6"/>
  <c r="BE44" i="6" s="1"/>
  <c r="AV246" i="2"/>
  <c r="BE246" i="2" s="1"/>
  <c r="AV129" i="8"/>
  <c r="AV243" i="2"/>
  <c r="BE243" i="2" s="1"/>
  <c r="AV240" i="2"/>
  <c r="BE240" i="2" s="1"/>
  <c r="AV249" i="2"/>
  <c r="BE249" i="2" s="1"/>
  <c r="AV241" i="2"/>
  <c r="BE241" i="2" s="1"/>
  <c r="AV233" i="2"/>
  <c r="BE233" i="2" s="1"/>
  <c r="AV238" i="2"/>
  <c r="BE238" i="2" s="1"/>
  <c r="AV135" i="8"/>
  <c r="AV232" i="2"/>
  <c r="BE232" i="2" s="1"/>
  <c r="AV235" i="2"/>
  <c r="BE235" i="2" s="1"/>
  <c r="AV248" i="2"/>
  <c r="BE248" i="2" s="1"/>
  <c r="AV242" i="2"/>
  <c r="BE242" i="2" s="1"/>
  <c r="AV234" i="2"/>
  <c r="BE234" i="2" s="1"/>
  <c r="AV131" i="8"/>
  <c r="AV245" i="2"/>
  <c r="BE245" i="2" s="1"/>
  <c r="AV237" i="2"/>
  <c r="BE237" i="2" s="1"/>
  <c r="AV125" i="8"/>
  <c r="AV123" i="8"/>
  <c r="AV46" i="6"/>
  <c r="BE46" i="6" s="1"/>
  <c r="AV196" i="2"/>
  <c r="AV51" i="6"/>
  <c r="BE51" i="6" s="1"/>
  <c r="AV48" i="6"/>
  <c r="BE48" i="6" s="1"/>
  <c r="AV42" i="6"/>
  <c r="BE42" i="6" s="1"/>
  <c r="AV124" i="8"/>
  <c r="AV130" i="8"/>
  <c r="AV134" i="8"/>
  <c r="AV47" i="6"/>
  <c r="BE47" i="6" s="1"/>
  <c r="AV49" i="6"/>
  <c r="BE49" i="6" s="1"/>
  <c r="AV53" i="6"/>
  <c r="BE53" i="6" s="1"/>
  <c r="AV128" i="8"/>
  <c r="AV132" i="8"/>
  <c r="AV126" i="8"/>
  <c r="AV52" i="6"/>
  <c r="BE52" i="6" s="1"/>
  <c r="AV45" i="6"/>
  <c r="BE45" i="6" s="1"/>
  <c r="AV136" i="8"/>
  <c r="AV43" i="6"/>
  <c r="BE43" i="6" s="1"/>
  <c r="AV63" i="2"/>
  <c r="AV55" i="2"/>
  <c r="AV139" i="4"/>
  <c r="BH139" i="4" s="1"/>
  <c r="AV54" i="2"/>
  <c r="AV64" i="2"/>
  <c r="AV61" i="2"/>
  <c r="AV57" i="2"/>
  <c r="AV56" i="2"/>
  <c r="AV60" i="2"/>
  <c r="AV138" i="4"/>
  <c r="BH138" i="4" s="1"/>
  <c r="AV59" i="2"/>
  <c r="AV140" i="4"/>
  <c r="BH140" i="4" s="1"/>
  <c r="AV53" i="2"/>
  <c r="AV62" i="2"/>
  <c r="AV58" i="2"/>
  <c r="AV65" i="2"/>
  <c r="AV137" i="4"/>
  <c r="BH137" i="4" s="1"/>
  <c r="AV163" i="4"/>
  <c r="BH163" i="4" s="1"/>
  <c r="AV162" i="4"/>
  <c r="BH162" i="4" s="1"/>
  <c r="AV160" i="4"/>
  <c r="BH160" i="4" s="1"/>
  <c r="AV164" i="4"/>
  <c r="BH164" i="4" s="1"/>
  <c r="AV159" i="4"/>
  <c r="BH159" i="4" s="1"/>
  <c r="AV161" i="4"/>
  <c r="BH161" i="4" s="1"/>
  <c r="AV158" i="4"/>
  <c r="BH158" i="4" s="1"/>
  <c r="AV42" i="3"/>
  <c r="BH42" i="3" s="1"/>
  <c r="AV28" i="6"/>
  <c r="AV30" i="6"/>
  <c r="AV32" i="6"/>
  <c r="AV34" i="6"/>
  <c r="AV36" i="6"/>
  <c r="AV33" i="6"/>
  <c r="AV37" i="6"/>
  <c r="AV31" i="6"/>
  <c r="AV35" i="6"/>
  <c r="AV29" i="6"/>
  <c r="AV37" i="8"/>
  <c r="BE37" i="8" s="1"/>
  <c r="AV230" i="2"/>
  <c r="AV291" i="8"/>
  <c r="AV131" i="3"/>
  <c r="BH131" i="3" s="1"/>
  <c r="AV229" i="2"/>
  <c r="AV228" i="2"/>
  <c r="AW20" i="5"/>
  <c r="BO20" i="5" s="1"/>
  <c r="AV289" i="8"/>
  <c r="AV294" i="8"/>
  <c r="AV287" i="8"/>
  <c r="AV293" i="8"/>
  <c r="AV288" i="8"/>
  <c r="AV298" i="8"/>
  <c r="AV285" i="8"/>
  <c r="AV286" i="8"/>
  <c r="AV295" i="8"/>
  <c r="AV130" i="3"/>
  <c r="BH130" i="3" s="1"/>
  <c r="AV296" i="8"/>
  <c r="AV297" i="8"/>
  <c r="AV290" i="8"/>
  <c r="AV292" i="8"/>
  <c r="BP35" i="9"/>
  <c r="BP27" i="9"/>
  <c r="BQ27" i="9" s="1"/>
  <c r="AE17" i="9"/>
  <c r="BP17" i="9"/>
  <c r="BQ17" i="9" s="1"/>
  <c r="BP26" i="9"/>
  <c r="BQ26" i="9" s="1"/>
  <c r="AE16" i="9"/>
  <c r="BP16" i="9"/>
  <c r="BQ16" i="9" s="1"/>
  <c r="BP34" i="9"/>
  <c r="BQ34" i="9" s="1"/>
  <c r="BP25" i="9"/>
  <c r="BQ25" i="9" s="1"/>
  <c r="BP15" i="9"/>
  <c r="BQ15" i="9" s="1"/>
  <c r="BP32" i="9"/>
  <c r="BQ32" i="9" s="1"/>
  <c r="BP31" i="9"/>
  <c r="BQ31" i="9" s="1"/>
  <c r="BP24" i="9"/>
  <c r="BQ24" i="9" s="1"/>
  <c r="BP14" i="9"/>
  <c r="BQ14" i="9" s="1"/>
  <c r="BP38" i="9"/>
  <c r="BQ38" i="9" s="1"/>
  <c r="BP30" i="9"/>
  <c r="BQ30" i="9" s="1"/>
  <c r="BP29" i="9"/>
  <c r="BP23" i="9"/>
  <c r="BQ23" i="9" s="1"/>
  <c r="BP12" i="9"/>
  <c r="BQ12" i="9" s="1"/>
  <c r="BP37" i="9"/>
  <c r="BQ37" i="9" s="1"/>
  <c r="BP21" i="9"/>
  <c r="BQ21" i="9" s="1"/>
  <c r="AE11" i="9"/>
  <c r="BP11" i="9"/>
  <c r="BQ11" i="9" s="1"/>
  <c r="BP19" i="9"/>
  <c r="BQ19" i="9" s="1"/>
  <c r="BP10" i="9"/>
  <c r="BQ10" i="9" s="1"/>
  <c r="BP36" i="9"/>
  <c r="BQ36" i="9" s="1"/>
  <c r="BP18" i="9"/>
  <c r="BQ18" i="9" s="1"/>
  <c r="AE9" i="9"/>
  <c r="BP9" i="9"/>
  <c r="BQ9" i="9" s="1"/>
  <c r="BP72" i="8"/>
  <c r="BQ72" i="8" s="1"/>
  <c r="BP27" i="8"/>
  <c r="BQ27" i="8" s="1"/>
  <c r="BP31" i="8"/>
  <c r="BQ31" i="8" s="1"/>
  <c r="BP35" i="8"/>
  <c r="BQ35" i="8" s="1"/>
  <c r="BP153" i="8"/>
  <c r="BQ153" i="8" s="1"/>
  <c r="BP157" i="8"/>
  <c r="BQ157" i="8" s="1"/>
  <c r="BP219" i="8"/>
  <c r="BQ219" i="8" s="1"/>
  <c r="BP54" i="8"/>
  <c r="BQ54" i="8" s="1"/>
  <c r="BP53" i="8"/>
  <c r="BQ53" i="8" s="1"/>
  <c r="BP44" i="8"/>
  <c r="BQ44" i="8" s="1"/>
  <c r="BP36" i="8"/>
  <c r="BQ36" i="8" s="1"/>
  <c r="BP41" i="8"/>
  <c r="BQ41" i="8" s="1"/>
  <c r="BP94" i="8"/>
  <c r="BQ94" i="8" s="1"/>
  <c r="BP98" i="8"/>
  <c r="BQ98" i="8" s="1"/>
  <c r="BP255" i="8"/>
  <c r="BQ255" i="8" s="1"/>
  <c r="BP259" i="8"/>
  <c r="BQ259" i="8" s="1"/>
  <c r="BP89" i="8"/>
  <c r="BQ89" i="8" s="1"/>
  <c r="BP11" i="8"/>
  <c r="BQ11" i="8" s="1"/>
  <c r="BP232" i="8"/>
  <c r="BQ232" i="8" s="1"/>
  <c r="BP87" i="8"/>
  <c r="BQ87" i="8" s="1"/>
  <c r="BP203" i="8"/>
  <c r="BQ203" i="8" s="1"/>
  <c r="BP199" i="8"/>
  <c r="BQ199" i="8" s="1"/>
  <c r="BP82" i="8"/>
  <c r="BQ82" i="8" s="1"/>
  <c r="BP9" i="8"/>
  <c r="BQ9" i="8" s="1"/>
  <c r="BP86" i="8"/>
  <c r="BQ86" i="8" s="1"/>
  <c r="BP71" i="8"/>
  <c r="BQ71" i="8" s="1"/>
  <c r="BP159" i="8"/>
  <c r="BQ159" i="8" s="1"/>
  <c r="BP42" i="8"/>
  <c r="BQ42" i="8" s="1"/>
  <c r="BP90" i="8"/>
  <c r="BQ90" i="8" s="1"/>
  <c r="BP83" i="8"/>
  <c r="BQ83" i="8" s="1"/>
  <c r="BP166" i="8"/>
  <c r="BQ166" i="8" s="1"/>
  <c r="BP212" i="8"/>
  <c r="BQ212" i="8" s="1"/>
  <c r="BP202" i="8"/>
  <c r="BQ202" i="8" s="1"/>
  <c r="BP200" i="8"/>
  <c r="BQ200" i="8" s="1"/>
  <c r="BP81" i="8"/>
  <c r="BQ81" i="8" s="1"/>
  <c r="BP85" i="8"/>
  <c r="BQ85" i="8" s="1"/>
  <c r="BP165" i="8"/>
  <c r="BQ165" i="8" s="1"/>
  <c r="BP28" i="8"/>
  <c r="BQ28" i="8" s="1"/>
  <c r="BP32" i="8"/>
  <c r="BQ32" i="8" s="1"/>
  <c r="BP150" i="8"/>
  <c r="BQ150" i="8" s="1"/>
  <c r="BP154" i="8"/>
  <c r="BQ154" i="8" s="1"/>
  <c r="BP201" i="8"/>
  <c r="BQ201" i="8" s="1"/>
  <c r="BP185" i="8"/>
  <c r="BQ185" i="8" s="1"/>
  <c r="BP204" i="8"/>
  <c r="BQ204" i="8" s="1"/>
  <c r="BP80" i="8"/>
  <c r="BQ80" i="8" s="1"/>
  <c r="BP84" i="8"/>
  <c r="BQ84" i="8" s="1"/>
  <c r="BP222" i="8"/>
  <c r="BQ222" i="8" s="1"/>
  <c r="BP244" i="8"/>
  <c r="BQ244" i="8" s="1"/>
  <c r="BP246" i="8"/>
  <c r="BQ246" i="8" s="1"/>
  <c r="BP210" i="8"/>
  <c r="BQ210" i="8" s="1"/>
  <c r="BP220" i="8"/>
  <c r="BQ220" i="8" s="1"/>
  <c r="BP55" i="8"/>
  <c r="BQ55" i="8" s="1"/>
  <c r="BP52" i="8"/>
  <c r="BQ52" i="8" s="1"/>
  <c r="BP45" i="8"/>
  <c r="BQ45" i="8" s="1"/>
  <c r="BP38" i="8"/>
  <c r="BQ38" i="8" s="1"/>
  <c r="BP43" i="8"/>
  <c r="BQ43" i="8" s="1"/>
  <c r="BP95" i="8"/>
  <c r="BQ95" i="8" s="1"/>
  <c r="BP99" i="8"/>
  <c r="BQ99" i="8" s="1"/>
  <c r="BP230" i="8"/>
  <c r="BQ230" i="8" s="1"/>
  <c r="BP188" i="8"/>
  <c r="BQ188" i="8" s="1"/>
  <c r="BP187" i="8"/>
  <c r="BQ187" i="8" s="1"/>
  <c r="BP177" i="8"/>
  <c r="BQ177" i="8" s="1"/>
  <c r="BP195" i="8"/>
  <c r="BQ195" i="8" s="1"/>
  <c r="BP149" i="8"/>
  <c r="BQ149" i="8" s="1"/>
  <c r="BP79" i="8"/>
  <c r="BQ79" i="8" s="1"/>
  <c r="BP164" i="8"/>
  <c r="BQ164" i="8" s="1"/>
  <c r="BP233" i="8"/>
  <c r="BQ233" i="8" s="1"/>
  <c r="BP21" i="8"/>
  <c r="BQ21" i="8" s="1"/>
  <c r="BP224" i="8"/>
  <c r="BQ224" i="8" s="1"/>
  <c r="BP225" i="8"/>
  <c r="BQ225" i="8" s="1"/>
  <c r="BP241" i="8"/>
  <c r="BQ241" i="8" s="1"/>
  <c r="BP249" i="8"/>
  <c r="BQ249" i="8" s="1"/>
  <c r="BP238" i="8"/>
  <c r="BQ238" i="8" s="1"/>
  <c r="BP218" i="8"/>
  <c r="BQ218" i="8" s="1"/>
  <c r="BP252" i="8"/>
  <c r="BQ252" i="8" s="1"/>
  <c r="BP256" i="8"/>
  <c r="BQ256" i="8" s="1"/>
  <c r="BP260" i="8"/>
  <c r="BQ260" i="8" s="1"/>
  <c r="BP176" i="8"/>
  <c r="BQ176" i="8" s="1"/>
  <c r="BP92" i="8"/>
  <c r="BQ92" i="8" s="1"/>
  <c r="BP194" i="8"/>
  <c r="BQ194" i="8" s="1"/>
  <c r="BP196" i="8"/>
  <c r="BQ196" i="8" s="1"/>
  <c r="BP148" i="8"/>
  <c r="BQ148" i="8" s="1"/>
  <c r="BP78" i="8"/>
  <c r="BQ78" i="8" s="1"/>
  <c r="BP70" i="8"/>
  <c r="BQ70" i="8" s="1"/>
  <c r="BP19" i="8"/>
  <c r="BQ19" i="8" s="1"/>
  <c r="BP158" i="8"/>
  <c r="BQ158" i="8" s="1"/>
  <c r="BP186" i="8"/>
  <c r="BQ186" i="8" s="1"/>
  <c r="BP88" i="8"/>
  <c r="BQ88" i="8" s="1"/>
  <c r="BP209" i="8"/>
  <c r="BQ209" i="8" s="1"/>
  <c r="BP198" i="8"/>
  <c r="BQ198" i="8" s="1"/>
  <c r="BP10" i="8"/>
  <c r="BQ10" i="8" s="1"/>
  <c r="BP227" i="8"/>
  <c r="BQ227" i="8" s="1"/>
  <c r="BP228" i="8"/>
  <c r="BQ228" i="8" s="1"/>
  <c r="BP182" i="8"/>
  <c r="BQ182" i="8" s="1"/>
  <c r="BP163" i="8"/>
  <c r="BQ163" i="8" s="1"/>
  <c r="BP29" i="8"/>
  <c r="BQ29" i="8" s="1"/>
  <c r="BP33" i="8"/>
  <c r="BQ33" i="8" s="1"/>
  <c r="BP151" i="8"/>
  <c r="BQ151" i="8" s="1"/>
  <c r="BP155" i="8"/>
  <c r="BQ155" i="8" s="1"/>
  <c r="BP18" i="8"/>
  <c r="BQ18" i="8" s="1"/>
  <c r="BP217" i="8"/>
  <c r="BQ217" i="8" s="1"/>
  <c r="BP77" i="8"/>
  <c r="BQ77" i="8" s="1"/>
  <c r="BP181" i="8"/>
  <c r="BQ181" i="8" s="1"/>
  <c r="BP180" i="8"/>
  <c r="BQ180" i="8" s="1"/>
  <c r="BP146" i="8"/>
  <c r="BQ146" i="8" s="1"/>
  <c r="BP76" i="8"/>
  <c r="BQ76" i="8" s="1"/>
  <c r="BP223" i="8"/>
  <c r="BQ223" i="8" s="1"/>
  <c r="BP248" i="8"/>
  <c r="BQ248" i="8" s="1"/>
  <c r="BP247" i="8"/>
  <c r="BQ247" i="8" s="1"/>
  <c r="BP58" i="8"/>
  <c r="BQ58" i="8" s="1"/>
  <c r="BP56" i="8"/>
  <c r="BQ56" i="8" s="1"/>
  <c r="BP48" i="8"/>
  <c r="BQ48" i="8" s="1"/>
  <c r="BP46" i="8"/>
  <c r="BQ46" i="8" s="1"/>
  <c r="BP39" i="8"/>
  <c r="BQ39" i="8" s="1"/>
  <c r="BP50" i="8"/>
  <c r="BQ50" i="8" s="1"/>
  <c r="BP96" i="8"/>
  <c r="BQ96" i="8" s="1"/>
  <c r="BP100" i="8"/>
  <c r="BQ100" i="8" s="1"/>
  <c r="BP221" i="8"/>
  <c r="BQ221" i="8" s="1"/>
  <c r="BP13" i="8"/>
  <c r="BQ13" i="8" s="1"/>
  <c r="BP138" i="8"/>
  <c r="BQ138" i="8" s="1"/>
  <c r="BP20" i="8"/>
  <c r="BQ20" i="8" s="1"/>
  <c r="BP183" i="8"/>
  <c r="BQ183" i="8" s="1"/>
  <c r="BP179" i="8"/>
  <c r="BQ179" i="8" s="1"/>
  <c r="BP145" i="8"/>
  <c r="BQ145" i="8" s="1"/>
  <c r="BP75" i="8"/>
  <c r="BQ75" i="8" s="1"/>
  <c r="BP162" i="8"/>
  <c r="BQ162" i="8" s="1"/>
  <c r="BP16" i="8"/>
  <c r="BP245" i="8"/>
  <c r="BQ245" i="8" s="1"/>
  <c r="BP24" i="8"/>
  <c r="BQ24" i="8" s="1"/>
  <c r="BP22" i="8"/>
  <c r="BQ22" i="8" s="1"/>
  <c r="BP250" i="8"/>
  <c r="BQ250" i="8" s="1"/>
  <c r="BP215" i="8"/>
  <c r="BQ215" i="8" s="1"/>
  <c r="BP214" i="8"/>
  <c r="BQ214" i="8" s="1"/>
  <c r="BP235" i="8"/>
  <c r="BQ235" i="8" s="1"/>
  <c r="BP239" i="8"/>
  <c r="BQ239" i="8" s="1"/>
  <c r="BP253" i="8"/>
  <c r="BQ253" i="8" s="1"/>
  <c r="BP257" i="8"/>
  <c r="BQ257" i="8" s="1"/>
  <c r="BP261" i="8"/>
  <c r="BQ261" i="8" s="1"/>
  <c r="BP147" i="8"/>
  <c r="BQ147" i="8" s="1"/>
  <c r="BP193" i="8"/>
  <c r="BQ193" i="8" s="1"/>
  <c r="BP178" i="8"/>
  <c r="BQ178" i="8" s="1"/>
  <c r="BP143" i="8"/>
  <c r="BQ143" i="8" s="1"/>
  <c r="BP74" i="8"/>
  <c r="BQ74" i="8" s="1"/>
  <c r="BP69" i="8"/>
  <c r="BQ69" i="8" s="1"/>
  <c r="BP139" i="8"/>
  <c r="BQ139" i="8" s="1"/>
  <c r="BP12" i="8"/>
  <c r="BQ12" i="8" s="1"/>
  <c r="BP167" i="8"/>
  <c r="BQ167" i="8" s="1"/>
  <c r="BP213" i="8"/>
  <c r="BQ213" i="8" s="1"/>
  <c r="BP191" i="8"/>
  <c r="BQ191" i="8" s="1"/>
  <c r="BP172" i="8"/>
  <c r="BQ172" i="8" s="1"/>
  <c r="BP142" i="8"/>
  <c r="BQ142" i="8" s="1"/>
  <c r="BP73" i="8"/>
  <c r="BQ73" i="8" s="1"/>
  <c r="BP169" i="8"/>
  <c r="BQ169" i="8" s="1"/>
  <c r="BP161" i="8"/>
  <c r="BQ161" i="8" s="1"/>
  <c r="BP26" i="8"/>
  <c r="BQ26" i="8" s="1"/>
  <c r="BP30" i="8"/>
  <c r="BQ30" i="8" s="1"/>
  <c r="BP34" i="8"/>
  <c r="BQ34" i="8" s="1"/>
  <c r="BP152" i="8"/>
  <c r="BQ152" i="8" s="1"/>
  <c r="BP156" i="8"/>
  <c r="BQ156" i="8" s="1"/>
  <c r="BP175" i="8"/>
  <c r="BQ175" i="8" s="1"/>
  <c r="BP243" i="8"/>
  <c r="BQ243" i="8" s="1"/>
  <c r="BP192" i="8"/>
  <c r="BQ192" i="8" s="1"/>
  <c r="BP197" i="8"/>
  <c r="BQ197" i="8" s="1"/>
  <c r="BP190" i="8"/>
  <c r="BQ190" i="8" s="1"/>
  <c r="BP173" i="8"/>
  <c r="BQ173" i="8" s="1"/>
  <c r="BP141" i="8"/>
  <c r="BQ141" i="8" s="1"/>
  <c r="BP15" i="8"/>
  <c r="BQ15" i="8" s="1"/>
  <c r="BP206" i="8"/>
  <c r="BQ206" i="8" s="1"/>
  <c r="BP231" i="8"/>
  <c r="BQ231" i="8" s="1"/>
  <c r="BP234" i="8"/>
  <c r="BQ234" i="8" s="1"/>
  <c r="BP208" i="8"/>
  <c r="BQ208" i="8" s="1"/>
  <c r="BP59" i="8"/>
  <c r="BQ59" i="8" s="1"/>
  <c r="BP57" i="8"/>
  <c r="BQ57" i="8" s="1"/>
  <c r="BP49" i="8"/>
  <c r="BQ49" i="8" s="1"/>
  <c r="BP47" i="8"/>
  <c r="BQ47" i="8" s="1"/>
  <c r="BP40" i="8"/>
  <c r="BQ40" i="8" s="1"/>
  <c r="BP51" i="8"/>
  <c r="BQ51" i="8" s="1"/>
  <c r="BP93" i="8"/>
  <c r="BQ93" i="8" s="1"/>
  <c r="BP97" i="8"/>
  <c r="BQ97" i="8" s="1"/>
  <c r="BP170" i="8"/>
  <c r="BQ170" i="8" s="1"/>
  <c r="BP207" i="8"/>
  <c r="BQ207" i="8" s="1"/>
  <c r="BP237" i="8"/>
  <c r="BQ237" i="8" s="1"/>
  <c r="BP189" i="8"/>
  <c r="BQ189" i="8" s="1"/>
  <c r="BP174" i="8"/>
  <c r="BQ174" i="8" s="1"/>
  <c r="BP140" i="8"/>
  <c r="BQ140" i="8" s="1"/>
  <c r="BP14" i="8"/>
  <c r="BQ14" i="8" s="1"/>
  <c r="BP91" i="8"/>
  <c r="BQ91" i="8" s="1"/>
  <c r="BP168" i="8"/>
  <c r="BQ168" i="8" s="1"/>
  <c r="BP17" i="8"/>
  <c r="BQ17" i="8" s="1"/>
  <c r="BP23" i="8"/>
  <c r="BQ23" i="8" s="1"/>
  <c r="BP211" i="8"/>
  <c r="BQ211" i="8" s="1"/>
  <c r="BP226" i="8"/>
  <c r="BQ226" i="8" s="1"/>
  <c r="BP229" i="8"/>
  <c r="BQ229" i="8" s="1"/>
  <c r="BP216" i="8"/>
  <c r="BQ216" i="8" s="1"/>
  <c r="BP236" i="8"/>
  <c r="BQ236" i="8" s="1"/>
  <c r="BP240" i="8"/>
  <c r="BQ240" i="8" s="1"/>
  <c r="BP254" i="8"/>
  <c r="BQ254" i="8" s="1"/>
  <c r="BP258" i="8"/>
  <c r="BQ258" i="8" s="1"/>
  <c r="BP251" i="8"/>
  <c r="BQ251" i="8" s="1"/>
  <c r="BP242" i="8"/>
  <c r="BQ242" i="8" s="1"/>
  <c r="BP214" i="7"/>
  <c r="BQ214" i="7" s="1"/>
  <c r="BP194" i="7"/>
  <c r="BQ194" i="7" s="1"/>
  <c r="BP185" i="7"/>
  <c r="BQ185" i="7" s="1"/>
  <c r="BP173" i="7"/>
  <c r="BQ173" i="7" s="1"/>
  <c r="BP158" i="7"/>
  <c r="BQ158" i="7" s="1"/>
  <c r="BP144" i="7"/>
  <c r="BQ144" i="7" s="1"/>
  <c r="BP38" i="7"/>
  <c r="BQ38" i="7" s="1"/>
  <c r="BP68" i="7"/>
  <c r="BQ68" i="7" s="1"/>
  <c r="BP108" i="7"/>
  <c r="BQ108" i="7" s="1"/>
  <c r="BP64" i="7"/>
  <c r="BQ64" i="7" s="1"/>
  <c r="BP54" i="7"/>
  <c r="BQ54" i="7" s="1"/>
  <c r="BP46" i="7"/>
  <c r="BQ46" i="7" s="1"/>
  <c r="BP17" i="7"/>
  <c r="BQ17" i="7" s="1"/>
  <c r="BP11" i="7"/>
  <c r="BQ11" i="7" s="1"/>
  <c r="BP213" i="7"/>
  <c r="BQ213" i="7" s="1"/>
  <c r="BP193" i="7"/>
  <c r="BQ193" i="7" s="1"/>
  <c r="BP184" i="7"/>
  <c r="BQ184" i="7" s="1"/>
  <c r="BP172" i="7"/>
  <c r="BQ172" i="7" s="1"/>
  <c r="BP157" i="7"/>
  <c r="BQ157" i="7" s="1"/>
  <c r="BP137" i="7"/>
  <c r="BQ137" i="7" s="1"/>
  <c r="BP33" i="7"/>
  <c r="BQ33" i="7" s="1"/>
  <c r="BP216" i="7"/>
  <c r="BQ216" i="7" s="1"/>
  <c r="BP67" i="7"/>
  <c r="BQ67" i="7" s="1"/>
  <c r="BP107" i="7"/>
  <c r="BQ107" i="7" s="1"/>
  <c r="BP63" i="7"/>
  <c r="BQ63" i="7" s="1"/>
  <c r="BP53" i="7"/>
  <c r="BQ53" i="7" s="1"/>
  <c r="BP45" i="7"/>
  <c r="BQ45" i="7" s="1"/>
  <c r="BP16" i="7"/>
  <c r="BQ16" i="7" s="1"/>
  <c r="BP10" i="7"/>
  <c r="BQ10" i="7" s="1"/>
  <c r="BP41" i="7"/>
  <c r="BQ41" i="7" s="1"/>
  <c r="BP36" i="7"/>
  <c r="BQ36" i="7" s="1"/>
  <c r="BP192" i="7"/>
  <c r="BQ192" i="7" s="1"/>
  <c r="BP74" i="7"/>
  <c r="BQ74" i="7" s="1"/>
  <c r="BP114" i="7"/>
  <c r="BQ114" i="7" s="1"/>
  <c r="BP106" i="7"/>
  <c r="BQ106" i="7" s="1"/>
  <c r="BP60" i="7"/>
  <c r="BQ60" i="7" s="1"/>
  <c r="BP52" i="7"/>
  <c r="BQ52" i="7" s="1"/>
  <c r="BP23" i="7"/>
  <c r="BQ23" i="7" s="1"/>
  <c r="BP40" i="7"/>
  <c r="BQ40" i="7" s="1"/>
  <c r="BP135" i="7"/>
  <c r="BQ135" i="7" s="1"/>
  <c r="BP156" i="7"/>
  <c r="BQ156" i="7" s="1"/>
  <c r="BP211" i="7"/>
  <c r="BQ211" i="7" s="1"/>
  <c r="BP207" i="7"/>
  <c r="BQ207" i="7" s="1"/>
  <c r="BP199" i="7"/>
  <c r="BQ199" i="7" s="1"/>
  <c r="BP191" i="7"/>
  <c r="BQ191" i="7" s="1"/>
  <c r="BP182" i="7"/>
  <c r="BQ182" i="7" s="1"/>
  <c r="BP163" i="7"/>
  <c r="BQ163" i="7" s="1"/>
  <c r="BP155" i="7"/>
  <c r="BQ155" i="7" s="1"/>
  <c r="BP149" i="7"/>
  <c r="BQ149" i="7" s="1"/>
  <c r="BP118" i="7"/>
  <c r="BQ118" i="7" s="1"/>
  <c r="BP31" i="7"/>
  <c r="BQ31" i="7" s="1"/>
  <c r="BP183" i="7"/>
  <c r="BQ183" i="7" s="1"/>
  <c r="BP73" i="7"/>
  <c r="BQ73" i="7" s="1"/>
  <c r="BP113" i="7"/>
  <c r="BQ113" i="7" s="1"/>
  <c r="BP105" i="7"/>
  <c r="BQ105" i="7" s="1"/>
  <c r="BP59" i="7"/>
  <c r="BQ59" i="7" s="1"/>
  <c r="BP51" i="7"/>
  <c r="BQ51" i="7" s="1"/>
  <c r="BP22" i="7"/>
  <c r="BQ22" i="7" s="1"/>
  <c r="BP39" i="7"/>
  <c r="BQ39" i="7" s="1"/>
  <c r="BP134" i="7"/>
  <c r="BQ134" i="7" s="1"/>
  <c r="BP43" i="7"/>
  <c r="BQ43" i="7" s="1"/>
  <c r="BP210" i="7"/>
  <c r="BQ210" i="7" s="1"/>
  <c r="AE206" i="7"/>
  <c r="BP206" i="7"/>
  <c r="BQ206" i="7" s="1"/>
  <c r="BP198" i="7"/>
  <c r="BQ198" i="7" s="1"/>
  <c r="BP190" i="7"/>
  <c r="BQ190" i="7" s="1"/>
  <c r="BP181" i="7"/>
  <c r="BQ181" i="7" s="1"/>
  <c r="BP162" i="7"/>
  <c r="BQ162" i="7" s="1"/>
  <c r="BP154" i="7"/>
  <c r="BQ154" i="7" s="1"/>
  <c r="BP148" i="7"/>
  <c r="BQ148" i="7" s="1"/>
  <c r="BP122" i="7"/>
  <c r="BQ122" i="7" s="1"/>
  <c r="BP117" i="7"/>
  <c r="BQ117" i="7" s="1"/>
  <c r="BP34" i="7"/>
  <c r="BQ34" i="7" s="1"/>
  <c r="BP136" i="7"/>
  <c r="BQ136" i="7" s="1"/>
  <c r="BP72" i="7"/>
  <c r="BQ72" i="7" s="1"/>
  <c r="BP112" i="7"/>
  <c r="BQ112" i="7" s="1"/>
  <c r="BP104" i="7"/>
  <c r="BQ104" i="7" s="1"/>
  <c r="BP58" i="7"/>
  <c r="BQ58" i="7" s="1"/>
  <c r="BP50" i="7"/>
  <c r="BQ50" i="7" s="1"/>
  <c r="BP21" i="7"/>
  <c r="BQ21" i="7" s="1"/>
  <c r="BP15" i="7"/>
  <c r="BQ15" i="7" s="1"/>
  <c r="BP133" i="7"/>
  <c r="BQ133" i="7" s="1"/>
  <c r="BP200" i="7"/>
  <c r="BQ200" i="7" s="1"/>
  <c r="BP209" i="7"/>
  <c r="BQ209" i="7" s="1"/>
  <c r="BP197" i="7"/>
  <c r="BQ197" i="7" s="1"/>
  <c r="BP189" i="7"/>
  <c r="BQ189" i="7" s="1"/>
  <c r="BP180" i="7"/>
  <c r="BQ180" i="7" s="1"/>
  <c r="BP176" i="7"/>
  <c r="BQ176" i="7" s="1"/>
  <c r="BP161" i="7"/>
  <c r="BQ161" i="7" s="1"/>
  <c r="BP153" i="7"/>
  <c r="BQ153" i="7" s="1"/>
  <c r="BP147" i="7"/>
  <c r="BQ147" i="7" s="1"/>
  <c r="BP121" i="7"/>
  <c r="BQ121" i="7" s="1"/>
  <c r="BP116" i="7"/>
  <c r="BQ116" i="7" s="1"/>
  <c r="BP37" i="7"/>
  <c r="BQ37" i="7" s="1"/>
  <c r="BP71" i="7"/>
  <c r="BQ71" i="7" s="1"/>
  <c r="BP111" i="7"/>
  <c r="BQ111" i="7" s="1"/>
  <c r="BP103" i="7"/>
  <c r="BQ103" i="7" s="1"/>
  <c r="BP57" i="7"/>
  <c r="BQ57" i="7" s="1"/>
  <c r="BP49" i="7"/>
  <c r="BQ49" i="7" s="1"/>
  <c r="BP20" i="7"/>
  <c r="BQ20" i="7" s="1"/>
  <c r="BP14" i="7"/>
  <c r="BQ14" i="7" s="1"/>
  <c r="BP132" i="7"/>
  <c r="BP150" i="7"/>
  <c r="BQ150" i="7" s="1"/>
  <c r="BP208" i="7"/>
  <c r="BQ208" i="7" s="1"/>
  <c r="BP204" i="7"/>
  <c r="BQ204" i="7" s="1"/>
  <c r="BP196" i="7"/>
  <c r="BQ196" i="7" s="1"/>
  <c r="BP188" i="7"/>
  <c r="BQ188" i="7" s="1"/>
  <c r="BP175" i="7"/>
  <c r="BQ175" i="7" s="1"/>
  <c r="BP160" i="7"/>
  <c r="BQ160" i="7" s="1"/>
  <c r="BP152" i="7"/>
  <c r="BQ152" i="7" s="1"/>
  <c r="BP146" i="7"/>
  <c r="BQ146" i="7" s="1"/>
  <c r="BP120" i="7"/>
  <c r="BQ120" i="7" s="1"/>
  <c r="BP32" i="7"/>
  <c r="BQ32" i="7" s="1"/>
  <c r="BP61" i="7"/>
  <c r="BQ61" i="7" s="1"/>
  <c r="BP212" i="7"/>
  <c r="BQ212" i="7" s="1"/>
  <c r="BP70" i="7"/>
  <c r="BQ70" i="7" s="1"/>
  <c r="BP110" i="7"/>
  <c r="BQ110" i="7" s="1"/>
  <c r="BP66" i="7"/>
  <c r="BQ66" i="7" s="1"/>
  <c r="BP56" i="7"/>
  <c r="BQ56" i="7" s="1"/>
  <c r="BP48" i="7"/>
  <c r="BQ48" i="7" s="1"/>
  <c r="BP19" i="7"/>
  <c r="BQ19" i="7" s="1"/>
  <c r="BP13" i="7"/>
  <c r="BQ13" i="7" s="1"/>
  <c r="BP42" i="7"/>
  <c r="BQ42" i="7" s="1"/>
  <c r="BP164" i="7"/>
  <c r="BQ164" i="7" s="1"/>
  <c r="BP195" i="7"/>
  <c r="BQ195" i="7" s="1"/>
  <c r="BP187" i="7"/>
  <c r="BQ187" i="7" s="1"/>
  <c r="BP159" i="7"/>
  <c r="BQ159" i="7" s="1"/>
  <c r="BP151" i="7"/>
  <c r="BQ151" i="7" s="1"/>
  <c r="BP145" i="7"/>
  <c r="BQ145" i="7" s="1"/>
  <c r="BP119" i="7"/>
  <c r="BQ119" i="7" s="1"/>
  <c r="BP35" i="7"/>
  <c r="BQ35" i="7" s="1"/>
  <c r="BP215" i="7"/>
  <c r="BQ215" i="7" s="1"/>
  <c r="BP69" i="7"/>
  <c r="BP109" i="7"/>
  <c r="BQ109" i="7" s="1"/>
  <c r="BP65" i="7"/>
  <c r="BQ65" i="7" s="1"/>
  <c r="BP55" i="7"/>
  <c r="BQ55" i="7" s="1"/>
  <c r="BP47" i="7"/>
  <c r="BQ47" i="7" s="1"/>
  <c r="BP18" i="7"/>
  <c r="BQ18" i="7" s="1"/>
  <c r="BP12" i="7"/>
  <c r="BQ12" i="7" s="1"/>
  <c r="BP74" i="14"/>
  <c r="BQ74" i="14" s="1"/>
  <c r="BP77" i="14"/>
  <c r="BQ77" i="14" s="1"/>
  <c r="BP81" i="14"/>
  <c r="BQ81" i="14" s="1"/>
  <c r="BP78" i="14"/>
  <c r="BQ78" i="14" s="1"/>
  <c r="BP75" i="14"/>
  <c r="BQ75" i="14" s="1"/>
  <c r="BP79" i="14"/>
  <c r="BQ79" i="14" s="1"/>
  <c r="BP73" i="14"/>
  <c r="BQ73" i="14" s="1"/>
  <c r="BP76" i="14"/>
  <c r="BQ76" i="14" s="1"/>
  <c r="BP80" i="14"/>
  <c r="BQ80" i="14" s="1"/>
  <c r="BP261" i="4"/>
  <c r="BQ261" i="4" s="1"/>
  <c r="BP63" i="4"/>
  <c r="BP26" i="4"/>
  <c r="BQ26" i="4" s="1"/>
  <c r="BP76" i="4"/>
  <c r="BQ76" i="4" s="1"/>
  <c r="BP61" i="4"/>
  <c r="BQ61" i="4" s="1"/>
  <c r="BP58" i="4"/>
  <c r="BQ58" i="4" s="1"/>
  <c r="BP237" i="4"/>
  <c r="BQ237" i="4" s="1"/>
  <c r="BP122" i="4"/>
  <c r="BQ122" i="4" s="1"/>
  <c r="BP257" i="4"/>
  <c r="BQ257" i="4" s="1"/>
  <c r="BP43" i="4"/>
  <c r="BQ43" i="4" s="1"/>
  <c r="BP246" i="4"/>
  <c r="BQ246" i="4" s="1"/>
  <c r="BP240" i="4"/>
  <c r="BQ240" i="4" s="1"/>
  <c r="BP147" i="4"/>
  <c r="BQ147" i="4" s="1"/>
  <c r="BP201" i="4"/>
  <c r="BQ201" i="4" s="1"/>
  <c r="BP154" i="4"/>
  <c r="BQ154" i="4" s="1"/>
  <c r="BP101" i="4"/>
  <c r="BQ101" i="4" s="1"/>
  <c r="BP112" i="4"/>
  <c r="BQ112" i="4" s="1"/>
  <c r="BP109" i="4"/>
  <c r="BQ109" i="4" s="1"/>
  <c r="BP81" i="4"/>
  <c r="BQ81" i="4" s="1"/>
  <c r="BP71" i="4"/>
  <c r="BQ71" i="4" s="1"/>
  <c r="BP64" i="4"/>
  <c r="BQ64" i="4" s="1"/>
  <c r="BP37" i="4"/>
  <c r="BQ37" i="4" s="1"/>
  <c r="BP15" i="4"/>
  <c r="BQ15" i="4" s="1"/>
  <c r="BP67" i="4"/>
  <c r="BQ67" i="4" s="1"/>
  <c r="BP256" i="4"/>
  <c r="BQ256" i="4" s="1"/>
  <c r="BP99" i="4"/>
  <c r="BQ99" i="4" s="1"/>
  <c r="BP111" i="4"/>
  <c r="BQ111" i="4" s="1"/>
  <c r="BP93" i="4"/>
  <c r="BQ93" i="4" s="1"/>
  <c r="BP108" i="4"/>
  <c r="BQ108" i="4" s="1"/>
  <c r="BP80" i="4"/>
  <c r="BQ80" i="4" s="1"/>
  <c r="BP70" i="4"/>
  <c r="BQ70" i="4" s="1"/>
  <c r="BP49" i="4"/>
  <c r="BQ49" i="4" s="1"/>
  <c r="BP36" i="4"/>
  <c r="BQ36" i="4" s="1"/>
  <c r="BP14" i="4"/>
  <c r="BQ14" i="4" s="1"/>
  <c r="BP66" i="4"/>
  <c r="BQ66" i="4" s="1"/>
  <c r="BP118" i="4"/>
  <c r="BQ118" i="4" s="1"/>
  <c r="BP245" i="4"/>
  <c r="BQ245" i="4" s="1"/>
  <c r="BP239" i="4"/>
  <c r="BQ239" i="4" s="1"/>
  <c r="BP255" i="4"/>
  <c r="BQ255" i="4" s="1"/>
  <c r="BP230" i="4"/>
  <c r="BQ230" i="4" s="1"/>
  <c r="BP145" i="4"/>
  <c r="BQ145" i="4" s="1"/>
  <c r="BP192" i="4"/>
  <c r="BQ192" i="4" s="1"/>
  <c r="BP152" i="4"/>
  <c r="BQ152" i="4" s="1"/>
  <c r="BP100" i="4"/>
  <c r="BQ100" i="4" s="1"/>
  <c r="BP130" i="4"/>
  <c r="BQ130" i="4" s="1"/>
  <c r="BP90" i="4"/>
  <c r="BQ90" i="4" s="1"/>
  <c r="BP25" i="4"/>
  <c r="BQ25" i="4" s="1"/>
  <c r="BP107" i="4"/>
  <c r="BQ107" i="4" s="1"/>
  <c r="BP78" i="4"/>
  <c r="BQ78" i="4" s="1"/>
  <c r="BP69" i="4"/>
  <c r="BQ69" i="4" s="1"/>
  <c r="BP51" i="4"/>
  <c r="BQ51" i="4" s="1"/>
  <c r="BP35" i="4"/>
  <c r="BQ35" i="4" s="1"/>
  <c r="BP13" i="4"/>
  <c r="BQ13" i="4" s="1"/>
  <c r="BP42" i="4"/>
  <c r="BQ42" i="4" s="1"/>
  <c r="BP155" i="4"/>
  <c r="BQ155" i="4" s="1"/>
  <c r="BP146" i="4"/>
  <c r="BQ146" i="4" s="1"/>
  <c r="BP264" i="4"/>
  <c r="BQ264" i="4" s="1"/>
  <c r="BP254" i="4"/>
  <c r="BQ254" i="4" s="1"/>
  <c r="BP268" i="4"/>
  <c r="BQ268" i="4" s="1"/>
  <c r="BP243" i="4"/>
  <c r="BQ243" i="4" s="1"/>
  <c r="BP229" i="4"/>
  <c r="BQ229" i="4" s="1"/>
  <c r="BP144" i="4"/>
  <c r="BQ144" i="4" s="1"/>
  <c r="BP129" i="4"/>
  <c r="BQ129" i="4" s="1"/>
  <c r="BP91" i="4"/>
  <c r="BQ91" i="4" s="1"/>
  <c r="BP24" i="4"/>
  <c r="BQ24" i="4" s="1"/>
  <c r="BP86" i="4"/>
  <c r="BQ86" i="4" s="1"/>
  <c r="BP48" i="4"/>
  <c r="BQ48" i="4" s="1"/>
  <c r="BP50" i="4"/>
  <c r="BQ50" i="4" s="1"/>
  <c r="BP57" i="4"/>
  <c r="BQ57" i="4" s="1"/>
  <c r="BP34" i="4"/>
  <c r="BQ34" i="4" s="1"/>
  <c r="BP12" i="4"/>
  <c r="BQ12" i="4" s="1"/>
  <c r="BP11" i="4"/>
  <c r="BP119" i="4"/>
  <c r="BQ119" i="4" s="1"/>
  <c r="BP121" i="4"/>
  <c r="BQ121" i="4" s="1"/>
  <c r="BP153" i="4"/>
  <c r="BQ153" i="4" s="1"/>
  <c r="BP253" i="4"/>
  <c r="BQ253" i="4" s="1"/>
  <c r="BP267" i="4"/>
  <c r="BQ267" i="4" s="1"/>
  <c r="BP251" i="4"/>
  <c r="BQ251" i="4" s="1"/>
  <c r="BP228" i="4"/>
  <c r="BQ228" i="4" s="1"/>
  <c r="BP191" i="4"/>
  <c r="BQ191" i="4" s="1"/>
  <c r="BP166" i="4"/>
  <c r="BQ166" i="4" s="1"/>
  <c r="BP116" i="4"/>
  <c r="BQ116" i="4" s="1"/>
  <c r="BP128" i="4"/>
  <c r="BQ128" i="4" s="1"/>
  <c r="BP92" i="4"/>
  <c r="BQ92" i="4" s="1"/>
  <c r="BP105" i="4"/>
  <c r="BQ105" i="4" s="1"/>
  <c r="BP85" i="4"/>
  <c r="BQ85" i="4" s="1"/>
  <c r="BP56" i="4"/>
  <c r="BQ56" i="4" s="1"/>
  <c r="BP10" i="4"/>
  <c r="BQ10" i="4" s="1"/>
  <c r="BP189" i="4"/>
  <c r="BQ189" i="4" s="1"/>
  <c r="BP260" i="4"/>
  <c r="BQ260" i="4" s="1"/>
  <c r="BP157" i="4"/>
  <c r="BQ157" i="4" s="1"/>
  <c r="BP266" i="4"/>
  <c r="BQ266" i="4" s="1"/>
  <c r="BP250" i="4"/>
  <c r="BQ250" i="4" s="1"/>
  <c r="BP150" i="4"/>
  <c r="BQ150" i="4" s="1"/>
  <c r="BP142" i="4"/>
  <c r="BQ142" i="4" s="1"/>
  <c r="BP199" i="4"/>
  <c r="BQ199" i="4" s="1"/>
  <c r="BP98" i="4"/>
  <c r="BQ98" i="4" s="1"/>
  <c r="BP115" i="4"/>
  <c r="BQ115" i="4" s="1"/>
  <c r="BP127" i="4"/>
  <c r="BQ127" i="4" s="1"/>
  <c r="BP89" i="4"/>
  <c r="BQ89" i="4" s="1"/>
  <c r="BP104" i="4"/>
  <c r="BQ104" i="4" s="1"/>
  <c r="BP84" i="4"/>
  <c r="BQ84" i="4" s="1"/>
  <c r="BP74" i="4"/>
  <c r="BQ74" i="4" s="1"/>
  <c r="BP46" i="4"/>
  <c r="BQ46" i="4" s="1"/>
  <c r="BP44" i="4"/>
  <c r="BQ44" i="4" s="1"/>
  <c r="BP40" i="4"/>
  <c r="BQ40" i="4" s="1"/>
  <c r="BP19" i="4"/>
  <c r="BQ19" i="4" s="1"/>
  <c r="BP9" i="4"/>
  <c r="BQ9" i="4" s="1"/>
  <c r="BP259" i="4"/>
  <c r="BQ259" i="4" s="1"/>
  <c r="BP55" i="4"/>
  <c r="BQ55" i="4" s="1"/>
  <c r="BP231" i="4"/>
  <c r="BQ231" i="4" s="1"/>
  <c r="BP242" i="4"/>
  <c r="BQ242" i="4" s="1"/>
  <c r="BP149" i="4"/>
  <c r="BQ149" i="4" s="1"/>
  <c r="BP202" i="4"/>
  <c r="BQ202" i="4" s="1"/>
  <c r="BP169" i="4"/>
  <c r="BQ169" i="4" s="1"/>
  <c r="BP97" i="4"/>
  <c r="BQ97" i="4" s="1"/>
  <c r="BP114" i="4"/>
  <c r="BQ114" i="4" s="1"/>
  <c r="BP126" i="4"/>
  <c r="BQ126" i="4" s="1"/>
  <c r="BP88" i="4"/>
  <c r="BQ88" i="4" s="1"/>
  <c r="BP103" i="4"/>
  <c r="BQ103" i="4" s="1"/>
  <c r="BP83" i="4"/>
  <c r="BQ83" i="4" s="1"/>
  <c r="BP73" i="4"/>
  <c r="BQ73" i="4" s="1"/>
  <c r="BP60" i="4"/>
  <c r="BQ60" i="4" s="1"/>
  <c r="BP52" i="4"/>
  <c r="BQ52" i="4" s="1"/>
  <c r="BP39" i="4"/>
  <c r="BQ39" i="4" s="1"/>
  <c r="BP18" i="4"/>
  <c r="BQ18" i="4" s="1"/>
  <c r="BP117" i="4"/>
  <c r="BQ117" i="4" s="1"/>
  <c r="BP45" i="4"/>
  <c r="BQ45" i="4" s="1"/>
  <c r="BP258" i="4"/>
  <c r="BQ258" i="4" s="1"/>
  <c r="BP54" i="4"/>
  <c r="BQ54" i="4" s="1"/>
  <c r="BP247" i="4"/>
  <c r="BQ247" i="4" s="1"/>
  <c r="BP241" i="4"/>
  <c r="BQ241" i="4" s="1"/>
  <c r="BP148" i="4"/>
  <c r="BQ148" i="4" s="1"/>
  <c r="BP190" i="4"/>
  <c r="BQ190" i="4" s="1"/>
  <c r="BP168" i="4"/>
  <c r="BQ168" i="4" s="1"/>
  <c r="BP96" i="4"/>
  <c r="BQ96" i="4" s="1"/>
  <c r="BP113" i="4"/>
  <c r="BQ113" i="4" s="1"/>
  <c r="BP125" i="4"/>
  <c r="BQ125" i="4" s="1"/>
  <c r="BP28" i="4"/>
  <c r="BQ28" i="4" s="1"/>
  <c r="BP106" i="4"/>
  <c r="BQ106" i="4" s="1"/>
  <c r="BP82" i="4"/>
  <c r="BQ82" i="4" s="1"/>
  <c r="BP72" i="4"/>
  <c r="BQ72" i="4" s="1"/>
  <c r="BP59" i="4"/>
  <c r="BQ59" i="4" s="1"/>
  <c r="BP65" i="4"/>
  <c r="BQ65" i="4" s="1"/>
  <c r="BP38" i="4"/>
  <c r="BQ38" i="4" s="1"/>
  <c r="BP16" i="4"/>
  <c r="BQ16" i="4" s="1"/>
  <c r="BP53" i="4"/>
  <c r="BQ53" i="4" s="1"/>
  <c r="BP166" i="3"/>
  <c r="BQ166" i="3" s="1"/>
  <c r="BP111" i="3"/>
  <c r="BQ111" i="3" s="1"/>
  <c r="BP156" i="3"/>
  <c r="BQ156" i="3" s="1"/>
  <c r="BP129" i="3"/>
  <c r="BQ129" i="3" s="1"/>
  <c r="BP88" i="3"/>
  <c r="BQ88" i="3" s="1"/>
  <c r="BP119" i="3"/>
  <c r="BQ119" i="3" s="1"/>
  <c r="BP96" i="3"/>
  <c r="BQ96" i="3" s="1"/>
  <c r="BP127" i="3"/>
  <c r="BQ127" i="3" s="1"/>
  <c r="BP83" i="3"/>
  <c r="BQ83" i="3" s="1"/>
  <c r="BP118" i="3"/>
  <c r="BQ118" i="3" s="1"/>
  <c r="BP122" i="3"/>
  <c r="BQ122" i="3" s="1"/>
  <c r="BP139" i="3"/>
  <c r="BQ139" i="3" s="1"/>
  <c r="BP124" i="3"/>
  <c r="BQ124" i="3" s="1"/>
  <c r="BP86" i="3"/>
  <c r="BQ86" i="3" s="1"/>
  <c r="BP136" i="3"/>
  <c r="BQ136" i="3" s="1"/>
  <c r="BP128" i="3"/>
  <c r="BQ128" i="3" s="1"/>
  <c r="BP171" i="3"/>
  <c r="BQ171" i="3" s="1"/>
  <c r="BP153" i="3"/>
  <c r="BQ153" i="3" s="1"/>
  <c r="BP170" i="3"/>
  <c r="BQ170" i="3" s="1"/>
  <c r="BP56" i="3"/>
  <c r="BQ56" i="3" s="1"/>
  <c r="BP69" i="3"/>
  <c r="BQ69" i="3" s="1"/>
  <c r="BP77" i="3"/>
  <c r="BQ77" i="3" s="1"/>
  <c r="BP19" i="3"/>
  <c r="BQ19" i="3" s="1"/>
  <c r="BP17" i="3"/>
  <c r="BQ17" i="3" s="1"/>
  <c r="BP97" i="3"/>
  <c r="BQ97" i="3" s="1"/>
  <c r="BP47" i="3"/>
  <c r="BQ47" i="3" s="1"/>
  <c r="BP150" i="3"/>
  <c r="BQ150" i="3" s="1"/>
  <c r="BP113" i="3"/>
  <c r="BQ113" i="3" s="1"/>
  <c r="BP168" i="3"/>
  <c r="BQ168" i="3" s="1"/>
  <c r="BP160" i="3"/>
  <c r="BQ160" i="3" s="1"/>
  <c r="BP50" i="3"/>
  <c r="BQ50" i="3" s="1"/>
  <c r="BP54" i="3"/>
  <c r="BQ54" i="3" s="1"/>
  <c r="BP64" i="3"/>
  <c r="BQ64" i="3" s="1"/>
  <c r="BP13" i="3"/>
  <c r="BQ13" i="3" s="1"/>
  <c r="BP155" i="3"/>
  <c r="BQ155" i="3" s="1"/>
  <c r="BP15" i="3"/>
  <c r="BQ15" i="3" s="1"/>
  <c r="BP48" i="3"/>
  <c r="BQ48" i="3" s="1"/>
  <c r="BP80" i="3"/>
  <c r="BQ80" i="3" s="1"/>
  <c r="BP109" i="3"/>
  <c r="BQ109" i="3" s="1"/>
  <c r="BP167" i="3"/>
  <c r="BQ167" i="3" s="1"/>
  <c r="BP32" i="3"/>
  <c r="BQ32" i="3" s="1"/>
  <c r="BP11" i="3"/>
  <c r="BQ11" i="3" s="1"/>
  <c r="BP40" i="3"/>
  <c r="BQ40" i="3" s="1"/>
  <c r="BP65" i="3"/>
  <c r="BQ65" i="3" s="1"/>
  <c r="BP138" i="3"/>
  <c r="BQ138" i="3" s="1"/>
  <c r="BP90" i="3"/>
  <c r="BQ90" i="3" s="1"/>
  <c r="BP78" i="3"/>
  <c r="BQ78" i="3" s="1"/>
  <c r="BP101" i="3"/>
  <c r="BQ101" i="3" s="1"/>
  <c r="BP159" i="3"/>
  <c r="BQ159" i="3" s="1"/>
  <c r="BP58" i="3"/>
  <c r="BQ58" i="3" s="1"/>
  <c r="BP71" i="3"/>
  <c r="BQ71" i="3" s="1"/>
  <c r="BP79" i="3"/>
  <c r="BQ79" i="3" s="1"/>
  <c r="BP20" i="3"/>
  <c r="BQ20" i="3" s="1"/>
  <c r="BP52" i="3"/>
  <c r="BQ52" i="3" s="1"/>
  <c r="BP112" i="3"/>
  <c r="BQ112" i="3" s="1"/>
  <c r="BP46" i="3"/>
  <c r="BQ46" i="3" s="1"/>
  <c r="BP152" i="3"/>
  <c r="BQ152" i="3" s="1"/>
  <c r="BP87" i="3"/>
  <c r="BQ87" i="3" s="1"/>
  <c r="BP33" i="3"/>
  <c r="BQ33" i="3" s="1"/>
  <c r="BP135" i="3"/>
  <c r="BQ135" i="3" s="1"/>
  <c r="BP45" i="3"/>
  <c r="BQ45" i="3" s="1"/>
  <c r="BP91" i="3"/>
  <c r="BQ91" i="3" s="1"/>
  <c r="BP120" i="3"/>
  <c r="BQ120" i="3" s="1"/>
  <c r="BP93" i="3"/>
  <c r="BQ93" i="3" s="1"/>
  <c r="BP28" i="3"/>
  <c r="BQ28" i="3" s="1"/>
  <c r="BP162" i="3"/>
  <c r="BQ162" i="3" s="1"/>
  <c r="BP59" i="3"/>
  <c r="BQ59" i="3" s="1"/>
  <c r="BP30" i="3"/>
  <c r="BQ30" i="3" s="1"/>
  <c r="BP104" i="3"/>
  <c r="BQ104" i="3" s="1"/>
  <c r="BP115" i="3"/>
  <c r="BQ115" i="3" s="1"/>
  <c r="BP165" i="3"/>
  <c r="BQ165" i="3" s="1"/>
  <c r="BP157" i="3"/>
  <c r="BQ157" i="3" s="1"/>
  <c r="BP106" i="3"/>
  <c r="BQ106" i="3" s="1"/>
  <c r="BP49" i="3"/>
  <c r="BQ49" i="3" s="1"/>
  <c r="BP103" i="3"/>
  <c r="BQ103" i="3" s="1"/>
  <c r="BP41" i="3"/>
  <c r="BQ41" i="3" s="1"/>
  <c r="BP66" i="3"/>
  <c r="BQ66" i="3" s="1"/>
  <c r="BP16" i="3"/>
  <c r="BQ16" i="3" s="1"/>
  <c r="BP37" i="3"/>
  <c r="BQ37" i="3" s="1"/>
  <c r="BP62" i="3"/>
  <c r="BQ62" i="3" s="1"/>
  <c r="BP73" i="3"/>
  <c r="BQ73" i="3" s="1"/>
  <c r="BP10" i="3"/>
  <c r="BQ10" i="3" s="1"/>
  <c r="BP31" i="3"/>
  <c r="BQ31" i="3" s="1"/>
  <c r="BP34" i="3"/>
  <c r="BP44" i="3"/>
  <c r="BQ44" i="3" s="1"/>
  <c r="BP89" i="3"/>
  <c r="BQ89" i="3" s="1"/>
  <c r="BP154" i="3"/>
  <c r="BQ154" i="3" s="1"/>
  <c r="BP22" i="3"/>
  <c r="BQ22" i="3" s="1"/>
  <c r="BP125" i="3"/>
  <c r="BQ125" i="3" s="1"/>
  <c r="BP140" i="3"/>
  <c r="BQ140" i="3" s="1"/>
  <c r="BP85" i="3"/>
  <c r="BQ85" i="3" s="1"/>
  <c r="BP70" i="3"/>
  <c r="BQ70" i="3" s="1"/>
  <c r="BP92" i="3"/>
  <c r="BQ92" i="3" s="1"/>
  <c r="BP9" i="3"/>
  <c r="BQ9" i="3" s="1"/>
  <c r="BP105" i="3"/>
  <c r="BQ105" i="3" s="1"/>
  <c r="BP100" i="3"/>
  <c r="BQ100" i="3" s="1"/>
  <c r="BP164" i="3"/>
  <c r="BQ164" i="3" s="1"/>
  <c r="BP81" i="3"/>
  <c r="BQ81" i="3" s="1"/>
  <c r="BP21" i="3"/>
  <c r="BQ21" i="3" s="1"/>
  <c r="BP98" i="3"/>
  <c r="BQ98" i="3" s="1"/>
  <c r="BP137" i="3"/>
  <c r="BQ137" i="3" s="1"/>
  <c r="BP36" i="3"/>
  <c r="BQ36" i="3" s="1"/>
  <c r="BP161" i="3"/>
  <c r="BQ161" i="3" s="1"/>
  <c r="BP99" i="3"/>
  <c r="BQ99" i="3" s="1"/>
  <c r="BP63" i="3"/>
  <c r="BQ63" i="3" s="1"/>
  <c r="BP74" i="3"/>
  <c r="BQ74" i="3" s="1"/>
  <c r="BP18" i="3"/>
  <c r="BQ18" i="3" s="1"/>
  <c r="BP14" i="3"/>
  <c r="BQ14" i="3" s="1"/>
  <c r="BP35" i="3"/>
  <c r="BQ35" i="3" s="1"/>
  <c r="BP117" i="3"/>
  <c r="BQ117" i="3" s="1"/>
  <c r="BP151" i="3"/>
  <c r="BQ151" i="3" s="1"/>
  <c r="BP126" i="3"/>
  <c r="BQ126" i="3" s="1"/>
  <c r="BP51" i="3"/>
  <c r="BQ51" i="3" s="1"/>
  <c r="BP108" i="3"/>
  <c r="BQ108" i="3" s="1"/>
  <c r="BP12" i="3"/>
  <c r="BQ12" i="3" s="1"/>
  <c r="BP39" i="3"/>
  <c r="BQ39" i="3" s="1"/>
  <c r="BP29" i="3"/>
  <c r="BQ29" i="3" s="1"/>
  <c r="BP158" i="3"/>
  <c r="BQ158" i="3" s="1"/>
  <c r="BP72" i="3"/>
  <c r="BQ72" i="3" s="1"/>
  <c r="BP94" i="3"/>
  <c r="BQ94" i="3" s="1"/>
  <c r="BP114" i="3"/>
  <c r="BQ114" i="3" s="1"/>
  <c r="BP169" i="3"/>
  <c r="BQ169" i="3" s="1"/>
  <c r="BP107" i="3"/>
  <c r="BQ107" i="3" s="1"/>
  <c r="BP38" i="3"/>
  <c r="BQ38" i="3" s="1"/>
  <c r="BP55" i="3"/>
  <c r="BQ55" i="3" s="1"/>
  <c r="BP123" i="3"/>
  <c r="BQ123" i="3" s="1"/>
  <c r="BP341" i="2"/>
  <c r="BQ341" i="2" s="1"/>
  <c r="BP309" i="2"/>
  <c r="BQ309" i="2" s="1"/>
  <c r="BP297" i="2"/>
  <c r="BQ297" i="2" s="1"/>
  <c r="BP290" i="2"/>
  <c r="BQ290" i="2" s="1"/>
  <c r="BP268" i="2"/>
  <c r="BQ268" i="2" s="1"/>
  <c r="BP260" i="2"/>
  <c r="BQ260" i="2" s="1"/>
  <c r="AE252" i="2"/>
  <c r="BP252" i="2"/>
  <c r="BQ252" i="2" s="1"/>
  <c r="BP137" i="2"/>
  <c r="BQ137" i="2" s="1"/>
  <c r="BP129" i="2"/>
  <c r="BQ129" i="2" s="1"/>
  <c r="BP121" i="2"/>
  <c r="BQ121" i="2" s="1"/>
  <c r="BP113" i="2"/>
  <c r="BQ113" i="2" s="1"/>
  <c r="BP105" i="2"/>
  <c r="BQ105" i="2" s="1"/>
  <c r="BP97" i="2"/>
  <c r="BQ97" i="2" s="1"/>
  <c r="BP89" i="2"/>
  <c r="BQ89" i="2" s="1"/>
  <c r="BP78" i="2"/>
  <c r="BQ78" i="2" s="1"/>
  <c r="BP70" i="2"/>
  <c r="BQ70" i="2" s="1"/>
  <c r="BP49" i="2"/>
  <c r="BQ49" i="2" s="1"/>
  <c r="BP40" i="2"/>
  <c r="BP16" i="2"/>
  <c r="BQ16" i="2" s="1"/>
  <c r="BP182" i="2"/>
  <c r="BQ182" i="2" s="1"/>
  <c r="BP175" i="2"/>
  <c r="BQ175" i="2" s="1"/>
  <c r="BP190" i="2"/>
  <c r="BQ190" i="2" s="1"/>
  <c r="BP149" i="2"/>
  <c r="BQ149" i="2" s="1"/>
  <c r="BP150" i="2"/>
  <c r="BQ150" i="2" s="1"/>
  <c r="AE174" i="2"/>
  <c r="BP174" i="2"/>
  <c r="BQ174" i="2" s="1"/>
  <c r="BP157" i="2"/>
  <c r="BQ157" i="2" s="1"/>
  <c r="BP162" i="2"/>
  <c r="BQ162" i="2" s="1"/>
  <c r="BP340" i="2"/>
  <c r="BQ340" i="2" s="1"/>
  <c r="BP308" i="2"/>
  <c r="BQ308" i="2" s="1"/>
  <c r="BP303" i="2"/>
  <c r="BQ303" i="2" s="1"/>
  <c r="BP296" i="2"/>
  <c r="BQ296" i="2" s="1"/>
  <c r="BP267" i="2"/>
  <c r="BQ267" i="2" s="1"/>
  <c r="BP259" i="2"/>
  <c r="BQ259" i="2" s="1"/>
  <c r="BP251" i="2"/>
  <c r="BQ251" i="2" s="1"/>
  <c r="BP136" i="2"/>
  <c r="BQ136" i="2" s="1"/>
  <c r="AE128" i="2"/>
  <c r="BP128" i="2"/>
  <c r="BQ128" i="2" s="1"/>
  <c r="BP120" i="2"/>
  <c r="BQ120" i="2" s="1"/>
  <c r="BP112" i="2"/>
  <c r="BQ112" i="2" s="1"/>
  <c r="AE104" i="2"/>
  <c r="BP104" i="2"/>
  <c r="BQ104" i="2" s="1"/>
  <c r="BP96" i="2"/>
  <c r="BQ96" i="2" s="1"/>
  <c r="BP88" i="2"/>
  <c r="BQ88" i="2" s="1"/>
  <c r="BP77" i="2"/>
  <c r="BQ77" i="2" s="1"/>
  <c r="BP69" i="2"/>
  <c r="BQ69" i="2" s="1"/>
  <c r="BP48" i="2"/>
  <c r="BQ48" i="2" s="1"/>
  <c r="AE26" i="2"/>
  <c r="BP26" i="2"/>
  <c r="BQ26" i="2" s="1"/>
  <c r="BP13" i="2"/>
  <c r="BQ13" i="2" s="1"/>
  <c r="BP189" i="2"/>
  <c r="BQ189" i="2" s="1"/>
  <c r="BP183" i="2"/>
  <c r="BQ183" i="2" s="1"/>
  <c r="BP337" i="2"/>
  <c r="BQ337" i="2" s="1"/>
  <c r="AE307" i="2"/>
  <c r="BP307" i="2"/>
  <c r="BQ307" i="2" s="1"/>
  <c r="BP302" i="2"/>
  <c r="BQ302" i="2" s="1"/>
  <c r="BP295" i="2"/>
  <c r="BQ295" i="2" s="1"/>
  <c r="BP266" i="2"/>
  <c r="BQ266" i="2" s="1"/>
  <c r="BP258" i="2"/>
  <c r="BQ258" i="2" s="1"/>
  <c r="BP143" i="2"/>
  <c r="BQ143" i="2" s="1"/>
  <c r="BP135" i="2"/>
  <c r="BQ135" i="2" s="1"/>
  <c r="AE127" i="2"/>
  <c r="BP127" i="2"/>
  <c r="BQ127" i="2" s="1"/>
  <c r="BP119" i="2"/>
  <c r="BQ119" i="2" s="1"/>
  <c r="BP111" i="2"/>
  <c r="BQ111" i="2" s="1"/>
  <c r="AE103" i="2"/>
  <c r="BP103" i="2"/>
  <c r="BQ103" i="2" s="1"/>
  <c r="BP95" i="2"/>
  <c r="BQ95" i="2" s="1"/>
  <c r="BP87" i="2"/>
  <c r="BQ87" i="2" s="1"/>
  <c r="BP76" i="2"/>
  <c r="BQ76" i="2" s="1"/>
  <c r="BP68" i="2"/>
  <c r="BQ68" i="2" s="1"/>
  <c r="BP47" i="2"/>
  <c r="BQ47" i="2" s="1"/>
  <c r="BP30" i="2"/>
  <c r="BQ30" i="2" s="1"/>
  <c r="BP25" i="2"/>
  <c r="BQ25" i="2" s="1"/>
  <c r="BP12" i="2"/>
  <c r="BQ12" i="2" s="1"/>
  <c r="BP181" i="2"/>
  <c r="BQ181" i="2" s="1"/>
  <c r="BP168" i="2"/>
  <c r="BQ168" i="2" s="1"/>
  <c r="BP173" i="2"/>
  <c r="BQ173" i="2" s="1"/>
  <c r="BP152" i="2"/>
  <c r="BQ152" i="2" s="1"/>
  <c r="BP191" i="2"/>
  <c r="BQ191" i="2" s="1"/>
  <c r="BP145" i="2"/>
  <c r="BQ145" i="2" s="1"/>
  <c r="BP151" i="2"/>
  <c r="BQ151" i="2" s="1"/>
  <c r="BP163" i="2"/>
  <c r="BQ163" i="2" s="1"/>
  <c r="BP154" i="2"/>
  <c r="BQ154" i="2" s="1"/>
  <c r="BP159" i="2"/>
  <c r="BQ159" i="2" s="1"/>
  <c r="BP148" i="2"/>
  <c r="BQ148" i="2" s="1"/>
  <c r="BP176" i="2"/>
  <c r="BQ176" i="2" s="1"/>
  <c r="BP336" i="2"/>
  <c r="BQ336" i="2" s="1"/>
  <c r="BP301" i="2"/>
  <c r="BQ301" i="2" s="1"/>
  <c r="BP294" i="2"/>
  <c r="BQ294" i="2" s="1"/>
  <c r="BP265" i="2"/>
  <c r="BQ265" i="2" s="1"/>
  <c r="AE257" i="2"/>
  <c r="BP257" i="2"/>
  <c r="BQ257" i="2" s="1"/>
  <c r="BP142" i="2"/>
  <c r="BQ142" i="2" s="1"/>
  <c r="BP134" i="2"/>
  <c r="BQ134" i="2" s="1"/>
  <c r="BP126" i="2"/>
  <c r="BQ126" i="2" s="1"/>
  <c r="BP118" i="2"/>
  <c r="BQ118" i="2" s="1"/>
  <c r="BP110" i="2"/>
  <c r="BQ110" i="2" s="1"/>
  <c r="BP102" i="2"/>
  <c r="BQ102" i="2" s="1"/>
  <c r="BP94" i="2"/>
  <c r="BQ94" i="2" s="1"/>
  <c r="BP86" i="2"/>
  <c r="BQ86" i="2" s="1"/>
  <c r="BP75" i="2"/>
  <c r="BQ75" i="2" s="1"/>
  <c r="BP67" i="2"/>
  <c r="BQ67" i="2" s="1"/>
  <c r="BP46" i="2"/>
  <c r="BQ46" i="2" s="1"/>
  <c r="BP39" i="2"/>
  <c r="BQ39" i="2" s="1"/>
  <c r="BP35" i="2"/>
  <c r="BQ35" i="2" s="1"/>
  <c r="AE24" i="2"/>
  <c r="BP24" i="2"/>
  <c r="BQ24" i="2" s="1"/>
  <c r="BP22" i="2"/>
  <c r="BQ22" i="2" s="1"/>
  <c r="BP11" i="2"/>
  <c r="BQ11" i="2" s="1"/>
  <c r="BP188" i="2"/>
  <c r="BQ188" i="2" s="1"/>
  <c r="BP184" i="2"/>
  <c r="BQ184" i="2" s="1"/>
  <c r="BP300" i="2"/>
  <c r="BQ300" i="2" s="1"/>
  <c r="BP293" i="2"/>
  <c r="BQ293" i="2" s="1"/>
  <c r="BP264" i="2"/>
  <c r="BQ264" i="2" s="1"/>
  <c r="BP256" i="2"/>
  <c r="BQ256" i="2" s="1"/>
  <c r="BP141" i="2"/>
  <c r="BQ141" i="2" s="1"/>
  <c r="AE133" i="2"/>
  <c r="BP133" i="2"/>
  <c r="BQ133" i="2" s="1"/>
  <c r="BP125" i="2"/>
  <c r="BQ125" i="2" s="1"/>
  <c r="BP117" i="2"/>
  <c r="BQ117" i="2" s="1"/>
  <c r="BP109" i="2"/>
  <c r="BQ109" i="2" s="1"/>
  <c r="BP101" i="2"/>
  <c r="BQ101" i="2" s="1"/>
  <c r="BP85" i="2"/>
  <c r="BQ85" i="2" s="1"/>
  <c r="BP74" i="2"/>
  <c r="BQ74" i="2" s="1"/>
  <c r="BP66" i="2"/>
  <c r="BQ66" i="2" s="1"/>
  <c r="BP44" i="2"/>
  <c r="BP38" i="2"/>
  <c r="BQ38" i="2" s="1"/>
  <c r="BP34" i="2"/>
  <c r="BQ34" i="2" s="1"/>
  <c r="BP29" i="2"/>
  <c r="BQ29" i="2" s="1"/>
  <c r="BP23" i="2"/>
  <c r="BQ23" i="2" s="1"/>
  <c r="BP21" i="2"/>
  <c r="BQ21" i="2" s="1"/>
  <c r="AE15" i="2"/>
  <c r="BP15" i="2"/>
  <c r="BQ15" i="2" s="1"/>
  <c r="BP10" i="2"/>
  <c r="BQ10" i="2" s="1"/>
  <c r="BP180" i="2"/>
  <c r="BQ180" i="2" s="1"/>
  <c r="BP192" i="2"/>
  <c r="BQ192" i="2" s="1"/>
  <c r="BP153" i="2"/>
  <c r="BQ153" i="2" s="1"/>
  <c r="BP193" i="2"/>
  <c r="BQ193" i="2" s="1"/>
  <c r="BP146" i="2"/>
  <c r="BQ146" i="2" s="1"/>
  <c r="BP158" i="2"/>
  <c r="BQ158" i="2" s="1"/>
  <c r="BP164" i="2"/>
  <c r="BQ164" i="2" s="1"/>
  <c r="BP156" i="2"/>
  <c r="BQ156" i="2" s="1"/>
  <c r="BP160" i="2"/>
  <c r="BQ160" i="2" s="1"/>
  <c r="BP312" i="2"/>
  <c r="BQ312" i="2" s="1"/>
  <c r="BP271" i="2"/>
  <c r="BQ271" i="2" s="1"/>
  <c r="BP263" i="2"/>
  <c r="BQ263" i="2" s="1"/>
  <c r="BP255" i="2"/>
  <c r="BQ255" i="2" s="1"/>
  <c r="BP140" i="2"/>
  <c r="BQ140" i="2" s="1"/>
  <c r="BP132" i="2"/>
  <c r="BQ132" i="2" s="1"/>
  <c r="BP124" i="2"/>
  <c r="BQ124" i="2" s="1"/>
  <c r="BP116" i="2"/>
  <c r="BQ116" i="2" s="1"/>
  <c r="BP108" i="2"/>
  <c r="BQ108" i="2" s="1"/>
  <c r="BP100" i="2"/>
  <c r="BQ100" i="2" s="1"/>
  <c r="BP92" i="2"/>
  <c r="BQ92" i="2" s="1"/>
  <c r="BP84" i="2"/>
  <c r="BQ84" i="2" s="1"/>
  <c r="BP73" i="2"/>
  <c r="BQ73" i="2" s="1"/>
  <c r="BP52" i="2"/>
  <c r="BQ52" i="2" s="1"/>
  <c r="BP43" i="2"/>
  <c r="BQ43" i="2" s="1"/>
  <c r="BP37" i="2"/>
  <c r="BQ37" i="2" s="1"/>
  <c r="BP33" i="2"/>
  <c r="BQ33" i="2" s="1"/>
  <c r="AE28" i="2"/>
  <c r="BP28" i="2"/>
  <c r="BQ28" i="2" s="1"/>
  <c r="BP20" i="2"/>
  <c r="BQ20" i="2" s="1"/>
  <c r="BP14" i="2"/>
  <c r="BQ14" i="2" s="1"/>
  <c r="BP9" i="2"/>
  <c r="BQ9" i="2" s="1"/>
  <c r="BP187" i="2"/>
  <c r="BQ187" i="2" s="1"/>
  <c r="BP177" i="2"/>
  <c r="BQ177" i="2" s="1"/>
  <c r="BP171" i="2"/>
  <c r="BQ171" i="2" s="1"/>
  <c r="BP165" i="2"/>
  <c r="BQ165" i="2" s="1"/>
  <c r="BP185" i="2"/>
  <c r="BQ185" i="2" s="1"/>
  <c r="BP186" i="2"/>
  <c r="BQ186" i="2" s="1"/>
  <c r="BP311" i="2"/>
  <c r="BQ311" i="2" s="1"/>
  <c r="BP306" i="2"/>
  <c r="BQ306" i="2" s="1"/>
  <c r="BP299" i="2"/>
  <c r="BQ299" i="2" s="1"/>
  <c r="BP292" i="2"/>
  <c r="BQ292" i="2" s="1"/>
  <c r="BP262" i="2"/>
  <c r="BQ262" i="2" s="1"/>
  <c r="AE139" i="2"/>
  <c r="BP139" i="2"/>
  <c r="BQ139" i="2" s="1"/>
  <c r="BP131" i="2"/>
  <c r="BQ131" i="2" s="1"/>
  <c r="BP123" i="2"/>
  <c r="BQ123" i="2" s="1"/>
  <c r="BP115" i="2"/>
  <c r="BQ115" i="2" s="1"/>
  <c r="BP107" i="2"/>
  <c r="BQ107" i="2" s="1"/>
  <c r="BP99" i="2"/>
  <c r="BQ99" i="2" s="1"/>
  <c r="AE91" i="2"/>
  <c r="BP91" i="2"/>
  <c r="BQ91" i="2" s="1"/>
  <c r="BP80" i="2"/>
  <c r="BQ80" i="2" s="1"/>
  <c r="BP72" i="2"/>
  <c r="BQ72" i="2" s="1"/>
  <c r="BP51" i="2"/>
  <c r="BQ51" i="2" s="1"/>
  <c r="BP42" i="2"/>
  <c r="BQ42" i="2" s="1"/>
  <c r="BP36" i="2"/>
  <c r="BQ36" i="2" s="1"/>
  <c r="BP32" i="2"/>
  <c r="BQ32" i="2" s="1"/>
  <c r="BP27" i="2"/>
  <c r="BQ27" i="2" s="1"/>
  <c r="BP19" i="2"/>
  <c r="BQ19" i="2" s="1"/>
  <c r="BP179" i="2"/>
  <c r="BQ179" i="2" s="1"/>
  <c r="BP166" i="2"/>
  <c r="BQ166" i="2" s="1"/>
  <c r="BP194" i="2"/>
  <c r="BQ194" i="2" s="1"/>
  <c r="BP147" i="2"/>
  <c r="BQ147" i="2" s="1"/>
  <c r="BP172" i="2"/>
  <c r="BQ172" i="2" s="1"/>
  <c r="BP155" i="2"/>
  <c r="BQ155" i="2" s="1"/>
  <c r="BP161" i="2"/>
  <c r="BQ161" i="2" s="1"/>
  <c r="BP310" i="2"/>
  <c r="BQ310" i="2" s="1"/>
  <c r="BP305" i="2"/>
  <c r="BQ305" i="2" s="1"/>
  <c r="BP298" i="2"/>
  <c r="BQ298" i="2" s="1"/>
  <c r="BP291" i="2"/>
  <c r="BQ291" i="2" s="1"/>
  <c r="BP269" i="2"/>
  <c r="BQ269" i="2" s="1"/>
  <c r="BP261" i="2"/>
  <c r="BQ261" i="2" s="1"/>
  <c r="BP253" i="2"/>
  <c r="BQ253" i="2" s="1"/>
  <c r="BP138" i="2"/>
  <c r="BQ138" i="2" s="1"/>
  <c r="BP130" i="2"/>
  <c r="BQ130" i="2" s="1"/>
  <c r="BP122" i="2"/>
  <c r="BQ122" i="2" s="1"/>
  <c r="BP114" i="2"/>
  <c r="BQ114" i="2" s="1"/>
  <c r="BP106" i="2"/>
  <c r="BQ106" i="2" s="1"/>
  <c r="AE98" i="2"/>
  <c r="BP98" i="2"/>
  <c r="BQ98" i="2" s="1"/>
  <c r="BP90" i="2"/>
  <c r="BQ90" i="2" s="1"/>
  <c r="BP79" i="2"/>
  <c r="BQ79" i="2" s="1"/>
  <c r="BP71" i="2"/>
  <c r="BQ71" i="2" s="1"/>
  <c r="BP50" i="2"/>
  <c r="BQ50" i="2" s="1"/>
  <c r="BP41" i="2"/>
  <c r="BQ41" i="2" s="1"/>
  <c r="BP31" i="2"/>
  <c r="BQ31" i="2" s="1"/>
  <c r="BP17" i="2"/>
  <c r="BQ17" i="2" s="1"/>
  <c r="BP169" i="2"/>
  <c r="BQ169" i="2" s="1"/>
  <c r="BP167" i="2"/>
  <c r="BQ167" i="2" s="1"/>
  <c r="BP178" i="2"/>
  <c r="BQ178" i="2" s="1"/>
  <c r="BP170" i="2"/>
  <c r="BQ170" i="2" s="1"/>
  <c r="AE74" i="14"/>
  <c r="AE78" i="14"/>
  <c r="AE75" i="14"/>
  <c r="AE79" i="14"/>
  <c r="AE81" i="14"/>
  <c r="AE76" i="14"/>
  <c r="AV292" i="2"/>
  <c r="AV88" i="2"/>
  <c r="AV257" i="2"/>
  <c r="AV139" i="2"/>
  <c r="AV48" i="2"/>
  <c r="AW12" i="5"/>
  <c r="BO12" i="5" s="1"/>
  <c r="AV130" i="2"/>
  <c r="AV51" i="2"/>
  <c r="AV39" i="2"/>
  <c r="AW9" i="5"/>
  <c r="BO9" i="5" s="1"/>
  <c r="AV34" i="2"/>
  <c r="AV86" i="2"/>
  <c r="AV109" i="2"/>
  <c r="AW19" i="5"/>
  <c r="BO19" i="5" s="1"/>
  <c r="AV308" i="2"/>
  <c r="AV12" i="2"/>
  <c r="AV267" i="2"/>
  <c r="AW10" i="5"/>
  <c r="BO10" i="5" s="1"/>
  <c r="AV271" i="2"/>
  <c r="AV258" i="2"/>
  <c r="BE258" i="2" s="1"/>
  <c r="AV90" i="2"/>
  <c r="AV143" i="2"/>
  <c r="AV105" i="2"/>
  <c r="AV52" i="2"/>
  <c r="AV23" i="2"/>
  <c r="AV84" i="2"/>
  <c r="AV256" i="2"/>
  <c r="AV20" i="2"/>
  <c r="AV291" i="2"/>
  <c r="AV122" i="2"/>
  <c r="AV136" i="2"/>
  <c r="AW14" i="5"/>
  <c r="BO14" i="5" s="1"/>
  <c r="AV101" i="2"/>
  <c r="AV262" i="2"/>
  <c r="AV117" i="2"/>
  <c r="AV94" i="2"/>
  <c r="AV33" i="2"/>
  <c r="AV96" i="2"/>
  <c r="AW21" i="5"/>
  <c r="BO21" i="5" s="1"/>
  <c r="AV184" i="8"/>
  <c r="BE184" i="8" s="1"/>
  <c r="AW16" i="5"/>
  <c r="BO16" i="5" s="1"/>
  <c r="AV85" i="2"/>
  <c r="AV26" i="2"/>
  <c r="AV310" i="2"/>
  <c r="AV290" i="2"/>
  <c r="AV113" i="2"/>
  <c r="BE113" i="2" s="1"/>
  <c r="AV102" i="2"/>
  <c r="AV30" i="2"/>
  <c r="AV336" i="2"/>
  <c r="AV131" i="2"/>
  <c r="AV106" i="2"/>
  <c r="AV108" i="2"/>
  <c r="AV13" i="2"/>
  <c r="AV110" i="2"/>
  <c r="AV183" i="2"/>
  <c r="BE183" i="2" s="1"/>
  <c r="AV89" i="2"/>
  <c r="AV10" i="2"/>
  <c r="AV253" i="2"/>
  <c r="AV92" i="2"/>
  <c r="AV164" i="2"/>
  <c r="BE164" i="2" s="1"/>
  <c r="AV25" i="2"/>
  <c r="AV19" i="2"/>
  <c r="AV127" i="2"/>
  <c r="AV22" i="2"/>
  <c r="AV301" i="2"/>
  <c r="AV126" i="2"/>
  <c r="AV114" i="2"/>
  <c r="AV36" i="2"/>
  <c r="AV9" i="2"/>
  <c r="AV293" i="2"/>
  <c r="AV251" i="2"/>
  <c r="AV118" i="2"/>
  <c r="AV95" i="2"/>
  <c r="AV120" i="2"/>
  <c r="AV21" i="2"/>
  <c r="AV99" i="2"/>
  <c r="AV37" i="2"/>
  <c r="AV269" i="2"/>
  <c r="AV28" i="2"/>
  <c r="AV303" i="2"/>
  <c r="AV24" i="2"/>
  <c r="AV300" i="2"/>
  <c r="AV27" i="2"/>
  <c r="AV311" i="2"/>
  <c r="AV140" i="2"/>
  <c r="AV128" i="2"/>
  <c r="AV49" i="2"/>
  <c r="AV305" i="2"/>
  <c r="AV294" i="2"/>
  <c r="AV132" i="2"/>
  <c r="AV107" i="2"/>
  <c r="AV134" i="2"/>
  <c r="AV35" i="2"/>
  <c r="AV121" i="2"/>
  <c r="AV135" i="2"/>
  <c r="AV155" i="2"/>
  <c r="BE155" i="2" s="1"/>
  <c r="AV76" i="2"/>
  <c r="AV298" i="2"/>
  <c r="AV297" i="2"/>
  <c r="AV31" i="2"/>
  <c r="AV46" i="2"/>
  <c r="AW6" i="5"/>
  <c r="BO6" i="5" s="1"/>
  <c r="AV259" i="2"/>
  <c r="AV141" i="2"/>
  <c r="AV91" i="2"/>
  <c r="AV337" i="2"/>
  <c r="AV306" i="2"/>
  <c r="AV252" i="2"/>
  <c r="AV119" i="2"/>
  <c r="AV115" i="2"/>
  <c r="AV265" i="2"/>
  <c r="AV152" i="2"/>
  <c r="BE152" i="2" s="1"/>
  <c r="AV263" i="2"/>
  <c r="AV50" i="2"/>
  <c r="AV87" i="2"/>
  <c r="AV47" i="2"/>
  <c r="AW11" i="5"/>
  <c r="BO11" i="5" s="1"/>
  <c r="AV260" i="2"/>
  <c r="AV103" i="2"/>
  <c r="AW8" i="5"/>
  <c r="BO8" i="5" s="1"/>
  <c r="AV340" i="2"/>
  <c r="BE340" i="2" s="1"/>
  <c r="AV133" i="2"/>
  <c r="AV266" i="2"/>
  <c r="AV97" i="2"/>
  <c r="AV123" i="2"/>
  <c r="AV255" i="2"/>
  <c r="AV94" i="7"/>
  <c r="AV81" i="7"/>
  <c r="AW29" i="5"/>
  <c r="BO29" i="5" s="1"/>
  <c r="AV87" i="7"/>
  <c r="AV93" i="7"/>
  <c r="AV89" i="7"/>
  <c r="AW31" i="5"/>
  <c r="BO31" i="5" s="1"/>
  <c r="AV86" i="7"/>
  <c r="AV83" i="7"/>
  <c r="AV92" i="7"/>
  <c r="AW28" i="5"/>
  <c r="BO28" i="5" s="1"/>
  <c r="AV23" i="9"/>
  <c r="BH23" i="9" s="1"/>
  <c r="AV34" i="9"/>
  <c r="BH34" i="9" s="1"/>
  <c r="AV13" i="7"/>
  <c r="BH13" i="7" s="1"/>
  <c r="AV32" i="7"/>
  <c r="BH32" i="7" s="1"/>
  <c r="AV45" i="7"/>
  <c r="BH45" i="7" s="1"/>
  <c r="AV57" i="7"/>
  <c r="BH57" i="7" s="1"/>
  <c r="AV70" i="7"/>
  <c r="BH70" i="7" s="1"/>
  <c r="AV110" i="7"/>
  <c r="BH110" i="7" s="1"/>
  <c r="AV119" i="7"/>
  <c r="BH119" i="7" s="1"/>
  <c r="AV161" i="7"/>
  <c r="BH161" i="7" s="1"/>
  <c r="AV189" i="7"/>
  <c r="BH189" i="7" s="1"/>
  <c r="AV209" i="7"/>
  <c r="BH209" i="7" s="1"/>
  <c r="AV24" i="4"/>
  <c r="BH24" i="4" s="1"/>
  <c r="AV42" i="4"/>
  <c r="BH42" i="4" s="1"/>
  <c r="AV55" i="4"/>
  <c r="BH55" i="4" s="1"/>
  <c r="AV70" i="4"/>
  <c r="BH70" i="4" s="1"/>
  <c r="AV85" i="4"/>
  <c r="BH85" i="4" s="1"/>
  <c r="AV99" i="4"/>
  <c r="BH99" i="4" s="1"/>
  <c r="AV113" i="4"/>
  <c r="BH113" i="4" s="1"/>
  <c r="AV127" i="4"/>
  <c r="BH127" i="4" s="1"/>
  <c r="AV145" i="4"/>
  <c r="BH145" i="4" s="1"/>
  <c r="AV168" i="4"/>
  <c r="BH168" i="4" s="1"/>
  <c r="AV248" i="4"/>
  <c r="BH248" i="4" s="1"/>
  <c r="AV263" i="4"/>
  <c r="BH263" i="4" s="1"/>
  <c r="AV16" i="3"/>
  <c r="BH16" i="3" s="1"/>
  <c r="AV28" i="3"/>
  <c r="BH28" i="3" s="1"/>
  <c r="AV48" i="3"/>
  <c r="BH48" i="3" s="1"/>
  <c r="AV67" i="3"/>
  <c r="BH67" i="3" s="1"/>
  <c r="AV79" i="3"/>
  <c r="BH79" i="3" s="1"/>
  <c r="AV93" i="3"/>
  <c r="BH93" i="3" s="1"/>
  <c r="AV105" i="3"/>
  <c r="BH105" i="3" s="1"/>
  <c r="AV124" i="3"/>
  <c r="BH124" i="3" s="1"/>
  <c r="AV142" i="3"/>
  <c r="BH142" i="3" s="1"/>
  <c r="AV160" i="3"/>
  <c r="BH160" i="3" s="1"/>
  <c r="AV51" i="3"/>
  <c r="BH51" i="3" s="1"/>
  <c r="AV96" i="3"/>
  <c r="BH96" i="3" s="1"/>
  <c r="AV164" i="3"/>
  <c r="BH164" i="3" s="1"/>
  <c r="AV113" i="3"/>
  <c r="BH113" i="3" s="1"/>
  <c r="AV260" i="4"/>
  <c r="BH260" i="4" s="1"/>
  <c r="AV103" i="3"/>
  <c r="BH103" i="3" s="1"/>
  <c r="AV12" i="7"/>
  <c r="BH12" i="7" s="1"/>
  <c r="AV208" i="7"/>
  <c r="BH208" i="7" s="1"/>
  <c r="AV69" i="4"/>
  <c r="BH69" i="4" s="1"/>
  <c r="AV261" i="4"/>
  <c r="BH261" i="4" s="1"/>
  <c r="AV27" i="3"/>
  <c r="BH27" i="3" s="1"/>
  <c r="AV9" i="9"/>
  <c r="BH9" i="9" s="1"/>
  <c r="AV24" i="9"/>
  <c r="BH24" i="9" s="1"/>
  <c r="AV35" i="9"/>
  <c r="BH35" i="9" s="1"/>
  <c r="AV14" i="7"/>
  <c r="BH14" i="7" s="1"/>
  <c r="AV33" i="7"/>
  <c r="BH33" i="7" s="1"/>
  <c r="AV46" i="7"/>
  <c r="BH46" i="7" s="1"/>
  <c r="AV58" i="7"/>
  <c r="BH58" i="7" s="1"/>
  <c r="AV71" i="7"/>
  <c r="BH71" i="7" s="1"/>
  <c r="AV111" i="7"/>
  <c r="BH111" i="7" s="1"/>
  <c r="AV120" i="7"/>
  <c r="BH120" i="7" s="1"/>
  <c r="AV162" i="7"/>
  <c r="BH162" i="7" s="1"/>
  <c r="AV190" i="7"/>
  <c r="BH190" i="7" s="1"/>
  <c r="AV210" i="7"/>
  <c r="BH210" i="7" s="1"/>
  <c r="AV25" i="4"/>
  <c r="BH25" i="4" s="1"/>
  <c r="AV43" i="4"/>
  <c r="BH43" i="4" s="1"/>
  <c r="AV56" i="4"/>
  <c r="BH56" i="4" s="1"/>
  <c r="AV71" i="4"/>
  <c r="BH71" i="4" s="1"/>
  <c r="AV86" i="4"/>
  <c r="BH86" i="4" s="1"/>
  <c r="AV100" i="4"/>
  <c r="BH100" i="4" s="1"/>
  <c r="AV114" i="4"/>
  <c r="BH114" i="4" s="1"/>
  <c r="AV128" i="4"/>
  <c r="BH128" i="4" s="1"/>
  <c r="AV146" i="4"/>
  <c r="BH146" i="4" s="1"/>
  <c r="AV169" i="4"/>
  <c r="BH169" i="4" s="1"/>
  <c r="AV250" i="4"/>
  <c r="BH250" i="4" s="1"/>
  <c r="AV264" i="4"/>
  <c r="BH264" i="4" s="1"/>
  <c r="AV17" i="3"/>
  <c r="BH17" i="3" s="1"/>
  <c r="AV29" i="3"/>
  <c r="BH29" i="3" s="1"/>
  <c r="AV49" i="3"/>
  <c r="BH49" i="3" s="1"/>
  <c r="AV68" i="3"/>
  <c r="BH68" i="3" s="1"/>
  <c r="AV80" i="3"/>
  <c r="BH80" i="3" s="1"/>
  <c r="AV94" i="3"/>
  <c r="BH94" i="3" s="1"/>
  <c r="AV108" i="3"/>
  <c r="BH108" i="3" s="1"/>
  <c r="AV125" i="3"/>
  <c r="BH125" i="3" s="1"/>
  <c r="AV143" i="3"/>
  <c r="BH143" i="3" s="1"/>
  <c r="AV162" i="3"/>
  <c r="BH162" i="3" s="1"/>
  <c r="AV19" i="3"/>
  <c r="BH19" i="3" s="1"/>
  <c r="AV127" i="3"/>
  <c r="BH127" i="3" s="1"/>
  <c r="AV36" i="3"/>
  <c r="BH36" i="3" s="1"/>
  <c r="AV134" i="3"/>
  <c r="BH134" i="3" s="1"/>
  <c r="AV242" i="4"/>
  <c r="BH242" i="4" s="1"/>
  <c r="AV62" i="3"/>
  <c r="BH62" i="3" s="1"/>
  <c r="AV109" i="7"/>
  <c r="BH109" i="7" s="1"/>
  <c r="AV98" i="4"/>
  <c r="BH98" i="4" s="1"/>
  <c r="AV15" i="3"/>
  <c r="BH15" i="3" s="1"/>
  <c r="AV10" i="9"/>
  <c r="BH10" i="9" s="1"/>
  <c r="AV25" i="9"/>
  <c r="BH25" i="9" s="1"/>
  <c r="AV36" i="9"/>
  <c r="BH36" i="9" s="1"/>
  <c r="AV15" i="7"/>
  <c r="BH15" i="7" s="1"/>
  <c r="AV34" i="7"/>
  <c r="BH34" i="7" s="1"/>
  <c r="AV47" i="7"/>
  <c r="BH47" i="7" s="1"/>
  <c r="AV59" i="7"/>
  <c r="BH59" i="7" s="1"/>
  <c r="AV72" i="7"/>
  <c r="BH72" i="7" s="1"/>
  <c r="AV112" i="7"/>
  <c r="BH112" i="7" s="1"/>
  <c r="AV121" i="7"/>
  <c r="BH121" i="7" s="1"/>
  <c r="AV151" i="7"/>
  <c r="BH151" i="7" s="1"/>
  <c r="AV163" i="7"/>
  <c r="BH163" i="7" s="1"/>
  <c r="AV191" i="7"/>
  <c r="BH191" i="7" s="1"/>
  <c r="AV211" i="7"/>
  <c r="BH211" i="7" s="1"/>
  <c r="AV73" i="14"/>
  <c r="BH73" i="14" s="1"/>
  <c r="AV9" i="4"/>
  <c r="BH9" i="4" s="1"/>
  <c r="AV26" i="4"/>
  <c r="BH26" i="4" s="1"/>
  <c r="AV44" i="4"/>
  <c r="BH44" i="4" s="1"/>
  <c r="AV57" i="4"/>
  <c r="BH57" i="4" s="1"/>
  <c r="AV72" i="4"/>
  <c r="BH72" i="4" s="1"/>
  <c r="AV88" i="4"/>
  <c r="BH88" i="4" s="1"/>
  <c r="AV101" i="4"/>
  <c r="BH101" i="4" s="1"/>
  <c r="AV115" i="4"/>
  <c r="BH115" i="4" s="1"/>
  <c r="AV129" i="4"/>
  <c r="BH129" i="4" s="1"/>
  <c r="AV147" i="4"/>
  <c r="BH147" i="4" s="1"/>
  <c r="AV228" i="4"/>
  <c r="BH228" i="4" s="1"/>
  <c r="AV251" i="4"/>
  <c r="BH251" i="4" s="1"/>
  <c r="AV266" i="4"/>
  <c r="BH266" i="4" s="1"/>
  <c r="AV18" i="3"/>
  <c r="BH18" i="3" s="1"/>
  <c r="AV30" i="3"/>
  <c r="BH30" i="3" s="1"/>
  <c r="AV50" i="3"/>
  <c r="BH50" i="3" s="1"/>
  <c r="AV69" i="3"/>
  <c r="BH69" i="3" s="1"/>
  <c r="AV81" i="3"/>
  <c r="BH81" i="3" s="1"/>
  <c r="AV95" i="3"/>
  <c r="BH95" i="3" s="1"/>
  <c r="AV109" i="3"/>
  <c r="BH109" i="3" s="1"/>
  <c r="AV126" i="3"/>
  <c r="BH126" i="3" s="1"/>
  <c r="AV150" i="3"/>
  <c r="BH150" i="3" s="1"/>
  <c r="AV163" i="3"/>
  <c r="BH163" i="3" s="1"/>
  <c r="AV83" i="3"/>
  <c r="BH83" i="3" s="1"/>
  <c r="AV151" i="3"/>
  <c r="BH151" i="3" s="1"/>
  <c r="AV99" i="3"/>
  <c r="BH99" i="3" s="1"/>
  <c r="AV167" i="3"/>
  <c r="BH167" i="3" s="1"/>
  <c r="AV143" i="4"/>
  <c r="BH143" i="4" s="1"/>
  <c r="AV91" i="3"/>
  <c r="BH91" i="3" s="1"/>
  <c r="AV31" i="7"/>
  <c r="BH31" i="7" s="1"/>
  <c r="AV243" i="4"/>
  <c r="BH243" i="4" s="1"/>
  <c r="AV92" i="3"/>
  <c r="BH92" i="3" s="1"/>
  <c r="AV11" i="9"/>
  <c r="BH11" i="9" s="1"/>
  <c r="AV26" i="9"/>
  <c r="BH26" i="9" s="1"/>
  <c r="AV37" i="9"/>
  <c r="BH37" i="9" s="1"/>
  <c r="AV16" i="7"/>
  <c r="BH16" i="7" s="1"/>
  <c r="AV35" i="7"/>
  <c r="BH35" i="7" s="1"/>
  <c r="AV48" i="7"/>
  <c r="BH48" i="7" s="1"/>
  <c r="AV60" i="7"/>
  <c r="BH60" i="7" s="1"/>
  <c r="AV73" i="7"/>
  <c r="BH73" i="7" s="1"/>
  <c r="AV113" i="7"/>
  <c r="BH113" i="7" s="1"/>
  <c r="AV122" i="7"/>
  <c r="BH122" i="7" s="1"/>
  <c r="AV152" i="7"/>
  <c r="BH152" i="7" s="1"/>
  <c r="AV164" i="7"/>
  <c r="BH164" i="7" s="1"/>
  <c r="AV192" i="7"/>
  <c r="BH192" i="7" s="1"/>
  <c r="AV204" i="7"/>
  <c r="BH204" i="7" s="1"/>
  <c r="AV212" i="7"/>
  <c r="BH212" i="7" s="1"/>
  <c r="AV74" i="14"/>
  <c r="BH74" i="14" s="1"/>
  <c r="AV10" i="4"/>
  <c r="BH10" i="4" s="1"/>
  <c r="AV27" i="4"/>
  <c r="BH27" i="4" s="1"/>
  <c r="AV45" i="4"/>
  <c r="BH45" i="4" s="1"/>
  <c r="AV58" i="4"/>
  <c r="BH58" i="4" s="1"/>
  <c r="AV73" i="4"/>
  <c r="BH73" i="4" s="1"/>
  <c r="AV89" i="4"/>
  <c r="BH89" i="4" s="1"/>
  <c r="AV103" i="4"/>
  <c r="BH103" i="4" s="1"/>
  <c r="AV116" i="4"/>
  <c r="BH116" i="4" s="1"/>
  <c r="AV130" i="4"/>
  <c r="BH130" i="4" s="1"/>
  <c r="AV148" i="4"/>
  <c r="BH148" i="4" s="1"/>
  <c r="AV229" i="4"/>
  <c r="BH229" i="4" s="1"/>
  <c r="AV253" i="4"/>
  <c r="BH253" i="4" s="1"/>
  <c r="AV267" i="4"/>
  <c r="BH267" i="4" s="1"/>
  <c r="AV31" i="3"/>
  <c r="BH31" i="3" s="1"/>
  <c r="AV70" i="3"/>
  <c r="BH70" i="3" s="1"/>
  <c r="AV110" i="3"/>
  <c r="BH110" i="3" s="1"/>
  <c r="AV73" i="3"/>
  <c r="BH73" i="3" s="1"/>
  <c r="AV43" i="7"/>
  <c r="BH43" i="7" s="1"/>
  <c r="AV200" i="7"/>
  <c r="BH200" i="7" s="1"/>
  <c r="AV144" i="4"/>
  <c r="BH144" i="4" s="1"/>
  <c r="AV141" i="3"/>
  <c r="BH141" i="3" s="1"/>
  <c r="AV12" i="9"/>
  <c r="BH12" i="9" s="1"/>
  <c r="AV27" i="9"/>
  <c r="BH27" i="9" s="1"/>
  <c r="AV38" i="9"/>
  <c r="BH38" i="9" s="1"/>
  <c r="AV17" i="7"/>
  <c r="BH17" i="7" s="1"/>
  <c r="AV36" i="7"/>
  <c r="BH36" i="7" s="1"/>
  <c r="AV49" i="7"/>
  <c r="BH49" i="7" s="1"/>
  <c r="AV61" i="7"/>
  <c r="BH61" i="7" s="1"/>
  <c r="AV74" i="7"/>
  <c r="BH74" i="7" s="1"/>
  <c r="AV114" i="7"/>
  <c r="BH114" i="7" s="1"/>
  <c r="AV153" i="7"/>
  <c r="BH153" i="7" s="1"/>
  <c r="AV172" i="7"/>
  <c r="BH172" i="7" s="1"/>
  <c r="AV180" i="7"/>
  <c r="BH180" i="7" s="1"/>
  <c r="AV193" i="7"/>
  <c r="BH193" i="7" s="1"/>
  <c r="AV213" i="7"/>
  <c r="BH213" i="7" s="1"/>
  <c r="AV75" i="14"/>
  <c r="BH75" i="14" s="1"/>
  <c r="AV12" i="4"/>
  <c r="BH12" i="4" s="1"/>
  <c r="AV28" i="4"/>
  <c r="BH28" i="4" s="1"/>
  <c r="AV46" i="4"/>
  <c r="BH46" i="4" s="1"/>
  <c r="AV59" i="4"/>
  <c r="BH59" i="4" s="1"/>
  <c r="AV74" i="4"/>
  <c r="BH74" i="4" s="1"/>
  <c r="AV90" i="4"/>
  <c r="BH90" i="4" s="1"/>
  <c r="AV104" i="4"/>
  <c r="BH104" i="4" s="1"/>
  <c r="AV117" i="4"/>
  <c r="BH117" i="4" s="1"/>
  <c r="AV132" i="4"/>
  <c r="BH132" i="4" s="1"/>
  <c r="AV149" i="4"/>
  <c r="BH149" i="4" s="1"/>
  <c r="AV230" i="4"/>
  <c r="BH230" i="4" s="1"/>
  <c r="AV254" i="4"/>
  <c r="BH254" i="4" s="1"/>
  <c r="AV268" i="4"/>
  <c r="BH268" i="4" s="1"/>
  <c r="AV20" i="3"/>
  <c r="BH20" i="3" s="1"/>
  <c r="AV32" i="3"/>
  <c r="BH32" i="3" s="1"/>
  <c r="AV52" i="3"/>
  <c r="BH52" i="3" s="1"/>
  <c r="AV71" i="3"/>
  <c r="BH71" i="3" s="1"/>
  <c r="AV84" i="3"/>
  <c r="BH84" i="3" s="1"/>
  <c r="AV97" i="3"/>
  <c r="BH97" i="3" s="1"/>
  <c r="AV111" i="3"/>
  <c r="BH111" i="3" s="1"/>
  <c r="AV132" i="3"/>
  <c r="BH132" i="3" s="1"/>
  <c r="AV152" i="3"/>
  <c r="BH152" i="3" s="1"/>
  <c r="AV165" i="3"/>
  <c r="BH165" i="3" s="1"/>
  <c r="AV56" i="3"/>
  <c r="BH56" i="3" s="1"/>
  <c r="AV138" i="3"/>
  <c r="BH138" i="3" s="1"/>
  <c r="AV84" i="4"/>
  <c r="BH84" i="4" s="1"/>
  <c r="AV159" i="3"/>
  <c r="BH159" i="3" s="1"/>
  <c r="AV14" i="9"/>
  <c r="BH14" i="9" s="1"/>
  <c r="AV18" i="7"/>
  <c r="BH18" i="7" s="1"/>
  <c r="AV37" i="7"/>
  <c r="BH37" i="7" s="1"/>
  <c r="AV50" i="7"/>
  <c r="BH50" i="7" s="1"/>
  <c r="AV63" i="7"/>
  <c r="BH63" i="7" s="1"/>
  <c r="AV103" i="7"/>
  <c r="BH103" i="7" s="1"/>
  <c r="AV144" i="7"/>
  <c r="BH144" i="7" s="1"/>
  <c r="AV154" i="7"/>
  <c r="BH154" i="7" s="1"/>
  <c r="AV173" i="7"/>
  <c r="BH173" i="7" s="1"/>
  <c r="AV181" i="7"/>
  <c r="BH181" i="7" s="1"/>
  <c r="AV194" i="7"/>
  <c r="BH194" i="7" s="1"/>
  <c r="AV206" i="7"/>
  <c r="BH206" i="7" s="1"/>
  <c r="AV214" i="7"/>
  <c r="BH214" i="7" s="1"/>
  <c r="AV76" i="14"/>
  <c r="BH76" i="14" s="1"/>
  <c r="AV13" i="4"/>
  <c r="BH13" i="4" s="1"/>
  <c r="AV34" i="4"/>
  <c r="BH34" i="4" s="1"/>
  <c r="AV47" i="4"/>
  <c r="BH47" i="4" s="1"/>
  <c r="AV60" i="4"/>
  <c r="BH60" i="4" s="1"/>
  <c r="AV75" i="4"/>
  <c r="BH75" i="4" s="1"/>
  <c r="AV91" i="4"/>
  <c r="BH91" i="4" s="1"/>
  <c r="AV105" i="4"/>
  <c r="BH105" i="4" s="1"/>
  <c r="AV118" i="4"/>
  <c r="BH118" i="4" s="1"/>
  <c r="AV133" i="4"/>
  <c r="BH133" i="4" s="1"/>
  <c r="AV150" i="4"/>
  <c r="BH150" i="4" s="1"/>
  <c r="AV231" i="4"/>
  <c r="BH231" i="4" s="1"/>
  <c r="AV255" i="4"/>
  <c r="BH255" i="4" s="1"/>
  <c r="AV9" i="3"/>
  <c r="BH9" i="3" s="1"/>
  <c r="AV21" i="3"/>
  <c r="BH21" i="3" s="1"/>
  <c r="AV33" i="3"/>
  <c r="BH33" i="3" s="1"/>
  <c r="AV54" i="3"/>
  <c r="BH54" i="3" s="1"/>
  <c r="AV72" i="3"/>
  <c r="BH72" i="3" s="1"/>
  <c r="AV85" i="3"/>
  <c r="BH85" i="3" s="1"/>
  <c r="AV98" i="3"/>
  <c r="BH98" i="3" s="1"/>
  <c r="AV112" i="3"/>
  <c r="BH112" i="3" s="1"/>
  <c r="AV133" i="3"/>
  <c r="BH133" i="3" s="1"/>
  <c r="AV153" i="3"/>
  <c r="BH153" i="3" s="1"/>
  <c r="AV166" i="3"/>
  <c r="BH166" i="3" s="1"/>
  <c r="AV256" i="4"/>
  <c r="BH256" i="4" s="1"/>
  <c r="AV22" i="3"/>
  <c r="BH22" i="3" s="1"/>
  <c r="AV122" i="3"/>
  <c r="BH122" i="3" s="1"/>
  <c r="AV32" i="9"/>
  <c r="AV150" i="7"/>
  <c r="BH150" i="7" s="1"/>
  <c r="AV54" i="4"/>
  <c r="BH54" i="4" s="1"/>
  <c r="AV15" i="9"/>
  <c r="BH15" i="9" s="1"/>
  <c r="AV8" i="9"/>
  <c r="BH8" i="9" s="1"/>
  <c r="AV19" i="7"/>
  <c r="BH19" i="7" s="1"/>
  <c r="AV38" i="7"/>
  <c r="BH38" i="7" s="1"/>
  <c r="AV51" i="7"/>
  <c r="BH51" i="7" s="1"/>
  <c r="AV64" i="7"/>
  <c r="BH64" i="7" s="1"/>
  <c r="AV104" i="7"/>
  <c r="BH104" i="7" s="1"/>
  <c r="AV116" i="7"/>
  <c r="BH116" i="7" s="1"/>
  <c r="AV145" i="7"/>
  <c r="BH145" i="7" s="1"/>
  <c r="AV155" i="7"/>
  <c r="BH155" i="7" s="1"/>
  <c r="AV174" i="7"/>
  <c r="BH174" i="7" s="1"/>
  <c r="AV182" i="7"/>
  <c r="BH182" i="7" s="1"/>
  <c r="AV195" i="7"/>
  <c r="BH195" i="7" s="1"/>
  <c r="AV207" i="7"/>
  <c r="BH207" i="7" s="1"/>
  <c r="AV77" i="14"/>
  <c r="BH77" i="14" s="1"/>
  <c r="AV14" i="4"/>
  <c r="BH14" i="4" s="1"/>
  <c r="AV35" i="4"/>
  <c r="BH35" i="4" s="1"/>
  <c r="AV48" i="4"/>
  <c r="BH48" i="4" s="1"/>
  <c r="AV61" i="4"/>
  <c r="BH61" i="4" s="1"/>
  <c r="AV76" i="4"/>
  <c r="BH76" i="4" s="1"/>
  <c r="AV92" i="4"/>
  <c r="BH92" i="4" s="1"/>
  <c r="AV106" i="4"/>
  <c r="BH106" i="4" s="1"/>
  <c r="AV119" i="4"/>
  <c r="BH119" i="4" s="1"/>
  <c r="AV134" i="4"/>
  <c r="BH134" i="4" s="1"/>
  <c r="AV151" i="4"/>
  <c r="BH151" i="4" s="1"/>
  <c r="AV237" i="4"/>
  <c r="BH237" i="4" s="1"/>
  <c r="AV10" i="3"/>
  <c r="BH10" i="3" s="1"/>
  <c r="AV86" i="3"/>
  <c r="BH86" i="3" s="1"/>
  <c r="AV154" i="3"/>
  <c r="BH154" i="3" s="1"/>
  <c r="AV157" i="4"/>
  <c r="BH157" i="4" s="1"/>
  <c r="AV77" i="3"/>
  <c r="BH77" i="3" s="1"/>
  <c r="AV56" i="7"/>
  <c r="BH56" i="7" s="1"/>
  <c r="AV166" i="4"/>
  <c r="BH166" i="4" s="1"/>
  <c r="AV104" i="3"/>
  <c r="BH104" i="3" s="1"/>
  <c r="AV16" i="9"/>
  <c r="BH16" i="9" s="1"/>
  <c r="AV20" i="7"/>
  <c r="BH20" i="7" s="1"/>
  <c r="AV39" i="7"/>
  <c r="BH39" i="7" s="1"/>
  <c r="AV52" i="7"/>
  <c r="BH52" i="7" s="1"/>
  <c r="AV65" i="7"/>
  <c r="BH65" i="7" s="1"/>
  <c r="AV105" i="7"/>
  <c r="BH105" i="7" s="1"/>
  <c r="AV117" i="7"/>
  <c r="BH117" i="7" s="1"/>
  <c r="AV146" i="7"/>
  <c r="BH146" i="7" s="1"/>
  <c r="AV156" i="7"/>
  <c r="BH156" i="7" s="1"/>
  <c r="AV175" i="7"/>
  <c r="BH175" i="7" s="1"/>
  <c r="AV183" i="7"/>
  <c r="BH183" i="7" s="1"/>
  <c r="AV196" i="7"/>
  <c r="BH196" i="7" s="1"/>
  <c r="AV8" i="7"/>
  <c r="AV78" i="14"/>
  <c r="BH78" i="14" s="1"/>
  <c r="AV15" i="4"/>
  <c r="BH15" i="4" s="1"/>
  <c r="AV36" i="4"/>
  <c r="BH36" i="4" s="1"/>
  <c r="AV49" i="4"/>
  <c r="BH49" i="4" s="1"/>
  <c r="AV62" i="4"/>
  <c r="BH62" i="4" s="1"/>
  <c r="AV80" i="4"/>
  <c r="BH80" i="4" s="1"/>
  <c r="AV93" i="4"/>
  <c r="BH93" i="4" s="1"/>
  <c r="AV107" i="4"/>
  <c r="BH107" i="4" s="1"/>
  <c r="AV121" i="4"/>
  <c r="BH121" i="4" s="1"/>
  <c r="AV135" i="4"/>
  <c r="BH135" i="4" s="1"/>
  <c r="AV152" i="4"/>
  <c r="BH152" i="4" s="1"/>
  <c r="AV239" i="4"/>
  <c r="BH239" i="4" s="1"/>
  <c r="AV257" i="4"/>
  <c r="BH257" i="4" s="1"/>
  <c r="AV11" i="3"/>
  <c r="BH11" i="3" s="1"/>
  <c r="AV23" i="3"/>
  <c r="BH23" i="3" s="1"/>
  <c r="AV37" i="3"/>
  <c r="BH37" i="3" s="1"/>
  <c r="AV57" i="3"/>
  <c r="BH57" i="3" s="1"/>
  <c r="AV74" i="3"/>
  <c r="BH74" i="3" s="1"/>
  <c r="AV87" i="3"/>
  <c r="BH87" i="3" s="1"/>
  <c r="AV100" i="3"/>
  <c r="BH100" i="3" s="1"/>
  <c r="AV114" i="3"/>
  <c r="BH114" i="3" s="1"/>
  <c r="AV135" i="3"/>
  <c r="BH135" i="3" s="1"/>
  <c r="AV155" i="3"/>
  <c r="BH155" i="3" s="1"/>
  <c r="AV168" i="3"/>
  <c r="BH168" i="3" s="1"/>
  <c r="AV126" i="4"/>
  <c r="BH126" i="4" s="1"/>
  <c r="AV63" i="3"/>
  <c r="BH63" i="3" s="1"/>
  <c r="AV17" i="9"/>
  <c r="BH17" i="9" s="1"/>
  <c r="AV29" i="9"/>
  <c r="BH29" i="9" s="1"/>
  <c r="AV21" i="7"/>
  <c r="BH21" i="7" s="1"/>
  <c r="AV40" i="7"/>
  <c r="BH40" i="7" s="1"/>
  <c r="AV53" i="7"/>
  <c r="BH53" i="7" s="1"/>
  <c r="AV66" i="7"/>
  <c r="BH66" i="7" s="1"/>
  <c r="AV106" i="7"/>
  <c r="BH106" i="7" s="1"/>
  <c r="AV118" i="7"/>
  <c r="BH118" i="7" s="1"/>
  <c r="AV147" i="7"/>
  <c r="BH147" i="7" s="1"/>
  <c r="AV157" i="7"/>
  <c r="BH157" i="7" s="1"/>
  <c r="AV176" i="7"/>
  <c r="BH176" i="7" s="1"/>
  <c r="AV184" i="7"/>
  <c r="BH184" i="7" s="1"/>
  <c r="AV197" i="7"/>
  <c r="BH197" i="7" s="1"/>
  <c r="AV79" i="14"/>
  <c r="BH79" i="14" s="1"/>
  <c r="AV16" i="4"/>
  <c r="BH16" i="4" s="1"/>
  <c r="AV37" i="4"/>
  <c r="BH37" i="4" s="1"/>
  <c r="AV50" i="4"/>
  <c r="BH50" i="4" s="1"/>
  <c r="AV63" i="4"/>
  <c r="BH63" i="4" s="1"/>
  <c r="AV81" i="4"/>
  <c r="BH81" i="4" s="1"/>
  <c r="AV95" i="4"/>
  <c r="BH95" i="4" s="1"/>
  <c r="AV108" i="4"/>
  <c r="BH108" i="4" s="1"/>
  <c r="AV122" i="4"/>
  <c r="BH122" i="4" s="1"/>
  <c r="AV136" i="4"/>
  <c r="BH136" i="4" s="1"/>
  <c r="AV153" i="4"/>
  <c r="BH153" i="4" s="1"/>
  <c r="AV240" i="4"/>
  <c r="BH240" i="4" s="1"/>
  <c r="AV258" i="4"/>
  <c r="BH258" i="4" s="1"/>
  <c r="AV8" i="4"/>
  <c r="BH8" i="4" s="1"/>
  <c r="AV12" i="3"/>
  <c r="BH12" i="3" s="1"/>
  <c r="AV24" i="3"/>
  <c r="BH24" i="3" s="1"/>
  <c r="AV44" i="3"/>
  <c r="BH44" i="3" s="1"/>
  <c r="AV58" i="3"/>
  <c r="BH58" i="3" s="1"/>
  <c r="AV75" i="3"/>
  <c r="BH75" i="3" s="1"/>
  <c r="AV89" i="3"/>
  <c r="BH89" i="3" s="1"/>
  <c r="AV101" i="3"/>
  <c r="BH101" i="3" s="1"/>
  <c r="AV115" i="3"/>
  <c r="BH115" i="3" s="1"/>
  <c r="AV136" i="3"/>
  <c r="BH136" i="3" s="1"/>
  <c r="AV156" i="3"/>
  <c r="BH156" i="3" s="1"/>
  <c r="AV170" i="3"/>
  <c r="BH170" i="3" s="1"/>
  <c r="AV39" i="4"/>
  <c r="BH39" i="4" s="1"/>
  <c r="AV26" i="3"/>
  <c r="BH26" i="3" s="1"/>
  <c r="AV112" i="4"/>
  <c r="BH112" i="4" s="1"/>
  <c r="AV78" i="3"/>
  <c r="BH78" i="3" s="1"/>
  <c r="AV18" i="9"/>
  <c r="BH18" i="9" s="1"/>
  <c r="AV30" i="9"/>
  <c r="BH30" i="9" s="1"/>
  <c r="AV10" i="7"/>
  <c r="BH10" i="7" s="1"/>
  <c r="AV22" i="7"/>
  <c r="BH22" i="7" s="1"/>
  <c r="AV41" i="7"/>
  <c r="BH41" i="7" s="1"/>
  <c r="AV54" i="7"/>
  <c r="BH54" i="7" s="1"/>
  <c r="AV67" i="7"/>
  <c r="BH67" i="7" s="1"/>
  <c r="AV107" i="7"/>
  <c r="BH107" i="7" s="1"/>
  <c r="AV148" i="7"/>
  <c r="BH148" i="7" s="1"/>
  <c r="AV158" i="7"/>
  <c r="BH158" i="7" s="1"/>
  <c r="AV185" i="7"/>
  <c r="BH185" i="7" s="1"/>
  <c r="AV198" i="7"/>
  <c r="BH198" i="7" s="1"/>
  <c r="AV80" i="14"/>
  <c r="BH80" i="14" s="1"/>
  <c r="AV18" i="4"/>
  <c r="BH18" i="4" s="1"/>
  <c r="AV38" i="4"/>
  <c r="BH38" i="4" s="1"/>
  <c r="AV51" i="4"/>
  <c r="BH51" i="4" s="1"/>
  <c r="AV64" i="4"/>
  <c r="BH64" i="4" s="1"/>
  <c r="AV82" i="4"/>
  <c r="BH82" i="4" s="1"/>
  <c r="AV96" i="4"/>
  <c r="BH96" i="4" s="1"/>
  <c r="AV109" i="4"/>
  <c r="BH109" i="4" s="1"/>
  <c r="AV124" i="4"/>
  <c r="BH124" i="4" s="1"/>
  <c r="AV142" i="4"/>
  <c r="BH142" i="4" s="1"/>
  <c r="AV154" i="4"/>
  <c r="BH154" i="4" s="1"/>
  <c r="AV241" i="4"/>
  <c r="BH241" i="4" s="1"/>
  <c r="AV259" i="4"/>
  <c r="BH259" i="4" s="1"/>
  <c r="AV13" i="3"/>
  <c r="BH13" i="3" s="1"/>
  <c r="AV25" i="3"/>
  <c r="BH25" i="3" s="1"/>
  <c r="AV45" i="3"/>
  <c r="BH45" i="3" s="1"/>
  <c r="AV59" i="3"/>
  <c r="BH59" i="3" s="1"/>
  <c r="AV76" i="3"/>
  <c r="BH76" i="3" s="1"/>
  <c r="AV90" i="3"/>
  <c r="BH90" i="3" s="1"/>
  <c r="AV102" i="3"/>
  <c r="BH102" i="3" s="1"/>
  <c r="AV116" i="3"/>
  <c r="BH116" i="3" s="1"/>
  <c r="AV137" i="3"/>
  <c r="BH137" i="3" s="1"/>
  <c r="AV157" i="3"/>
  <c r="BH157" i="3" s="1"/>
  <c r="AV171" i="3"/>
  <c r="BH171" i="3" s="1"/>
  <c r="AV8" i="3"/>
  <c r="BH8" i="3" s="1"/>
  <c r="AV83" i="4"/>
  <c r="BH83" i="4" s="1"/>
  <c r="AV14" i="3"/>
  <c r="BH14" i="3" s="1"/>
  <c r="AV158" i="3"/>
  <c r="BH158" i="3" s="1"/>
  <c r="AV160" i="7"/>
  <c r="BH160" i="7" s="1"/>
  <c r="AV40" i="4"/>
  <c r="BH40" i="4" s="1"/>
  <c r="AV123" i="3"/>
  <c r="BH123" i="3" s="1"/>
  <c r="AV19" i="9"/>
  <c r="BH19" i="9" s="1"/>
  <c r="AV31" i="9"/>
  <c r="BH31" i="9" s="1"/>
  <c r="AV11" i="7"/>
  <c r="BH11" i="7" s="1"/>
  <c r="AV23" i="7"/>
  <c r="BH23" i="7" s="1"/>
  <c r="AV42" i="7"/>
  <c r="BH42" i="7" s="1"/>
  <c r="AV55" i="7"/>
  <c r="BH55" i="7" s="1"/>
  <c r="AV68" i="7"/>
  <c r="BH68" i="7" s="1"/>
  <c r="AV108" i="7"/>
  <c r="BH108" i="7" s="1"/>
  <c r="AV149" i="7"/>
  <c r="BH149" i="7" s="1"/>
  <c r="AV159" i="7"/>
  <c r="BH159" i="7" s="1"/>
  <c r="AV187" i="7"/>
  <c r="BH187" i="7" s="1"/>
  <c r="AV199" i="7"/>
  <c r="BH199" i="7" s="1"/>
  <c r="AV81" i="14"/>
  <c r="BH81" i="14" s="1"/>
  <c r="AV72" i="14"/>
  <c r="BH72" i="14" s="1"/>
  <c r="AV19" i="4"/>
  <c r="BH19" i="4" s="1"/>
  <c r="AV52" i="4"/>
  <c r="BH52" i="4" s="1"/>
  <c r="AV65" i="4"/>
  <c r="BH65" i="4" s="1"/>
  <c r="AV97" i="4"/>
  <c r="BH97" i="4" s="1"/>
  <c r="AV111" i="4"/>
  <c r="BH111" i="4" s="1"/>
  <c r="AV125" i="4"/>
  <c r="BH125" i="4" s="1"/>
  <c r="AV46" i="3"/>
  <c r="BH46" i="3" s="1"/>
  <c r="AV69" i="7"/>
  <c r="BH69" i="7" s="1"/>
  <c r="AV188" i="7"/>
  <c r="BH188" i="7" s="1"/>
  <c r="AV20" i="4"/>
  <c r="BH20" i="4" s="1"/>
  <c r="AV47" i="3"/>
  <c r="BH47" i="3" s="1"/>
  <c r="AV21" i="9"/>
  <c r="BH21" i="9" s="1"/>
  <c r="AV85" i="7"/>
  <c r="AV76" i="7"/>
  <c r="AV88" i="7"/>
  <c r="AV90" i="7"/>
  <c r="AV91" i="7"/>
  <c r="AV80" i="7"/>
  <c r="AV95" i="7"/>
  <c r="AV78" i="7"/>
  <c r="AV77" i="7"/>
  <c r="AV96" i="7"/>
  <c r="AV79" i="7"/>
  <c r="AV84" i="7"/>
  <c r="AV82" i="7"/>
  <c r="AV8" i="8"/>
  <c r="AV15" i="6"/>
  <c r="BH15" i="6" s="1"/>
  <c r="AV199" i="2"/>
  <c r="AV198" i="2"/>
  <c r="AV19" i="6"/>
  <c r="BH19" i="6" s="1"/>
  <c r="AV201" i="2"/>
  <c r="AV205" i="2"/>
  <c r="AV214" i="2"/>
  <c r="AV211" i="2"/>
  <c r="AV208" i="2"/>
  <c r="AV202" i="2"/>
  <c r="AV16" i="6"/>
  <c r="BH16" i="6" s="1"/>
  <c r="AV204" i="2"/>
  <c r="AV338" i="2"/>
  <c r="AV20" i="6"/>
  <c r="BH20" i="6" s="1"/>
  <c r="AV14" i="6"/>
  <c r="BH14" i="6" s="1"/>
  <c r="AV18" i="6"/>
  <c r="BH18" i="6" s="1"/>
  <c r="AV215" i="2"/>
  <c r="AV212" i="2"/>
  <c r="AV209" i="2"/>
  <c r="AV206" i="2"/>
  <c r="AV203" i="2"/>
  <c r="AV200" i="2"/>
  <c r="BH8" i="2"/>
  <c r="AV21" i="6"/>
  <c r="BH21" i="6" s="1"/>
  <c r="AV17" i="6"/>
  <c r="BH17" i="6" s="1"/>
  <c r="AV213" i="2"/>
  <c r="AV210" i="2"/>
  <c r="AV207" i="2"/>
  <c r="AV227" i="2"/>
  <c r="AV221" i="2"/>
  <c r="AV222" i="2"/>
  <c r="AV224" i="2"/>
  <c r="AV217" i="2"/>
  <c r="AV226" i="2"/>
  <c r="AV223" i="2"/>
  <c r="AV219" i="2"/>
  <c r="AV216" i="2"/>
  <c r="AV220" i="2"/>
  <c r="AV225" i="2"/>
  <c r="AV218" i="2"/>
  <c r="AV295" i="2"/>
  <c r="AV137" i="2"/>
  <c r="AV100" i="2"/>
  <c r="AV129" i="2"/>
  <c r="AV307" i="2"/>
  <c r="AV17" i="2"/>
  <c r="AV268" i="2"/>
  <c r="AV15" i="2"/>
  <c r="AV124" i="2"/>
  <c r="AV112" i="2"/>
  <c r="AV29" i="2"/>
  <c r="AV312" i="2"/>
  <c r="AV142" i="2"/>
  <c r="AV104" i="2"/>
  <c r="AV16" i="2"/>
  <c r="AV341" i="2"/>
  <c r="BE341" i="2" s="1"/>
  <c r="AV296" i="2"/>
  <c r="AV299" i="2"/>
  <c r="AV98" i="2"/>
  <c r="AV111" i="2"/>
  <c r="AV302" i="2"/>
  <c r="AV11" i="2"/>
  <c r="AV309" i="2"/>
  <c r="AV264" i="2"/>
  <c r="AW15" i="5"/>
  <c r="BO15" i="5" s="1"/>
  <c r="AV138" i="2"/>
  <c r="AV125" i="2"/>
  <c r="AV14" i="2"/>
  <c r="AW7" i="5"/>
  <c r="BO7" i="5" s="1"/>
  <c r="AV261" i="2"/>
  <c r="AV116" i="2"/>
  <c r="AV38" i="2"/>
  <c r="AV32" i="2"/>
  <c r="AW18" i="5"/>
  <c r="BO18" i="5" s="1"/>
  <c r="AV41" i="2"/>
  <c r="AV75" i="2"/>
  <c r="AV74" i="2"/>
  <c r="AV66" i="2"/>
  <c r="AV161" i="2"/>
  <c r="BE161" i="2" s="1"/>
  <c r="AV72" i="2"/>
  <c r="AV192" i="2"/>
  <c r="BE192" i="2" s="1"/>
  <c r="AV191" i="2"/>
  <c r="BE191" i="2" s="1"/>
  <c r="AV174" i="2"/>
  <c r="BE174" i="2" s="1"/>
  <c r="AV190" i="2"/>
  <c r="BE190" i="2" s="1"/>
  <c r="AV156" i="2"/>
  <c r="BE156" i="2" s="1"/>
  <c r="AV187" i="2"/>
  <c r="BE187" i="2" s="1"/>
  <c r="AV44" i="2"/>
  <c r="AV166" i="2"/>
  <c r="BE166" i="2" s="1"/>
  <c r="AV173" i="2"/>
  <c r="BE173" i="2" s="1"/>
  <c r="AV176" i="2"/>
  <c r="BE176" i="2" s="1"/>
  <c r="AE26" i="9"/>
  <c r="AE34" i="9"/>
  <c r="BQ29" i="9"/>
  <c r="AE25" i="9"/>
  <c r="AE37" i="9"/>
  <c r="AE32" i="9"/>
  <c r="AE36" i="9"/>
  <c r="AE21" i="9"/>
  <c r="AE14" i="9"/>
  <c r="BQ35" i="9"/>
  <c r="AE27" i="9"/>
  <c r="AE12" i="9"/>
  <c r="AE79" i="8"/>
  <c r="AE69" i="8"/>
  <c r="AV211" i="8"/>
  <c r="AV46" i="8"/>
  <c r="AE161" i="8"/>
  <c r="AE222" i="8"/>
  <c r="AV237" i="8"/>
  <c r="AV170" i="8"/>
  <c r="AV45" i="8"/>
  <c r="AE181" i="8"/>
  <c r="AE204" i="8"/>
  <c r="AE142" i="8"/>
  <c r="AE77" i="8"/>
  <c r="AE256" i="8"/>
  <c r="AE259" i="8"/>
  <c r="AV32" i="8"/>
  <c r="BH32" i="8" s="1"/>
  <c r="AV151" i="8"/>
  <c r="BH151" i="8" s="1"/>
  <c r="AE54" i="8"/>
  <c r="AE57" i="8"/>
  <c r="AE48" i="8"/>
  <c r="AE45" i="8"/>
  <c r="AE40" i="8"/>
  <c r="AE50" i="8"/>
  <c r="AE93" i="8"/>
  <c r="AE99" i="8"/>
  <c r="AV95" i="8"/>
  <c r="BH95" i="8" s="1"/>
  <c r="AV22" i="8"/>
  <c r="AV210" i="8"/>
  <c r="AV236" i="8"/>
  <c r="AV243" i="8"/>
  <c r="AV222" i="8"/>
  <c r="AV182" i="8"/>
  <c r="AV200" i="8"/>
  <c r="AV169" i="8"/>
  <c r="AV146" i="8"/>
  <c r="AV56" i="8"/>
  <c r="AV44" i="8"/>
  <c r="AE251" i="8"/>
  <c r="AE199" i="8"/>
  <c r="AV153" i="8"/>
  <c r="BH153" i="8" s="1"/>
  <c r="AV24" i="8"/>
  <c r="AV177" i="8"/>
  <c r="AV58" i="8"/>
  <c r="AE143" i="8"/>
  <c r="AE167" i="8"/>
  <c r="AE247" i="8"/>
  <c r="AV96" i="8"/>
  <c r="BH96" i="8" s="1"/>
  <c r="AV194" i="8"/>
  <c r="AE183" i="8"/>
  <c r="AE195" i="8"/>
  <c r="AE141" i="8"/>
  <c r="AE14" i="8"/>
  <c r="AE18" i="8"/>
  <c r="AE24" i="8"/>
  <c r="AE21" i="8"/>
  <c r="AE226" i="8"/>
  <c r="AE241" i="8"/>
  <c r="AE217" i="8"/>
  <c r="AE239" i="8"/>
  <c r="AE218" i="8"/>
  <c r="AV20" i="8"/>
  <c r="AV31" i="8"/>
  <c r="BH31" i="8" s="1"/>
  <c r="AV252" i="8"/>
  <c r="BH252" i="8" s="1"/>
  <c r="AV158" i="8"/>
  <c r="BH158" i="8" s="1"/>
  <c r="AV94" i="8"/>
  <c r="BH94" i="8" s="1"/>
  <c r="AV209" i="8"/>
  <c r="AV235" i="8"/>
  <c r="AV233" i="8"/>
  <c r="AV207" i="8"/>
  <c r="AV181" i="8"/>
  <c r="AV204" i="8"/>
  <c r="AV168" i="8"/>
  <c r="AV145" i="8"/>
  <c r="AV55" i="8"/>
  <c r="AV43" i="8"/>
  <c r="AV251" i="8"/>
  <c r="AV242" i="8"/>
  <c r="AE19" i="8"/>
  <c r="AV253" i="8"/>
  <c r="BH253" i="8" s="1"/>
  <c r="AE78" i="8"/>
  <c r="AV223" i="8"/>
  <c r="AE188" i="8"/>
  <c r="AE193" i="8"/>
  <c r="AE196" i="8"/>
  <c r="AE13" i="8"/>
  <c r="AV30" i="8"/>
  <c r="BH30" i="8" s="1"/>
  <c r="AV256" i="8"/>
  <c r="BH256" i="8" s="1"/>
  <c r="AV159" i="8"/>
  <c r="BH159" i="8" s="1"/>
  <c r="AV93" i="8"/>
  <c r="BH93" i="8" s="1"/>
  <c r="AV15" i="8"/>
  <c r="AV208" i="8"/>
  <c r="AV232" i="8"/>
  <c r="AV231" i="8"/>
  <c r="AV206" i="8"/>
  <c r="AV183" i="8"/>
  <c r="AV195" i="8"/>
  <c r="AV167" i="8"/>
  <c r="AV54" i="8"/>
  <c r="AV41" i="8"/>
  <c r="AV42" i="8"/>
  <c r="AE182" i="8"/>
  <c r="AE154" i="8"/>
  <c r="AV244" i="8"/>
  <c r="AV147" i="8"/>
  <c r="AE187" i="8"/>
  <c r="AE191" i="8"/>
  <c r="AE74" i="8"/>
  <c r="AE12" i="8"/>
  <c r="AE165" i="8"/>
  <c r="AE206" i="8"/>
  <c r="AE223" i="8"/>
  <c r="AE244" i="8"/>
  <c r="AE232" i="8"/>
  <c r="AE208" i="8"/>
  <c r="AE31" i="8"/>
  <c r="AE152" i="8"/>
  <c r="AE155" i="8"/>
  <c r="AV29" i="8"/>
  <c r="BH29" i="8" s="1"/>
  <c r="AV261" i="8"/>
  <c r="BH261" i="8" s="1"/>
  <c r="AV14" i="8"/>
  <c r="AV247" i="8"/>
  <c r="AV249" i="8"/>
  <c r="AV229" i="8"/>
  <c r="AV188" i="8"/>
  <c r="AV193" i="8"/>
  <c r="AV196" i="8"/>
  <c r="AV166" i="8"/>
  <c r="AV143" i="8"/>
  <c r="AV53" i="8"/>
  <c r="AV40" i="8"/>
  <c r="AE30" i="8"/>
  <c r="AV33" i="8"/>
  <c r="BH33" i="8" s="1"/>
  <c r="AE186" i="8"/>
  <c r="AE190" i="8"/>
  <c r="AE73" i="8"/>
  <c r="AE11" i="8"/>
  <c r="AV16" i="8"/>
  <c r="BH16" i="8" s="1"/>
  <c r="AV28" i="8"/>
  <c r="BH28" i="8" s="1"/>
  <c r="AV260" i="8"/>
  <c r="BH260" i="8" s="1"/>
  <c r="AE58" i="8"/>
  <c r="AE55" i="8"/>
  <c r="AE53" i="8"/>
  <c r="AE46" i="8"/>
  <c r="AE38" i="8"/>
  <c r="AE41" i="8"/>
  <c r="AE94" i="8"/>
  <c r="AE97" i="8"/>
  <c r="AE100" i="8"/>
  <c r="AV13" i="8"/>
  <c r="AV246" i="8"/>
  <c r="AV217" i="8"/>
  <c r="AV225" i="8"/>
  <c r="AV187" i="8"/>
  <c r="AV191" i="8"/>
  <c r="AV197" i="8"/>
  <c r="AV165" i="8"/>
  <c r="AV142" i="8"/>
  <c r="AV52" i="8"/>
  <c r="AV39" i="8"/>
  <c r="AV198" i="8"/>
  <c r="AE85" i="8"/>
  <c r="AE243" i="8"/>
  <c r="AE33" i="8"/>
  <c r="AV152" i="8"/>
  <c r="BH152" i="8" s="1"/>
  <c r="AV23" i="8"/>
  <c r="AV199" i="8"/>
  <c r="AV57" i="8"/>
  <c r="AE192" i="8"/>
  <c r="AE189" i="8"/>
  <c r="AE92" i="8"/>
  <c r="AE10" i="8"/>
  <c r="AE91" i="8"/>
  <c r="AE164" i="8"/>
  <c r="AE233" i="8"/>
  <c r="AE22" i="8"/>
  <c r="AE224" i="8"/>
  <c r="AE227" i="8"/>
  <c r="AE229" i="8"/>
  <c r="AE214" i="8"/>
  <c r="AE249" i="8"/>
  <c r="AE237" i="8"/>
  <c r="AE240" i="8"/>
  <c r="AV19" i="8"/>
  <c r="BH19" i="8" s="1"/>
  <c r="AV27" i="8"/>
  <c r="BH27" i="8" s="1"/>
  <c r="AV150" i="8"/>
  <c r="BH150" i="8" s="1"/>
  <c r="AV259" i="8"/>
  <c r="BH259" i="8" s="1"/>
  <c r="AV12" i="8"/>
  <c r="AV245" i="8"/>
  <c r="AV216" i="8"/>
  <c r="AV227" i="8"/>
  <c r="AV186" i="8"/>
  <c r="AV190" i="8"/>
  <c r="AV180" i="8"/>
  <c r="AV164" i="8"/>
  <c r="AV141" i="8"/>
  <c r="AV51" i="8"/>
  <c r="AV38" i="8"/>
  <c r="AE194" i="8"/>
  <c r="AE86" i="8"/>
  <c r="AV238" i="8"/>
  <c r="AV174" i="8"/>
  <c r="AE210" i="8"/>
  <c r="AV215" i="8"/>
  <c r="AE203" i="8"/>
  <c r="AE178" i="8"/>
  <c r="AE148" i="8"/>
  <c r="AE83" i="8"/>
  <c r="AE9" i="8"/>
  <c r="AE70" i="8"/>
  <c r="AV18" i="8"/>
  <c r="BH18" i="8" s="1"/>
  <c r="AV157" i="8"/>
  <c r="BH157" i="8" s="1"/>
  <c r="AV258" i="8"/>
  <c r="BH258" i="8" s="1"/>
  <c r="AV11" i="8"/>
  <c r="AV218" i="8"/>
  <c r="AV214" i="8"/>
  <c r="AV226" i="8"/>
  <c r="AV192" i="8"/>
  <c r="AV189" i="8"/>
  <c r="AV179" i="8"/>
  <c r="AV163" i="8"/>
  <c r="AV140" i="8"/>
  <c r="AV50" i="8"/>
  <c r="AV230" i="8"/>
  <c r="AE170" i="8"/>
  <c r="AV34" i="8"/>
  <c r="BH34" i="8" s="1"/>
  <c r="AV213" i="8"/>
  <c r="AV148" i="8"/>
  <c r="AE200" i="8"/>
  <c r="AE151" i="8"/>
  <c r="AE202" i="8"/>
  <c r="AE176" i="8"/>
  <c r="AE172" i="8"/>
  <c r="AE147" i="8"/>
  <c r="AE82" i="8"/>
  <c r="AE209" i="8"/>
  <c r="AE26" i="8"/>
  <c r="AE29" i="8"/>
  <c r="AE35" i="8"/>
  <c r="AE153" i="8"/>
  <c r="AV17" i="8"/>
  <c r="BH17" i="8" s="1"/>
  <c r="AV156" i="8"/>
  <c r="BH156" i="8" s="1"/>
  <c r="AV257" i="8"/>
  <c r="BH257" i="8" s="1"/>
  <c r="AV100" i="8"/>
  <c r="BH100" i="8" s="1"/>
  <c r="AV10" i="8"/>
  <c r="AV228" i="8"/>
  <c r="AV241" i="8"/>
  <c r="AV250" i="8"/>
  <c r="AV203" i="8"/>
  <c r="AV201" i="8"/>
  <c r="AV178" i="8"/>
  <c r="AV162" i="8"/>
  <c r="AV139" i="8"/>
  <c r="AV49" i="8"/>
  <c r="AE221" i="8"/>
  <c r="AE230" i="8"/>
  <c r="AV97" i="8"/>
  <c r="BH97" i="8" s="1"/>
  <c r="AV219" i="8"/>
  <c r="AE27" i="8"/>
  <c r="AE185" i="8"/>
  <c r="AE175" i="8"/>
  <c r="AE173" i="8"/>
  <c r="AE146" i="8"/>
  <c r="AE81" i="8"/>
  <c r="AE88" i="8"/>
  <c r="AE252" i="8"/>
  <c r="AE255" i="8"/>
  <c r="AE258" i="8"/>
  <c r="AV26" i="8"/>
  <c r="BH26" i="8" s="1"/>
  <c r="AV155" i="8"/>
  <c r="BH155" i="8" s="1"/>
  <c r="AV255" i="8"/>
  <c r="BH255" i="8" s="1"/>
  <c r="AE219" i="8"/>
  <c r="AE56" i="8"/>
  <c r="AE52" i="8"/>
  <c r="AE44" i="8"/>
  <c r="AE47" i="8"/>
  <c r="AE39" i="8"/>
  <c r="AE43" i="8"/>
  <c r="AE95" i="8"/>
  <c r="AE98" i="8"/>
  <c r="AV99" i="8"/>
  <c r="BH99" i="8" s="1"/>
  <c r="AV9" i="8"/>
  <c r="AV161" i="8"/>
  <c r="AV240" i="8"/>
  <c r="AV234" i="8"/>
  <c r="AV224" i="8"/>
  <c r="AV202" i="8"/>
  <c r="AV176" i="8"/>
  <c r="AV172" i="8"/>
  <c r="AV138" i="8"/>
  <c r="AV36" i="8"/>
  <c r="AV48" i="8"/>
  <c r="AV221" i="8"/>
  <c r="AE234" i="8"/>
  <c r="AE157" i="8"/>
  <c r="AE177" i="8"/>
  <c r="AE198" i="8"/>
  <c r="AE174" i="8"/>
  <c r="AE145" i="8"/>
  <c r="AE80" i="8"/>
  <c r="AE87" i="8"/>
  <c r="AE168" i="8"/>
  <c r="AE162" i="8"/>
  <c r="AE17" i="8"/>
  <c r="AE245" i="8"/>
  <c r="AE20" i="8"/>
  <c r="AE250" i="8"/>
  <c r="AE225" i="8"/>
  <c r="AE213" i="8"/>
  <c r="AE216" i="8"/>
  <c r="AE235" i="8"/>
  <c r="AV35" i="8"/>
  <c r="BH35" i="8" s="1"/>
  <c r="AV154" i="8"/>
  <c r="BH154" i="8" s="1"/>
  <c r="AV254" i="8"/>
  <c r="BH254" i="8" s="1"/>
  <c r="AV98" i="8"/>
  <c r="BH98" i="8" s="1"/>
  <c r="AV21" i="8"/>
  <c r="AV220" i="8"/>
  <c r="AV239" i="8"/>
  <c r="AV248" i="8"/>
  <c r="AV212" i="8"/>
  <c r="AV185" i="8"/>
  <c r="AV175" i="8"/>
  <c r="AV173" i="8"/>
  <c r="AV149" i="8"/>
  <c r="AV59" i="8"/>
  <c r="AV47" i="8"/>
  <c r="AV216" i="7"/>
  <c r="BH216" i="7" s="1"/>
  <c r="AE204" i="7"/>
  <c r="AE198" i="7"/>
  <c r="AE192" i="7"/>
  <c r="AE185" i="7"/>
  <c r="AE164" i="7"/>
  <c r="AE158" i="7"/>
  <c r="AE152" i="7"/>
  <c r="AE148" i="7"/>
  <c r="AE120" i="7"/>
  <c r="AE117" i="7"/>
  <c r="AE69" i="7"/>
  <c r="BQ69" i="7"/>
  <c r="AE111" i="7"/>
  <c r="AE105" i="7"/>
  <c r="AE63" i="7"/>
  <c r="AE49" i="7"/>
  <c r="AE16" i="7"/>
  <c r="AE12" i="7"/>
  <c r="AE132" i="7"/>
  <c r="AV132" i="7"/>
  <c r="BH132" i="7" s="1"/>
  <c r="AV137" i="7"/>
  <c r="BH137" i="7" s="1"/>
  <c r="AE11" i="7"/>
  <c r="AV136" i="7"/>
  <c r="BH136" i="7" s="1"/>
  <c r="AE31" i="7"/>
  <c r="AE33" i="7"/>
  <c r="AE35" i="7"/>
  <c r="AE37" i="7"/>
  <c r="AE42" i="7"/>
  <c r="AE163" i="7"/>
  <c r="AE60" i="7"/>
  <c r="AV135" i="7"/>
  <c r="BH135" i="7" s="1"/>
  <c r="AE110" i="7"/>
  <c r="AE196" i="7"/>
  <c r="AE190" i="7"/>
  <c r="AE183" i="7"/>
  <c r="AE162" i="7"/>
  <c r="AE156" i="7"/>
  <c r="AE146" i="7"/>
  <c r="AE73" i="7"/>
  <c r="AE67" i="7"/>
  <c r="AE109" i="7"/>
  <c r="AE103" i="7"/>
  <c r="AE59" i="7"/>
  <c r="AE53" i="7"/>
  <c r="AE47" i="7"/>
  <c r="AE39" i="7"/>
  <c r="AV134" i="7"/>
  <c r="BH134" i="7" s="1"/>
  <c r="AE68" i="7"/>
  <c r="BD174" i="7"/>
  <c r="BQ174" i="7"/>
  <c r="AV133" i="7"/>
  <c r="BH133" i="7" s="1"/>
  <c r="AE209" i="7"/>
  <c r="AE207" i="7"/>
  <c r="AE195" i="7"/>
  <c r="AE189" i="7"/>
  <c r="AE155" i="7"/>
  <c r="AE145" i="7"/>
  <c r="AE72" i="7"/>
  <c r="AE108" i="7"/>
  <c r="AE66" i="7"/>
  <c r="AE58" i="7"/>
  <c r="AE52" i="7"/>
  <c r="AE46" i="7"/>
  <c r="AE19" i="7"/>
  <c r="AE15" i="7"/>
  <c r="AE135" i="7"/>
  <c r="AE61" i="7"/>
  <c r="AE184" i="7"/>
  <c r="AE176" i="7"/>
  <c r="AE147" i="7"/>
  <c r="AE119" i="7"/>
  <c r="AE74" i="7"/>
  <c r="AE104" i="7"/>
  <c r="AE214" i="7"/>
  <c r="AE208" i="7"/>
  <c r="AE200" i="7"/>
  <c r="AE194" i="7"/>
  <c r="AE188" i="7"/>
  <c r="AE181" i="7"/>
  <c r="AE160" i="7"/>
  <c r="AE150" i="7"/>
  <c r="AE144" i="7"/>
  <c r="AE122" i="7"/>
  <c r="AE71" i="7"/>
  <c r="AE113" i="7"/>
  <c r="AE107" i="7"/>
  <c r="AE57" i="7"/>
  <c r="AE51" i="7"/>
  <c r="AE45" i="7"/>
  <c r="AE18" i="7"/>
  <c r="AE14" i="7"/>
  <c r="AE32" i="7"/>
  <c r="AE34" i="7"/>
  <c r="AE36" i="7"/>
  <c r="AE38" i="7"/>
  <c r="AE43" i="7"/>
  <c r="AE41" i="7"/>
  <c r="AE211" i="7"/>
  <c r="AE191" i="7"/>
  <c r="AE151" i="7"/>
  <c r="AE116" i="7"/>
  <c r="AE48" i="7"/>
  <c r="AE215" i="7"/>
  <c r="AE197" i="7"/>
  <c r="AE157" i="7"/>
  <c r="AE54" i="7"/>
  <c r="AE213" i="7"/>
  <c r="AE199" i="7"/>
  <c r="AE193" i="7"/>
  <c r="AE187" i="7"/>
  <c r="AE180" i="7"/>
  <c r="AE172" i="7"/>
  <c r="AE159" i="7"/>
  <c r="AE153" i="7"/>
  <c r="AE149" i="7"/>
  <c r="AE137" i="7"/>
  <c r="AE121" i="7"/>
  <c r="AE112" i="7"/>
  <c r="AE64" i="7"/>
  <c r="AE56" i="7"/>
  <c r="AE50" i="7"/>
  <c r="AE23" i="7"/>
  <c r="AE133" i="7"/>
  <c r="AV215" i="7"/>
  <c r="BH215" i="7" s="1"/>
  <c r="AE134" i="7"/>
  <c r="AE122" i="4"/>
  <c r="AE259" i="4"/>
  <c r="AE248" i="4"/>
  <c r="AE246" i="4"/>
  <c r="AE242" i="4"/>
  <c r="AE228" i="4"/>
  <c r="AE145" i="4"/>
  <c r="AE201" i="4"/>
  <c r="AE169" i="4"/>
  <c r="AE166" i="4"/>
  <c r="AE100" i="4"/>
  <c r="AE112" i="4"/>
  <c r="AE126" i="4"/>
  <c r="AE92" i="4"/>
  <c r="AE25" i="4"/>
  <c r="AE109" i="4"/>
  <c r="AE83" i="4"/>
  <c r="AE69" i="4"/>
  <c r="AE62" i="4"/>
  <c r="AE56" i="4"/>
  <c r="AE35" i="4"/>
  <c r="AE15" i="4"/>
  <c r="AE77" i="4"/>
  <c r="AV78" i="4"/>
  <c r="BH78" i="4" s="1"/>
  <c r="AV245" i="4"/>
  <c r="BH245" i="4" s="1"/>
  <c r="AV199" i="4"/>
  <c r="BH199" i="4" s="1"/>
  <c r="AE121" i="4"/>
  <c r="AE258" i="4"/>
  <c r="AE157" i="4"/>
  <c r="AE268" i="4"/>
  <c r="AE241" i="4"/>
  <c r="AE150" i="4"/>
  <c r="AE144" i="4"/>
  <c r="AE189" i="4"/>
  <c r="AE168" i="4"/>
  <c r="AE98" i="4"/>
  <c r="AE95" i="4"/>
  <c r="AE111" i="4"/>
  <c r="AE125" i="4"/>
  <c r="AE89" i="4"/>
  <c r="AE24" i="4"/>
  <c r="AE108" i="4"/>
  <c r="AE74" i="4"/>
  <c r="AE61" i="4"/>
  <c r="AE65" i="4"/>
  <c r="AE40" i="4"/>
  <c r="AE34" i="4"/>
  <c r="AE14" i="4"/>
  <c r="AE53" i="4"/>
  <c r="AV202" i="4"/>
  <c r="BH202" i="4" s="1"/>
  <c r="AE117" i="4"/>
  <c r="AV190" i="4"/>
  <c r="BH190" i="4" s="1"/>
  <c r="AE257" i="4"/>
  <c r="AE55" i="4"/>
  <c r="AE267" i="4"/>
  <c r="AE244" i="4"/>
  <c r="AE240" i="4"/>
  <c r="AE149" i="4"/>
  <c r="AE143" i="4"/>
  <c r="AE192" i="4"/>
  <c r="AE154" i="4"/>
  <c r="AE97" i="4"/>
  <c r="AE116" i="4"/>
  <c r="AE130" i="4"/>
  <c r="AE124" i="4"/>
  <c r="AE88" i="4"/>
  <c r="AE81" i="4"/>
  <c r="AE73" i="4"/>
  <c r="AE47" i="4"/>
  <c r="AE51" i="4"/>
  <c r="AE64" i="4"/>
  <c r="AE39" i="4"/>
  <c r="AE20" i="4"/>
  <c r="AE13" i="4"/>
  <c r="AE67" i="4"/>
  <c r="AV201" i="4"/>
  <c r="BH201" i="4" s="1"/>
  <c r="AE45" i="4"/>
  <c r="AV189" i="4"/>
  <c r="BH189" i="4" s="1"/>
  <c r="AV155" i="4"/>
  <c r="BH155" i="4" s="1"/>
  <c r="AE264" i="4"/>
  <c r="AE266" i="4"/>
  <c r="AE239" i="4"/>
  <c r="AE148" i="4"/>
  <c r="AE142" i="4"/>
  <c r="AE200" i="4"/>
  <c r="AE153" i="4"/>
  <c r="AE96" i="4"/>
  <c r="AE115" i="4"/>
  <c r="AE129" i="4"/>
  <c r="AE93" i="4"/>
  <c r="AE28" i="4"/>
  <c r="AE104" i="4"/>
  <c r="AE86" i="4"/>
  <c r="AE80" i="4"/>
  <c r="AE46" i="4"/>
  <c r="AE50" i="4"/>
  <c r="AE49" i="4"/>
  <c r="AE38" i="4"/>
  <c r="AE12" i="4"/>
  <c r="AE66" i="4"/>
  <c r="AV11" i="4"/>
  <c r="BH11" i="4" s="1"/>
  <c r="AV192" i="4"/>
  <c r="BH192" i="4" s="1"/>
  <c r="AV17" i="4"/>
  <c r="BH17" i="4" s="1"/>
  <c r="AV200" i="4"/>
  <c r="BH200" i="4" s="1"/>
  <c r="AE263" i="4"/>
  <c r="AE255" i="4"/>
  <c r="AE43" i="4"/>
  <c r="AE231" i="4"/>
  <c r="AE251" i="4"/>
  <c r="AE230" i="4"/>
  <c r="AE147" i="4"/>
  <c r="AE202" i="4"/>
  <c r="AE191" i="4"/>
  <c r="AE152" i="4"/>
  <c r="AE101" i="4"/>
  <c r="AE114" i="4"/>
  <c r="AE128" i="4"/>
  <c r="AE27" i="4"/>
  <c r="AE103" i="4"/>
  <c r="AE85" i="4"/>
  <c r="AE78" i="4"/>
  <c r="AE71" i="4"/>
  <c r="AE60" i="4"/>
  <c r="AE58" i="4"/>
  <c r="AE63" i="4"/>
  <c r="BQ63" i="4"/>
  <c r="AE37" i="4"/>
  <c r="AE18" i="4"/>
  <c r="AE10" i="4"/>
  <c r="AE17" i="4"/>
  <c r="AV66" i="4"/>
  <c r="BH66" i="4" s="1"/>
  <c r="AV191" i="4"/>
  <c r="BH191" i="4" s="1"/>
  <c r="AE119" i="4"/>
  <c r="AE118" i="4"/>
  <c r="AV67" i="4"/>
  <c r="BH67" i="4" s="1"/>
  <c r="AV244" i="4"/>
  <c r="BH244" i="4" s="1"/>
  <c r="AE260" i="4"/>
  <c r="AE42" i="4"/>
  <c r="AE247" i="4"/>
  <c r="AE250" i="4"/>
  <c r="AE229" i="4"/>
  <c r="AE146" i="4"/>
  <c r="AE190" i="4"/>
  <c r="AE199" i="4"/>
  <c r="AE151" i="4"/>
  <c r="AE99" i="4"/>
  <c r="AE113" i="4"/>
  <c r="AE127" i="4"/>
  <c r="AE91" i="4"/>
  <c r="AE26" i="4"/>
  <c r="AE106" i="4"/>
  <c r="AE84" i="4"/>
  <c r="AE70" i="4"/>
  <c r="AE59" i="4"/>
  <c r="AE44" i="4"/>
  <c r="AE57" i="4"/>
  <c r="AE36" i="4"/>
  <c r="AE16" i="4"/>
  <c r="AE11" i="4"/>
  <c r="AV53" i="4"/>
  <c r="BH53" i="4" s="1"/>
  <c r="AV247" i="4"/>
  <c r="BH247" i="4" s="1"/>
  <c r="AV156" i="4"/>
  <c r="BH156" i="4" s="1"/>
  <c r="AV77" i="4"/>
  <c r="BH77" i="4" s="1"/>
  <c r="AV246" i="4"/>
  <c r="BH246" i="4" s="1"/>
  <c r="AV39" i="3"/>
  <c r="BH39" i="3" s="1"/>
  <c r="AV169" i="3"/>
  <c r="BH169" i="3" s="1"/>
  <c r="AE22" i="3"/>
  <c r="AE143" i="3"/>
  <c r="AE84" i="3"/>
  <c r="AE87" i="3"/>
  <c r="AE81" i="3"/>
  <c r="AV55" i="3"/>
  <c r="BH55" i="3" s="1"/>
  <c r="AE122" i="3"/>
  <c r="AV129" i="3"/>
  <c r="BH129" i="3" s="1"/>
  <c r="AV88" i="3"/>
  <c r="BH88" i="3" s="1"/>
  <c r="AE57" i="3"/>
  <c r="AE104" i="3"/>
  <c r="AE163" i="3"/>
  <c r="AE98" i="3"/>
  <c r="AV64" i="3"/>
  <c r="BH64" i="3" s="1"/>
  <c r="AE129" i="3"/>
  <c r="AE157" i="3"/>
  <c r="AE101" i="3"/>
  <c r="AE69" i="3"/>
  <c r="AE20" i="3"/>
  <c r="AE44" i="3"/>
  <c r="AE40" i="3"/>
  <c r="AV66" i="3"/>
  <c r="BH66" i="3" s="1"/>
  <c r="AE136" i="3"/>
  <c r="AE168" i="3"/>
  <c r="AE70" i="3"/>
  <c r="AE76" i="3"/>
  <c r="AE18" i="3"/>
  <c r="AE15" i="3"/>
  <c r="AE80" i="3"/>
  <c r="AE89" i="3"/>
  <c r="AV117" i="3"/>
  <c r="BH117" i="3" s="1"/>
  <c r="AE125" i="3"/>
  <c r="AE75" i="3"/>
  <c r="AE17" i="3"/>
  <c r="AV140" i="3"/>
  <c r="BH140" i="3" s="1"/>
  <c r="AE105" i="3"/>
  <c r="AE155" i="3"/>
  <c r="AE151" i="3"/>
  <c r="AE94" i="3"/>
  <c r="AE115" i="3"/>
  <c r="AE156" i="3"/>
  <c r="AV118" i="3"/>
  <c r="BH118" i="3" s="1"/>
  <c r="AE127" i="3"/>
  <c r="AE124" i="3"/>
  <c r="AV128" i="3"/>
  <c r="BH128" i="3" s="1"/>
  <c r="AE83" i="3"/>
  <c r="AE88" i="3"/>
  <c r="AE58" i="3"/>
  <c r="AE11" i="3"/>
  <c r="AE117" i="3"/>
  <c r="AE62" i="3"/>
  <c r="AE71" i="3"/>
  <c r="AE77" i="3"/>
  <c r="AE31" i="3"/>
  <c r="AE52" i="3"/>
  <c r="AE97" i="3"/>
  <c r="AE47" i="3"/>
  <c r="AE45" i="3"/>
  <c r="AE106" i="3"/>
  <c r="AE32" i="3"/>
  <c r="AE96" i="3"/>
  <c r="AE38" i="3"/>
  <c r="AE41" i="3"/>
  <c r="AE66" i="3"/>
  <c r="AV34" i="3"/>
  <c r="BH34" i="3" s="1"/>
  <c r="AV119" i="3"/>
  <c r="BH119" i="3" s="1"/>
  <c r="AE128" i="3"/>
  <c r="AE29" i="3"/>
  <c r="AE170" i="3"/>
  <c r="AE162" i="3"/>
  <c r="AE109" i="3"/>
  <c r="AE90" i="3"/>
  <c r="AE100" i="3"/>
  <c r="AE166" i="3"/>
  <c r="AE160" i="3"/>
  <c r="AE118" i="3"/>
  <c r="AV35" i="3"/>
  <c r="BH35" i="3" s="1"/>
  <c r="AV120" i="3"/>
  <c r="BH120" i="3" s="1"/>
  <c r="AV139" i="3"/>
  <c r="BH139" i="3" s="1"/>
  <c r="AE113" i="3"/>
  <c r="AE74" i="3"/>
  <c r="AE49" i="3"/>
  <c r="AE65" i="3"/>
  <c r="AV65" i="3"/>
  <c r="BH65" i="3" s="1"/>
  <c r="AE140" i="3"/>
  <c r="AE54" i="3"/>
  <c r="AE63" i="3"/>
  <c r="AE78" i="3"/>
  <c r="AE12" i="3"/>
  <c r="AE92" i="3"/>
  <c r="AE33" i="3"/>
  <c r="AE50" i="3"/>
  <c r="AE48" i="3"/>
  <c r="AV38" i="3"/>
  <c r="BH38" i="3" s="1"/>
  <c r="AV106" i="3"/>
  <c r="BH106" i="3" s="1"/>
  <c r="AE139" i="3"/>
  <c r="AE137" i="3"/>
  <c r="AE135" i="3"/>
  <c r="AE10" i="3"/>
  <c r="AE36" i="3"/>
  <c r="AE120" i="3"/>
  <c r="AE99" i="3"/>
  <c r="AE102" i="3"/>
  <c r="AE114" i="3"/>
  <c r="AE169" i="3"/>
  <c r="AE165" i="3"/>
  <c r="AE159" i="3"/>
  <c r="AE154" i="3"/>
  <c r="AE152" i="3"/>
  <c r="AE150" i="3"/>
  <c r="AV41" i="3"/>
  <c r="BH41" i="3" s="1"/>
  <c r="AV107" i="3"/>
  <c r="BH107" i="3" s="1"/>
  <c r="AE108" i="3"/>
  <c r="AE16" i="3"/>
  <c r="AE103" i="3"/>
  <c r="AE73" i="3"/>
  <c r="AE79" i="3"/>
  <c r="AE19" i="3"/>
  <c r="AE51" i="3"/>
  <c r="AE34" i="3"/>
  <c r="AE112" i="3"/>
  <c r="AE46" i="3"/>
  <c r="AE107" i="3"/>
  <c r="AE111" i="3"/>
  <c r="AE93" i="3"/>
  <c r="AE39" i="3"/>
  <c r="AE64" i="3"/>
  <c r="AE55" i="3"/>
  <c r="AV40" i="3"/>
  <c r="BH40" i="3" s="1"/>
  <c r="AV161" i="3"/>
  <c r="BH161" i="3" s="1"/>
  <c r="AE123" i="3"/>
  <c r="AE126" i="3"/>
  <c r="AE30" i="9"/>
  <c r="AE29" i="9"/>
  <c r="AE38" i="9"/>
  <c r="AE35" i="9"/>
  <c r="AE18" i="9"/>
  <c r="BJ5" i="9"/>
  <c r="BC5" i="9"/>
  <c r="AD5" i="9"/>
  <c r="BD144" i="7"/>
  <c r="AE20" i="7"/>
  <c r="AE10" i="7"/>
  <c r="AE13" i="7"/>
  <c r="AE161" i="7"/>
  <c r="AE77" i="14"/>
  <c r="BJ5" i="14"/>
  <c r="BD5" i="14"/>
  <c r="AE166" i="2"/>
  <c r="AE149" i="2"/>
  <c r="AE147" i="2"/>
  <c r="AE158" i="2"/>
  <c r="AE163" i="2"/>
  <c r="AE154" i="2"/>
  <c r="AE157" i="2"/>
  <c r="AE161" i="2"/>
  <c r="AE187" i="2"/>
  <c r="AE303" i="2"/>
  <c r="AE269" i="2"/>
  <c r="AE263" i="2"/>
  <c r="AE251" i="2"/>
  <c r="AE138" i="2"/>
  <c r="AE132" i="2"/>
  <c r="AE120" i="2"/>
  <c r="AE114" i="2"/>
  <c r="AE108" i="2"/>
  <c r="AE102" i="2"/>
  <c r="AE90" i="2"/>
  <c r="AE75" i="2"/>
  <c r="AE69" i="2"/>
  <c r="AE50" i="2"/>
  <c r="AE43" i="2"/>
  <c r="AE39" i="2"/>
  <c r="AE17" i="2"/>
  <c r="AE14" i="2"/>
  <c r="AE11" i="2"/>
  <c r="AE183" i="2"/>
  <c r="AE167" i="2"/>
  <c r="AE341" i="2"/>
  <c r="AE311" i="2"/>
  <c r="AE297" i="2"/>
  <c r="AE292" i="2"/>
  <c r="AE262" i="2"/>
  <c r="AE256" i="2"/>
  <c r="AE143" i="2"/>
  <c r="AE137" i="2"/>
  <c r="AE131" i="2"/>
  <c r="AE125" i="2"/>
  <c r="AE113" i="2"/>
  <c r="AE107" i="2"/>
  <c r="AE101" i="2"/>
  <c r="AE95" i="2"/>
  <c r="AE89" i="2"/>
  <c r="AE80" i="2"/>
  <c r="AE74" i="2"/>
  <c r="AE68" i="2"/>
  <c r="AE49" i="2"/>
  <c r="AE42" i="2"/>
  <c r="AE38" i="2"/>
  <c r="AE27" i="2"/>
  <c r="AE23" i="2"/>
  <c r="AE16" i="2"/>
  <c r="AE10" i="2"/>
  <c r="AE192" i="2"/>
  <c r="AE152" i="2"/>
  <c r="AE190" i="2"/>
  <c r="AE194" i="2"/>
  <c r="AE145" i="2"/>
  <c r="AE150" i="2"/>
  <c r="AE172" i="2"/>
  <c r="AE164" i="2"/>
  <c r="AE156" i="2"/>
  <c r="AE159" i="2"/>
  <c r="AE162" i="2"/>
  <c r="AE340" i="2"/>
  <c r="AE310" i="2"/>
  <c r="AE301" i="2"/>
  <c r="AE296" i="2"/>
  <c r="AE291" i="2"/>
  <c r="AE267" i="2"/>
  <c r="AE261" i="2"/>
  <c r="AE255" i="2"/>
  <c r="AE142" i="2"/>
  <c r="AE136" i="2"/>
  <c r="AE130" i="2"/>
  <c r="AE124" i="2"/>
  <c r="AE118" i="2"/>
  <c r="AE112" i="2"/>
  <c r="AE100" i="2"/>
  <c r="AE94" i="2"/>
  <c r="AE88" i="2"/>
  <c r="AE79" i="2"/>
  <c r="AE67" i="2"/>
  <c r="AE48" i="2"/>
  <c r="AE41" i="2"/>
  <c r="AE37" i="2"/>
  <c r="AE22" i="2"/>
  <c r="AE9" i="2"/>
  <c r="AE178" i="2"/>
  <c r="AE170" i="2"/>
  <c r="AE165" i="2"/>
  <c r="AE184" i="2"/>
  <c r="AE337" i="2"/>
  <c r="AE309" i="2"/>
  <c r="AE306" i="2"/>
  <c r="AE300" i="2"/>
  <c r="AE295" i="2"/>
  <c r="AE290" i="2"/>
  <c r="AE266" i="2"/>
  <c r="AE260" i="2"/>
  <c r="AE141" i="2"/>
  <c r="AE135" i="2"/>
  <c r="AE129" i="2"/>
  <c r="AE123" i="2"/>
  <c r="AE117" i="2"/>
  <c r="AE111" i="2"/>
  <c r="AE105" i="2"/>
  <c r="AE87" i="2"/>
  <c r="AE78" i="2"/>
  <c r="AE72" i="2"/>
  <c r="AE66" i="2"/>
  <c r="AE47" i="2"/>
  <c r="AE40" i="2"/>
  <c r="AE36" i="2"/>
  <c r="AE34" i="2"/>
  <c r="AE30" i="2"/>
  <c r="AE21" i="2"/>
  <c r="AE182" i="2"/>
  <c r="AE179" i="2"/>
  <c r="AE153" i="2"/>
  <c r="AE191" i="2"/>
  <c r="AE146" i="2"/>
  <c r="AE151" i="2"/>
  <c r="AE155" i="2"/>
  <c r="AE160" i="2"/>
  <c r="AE148" i="2"/>
  <c r="AE188" i="2"/>
  <c r="AE336" i="2"/>
  <c r="AE305" i="2"/>
  <c r="AE294" i="2"/>
  <c r="AE265" i="2"/>
  <c r="AE259" i="2"/>
  <c r="AE253" i="2"/>
  <c r="AE140" i="2"/>
  <c r="AE134" i="2"/>
  <c r="AE122" i="2"/>
  <c r="AE116" i="2"/>
  <c r="AE110" i="2"/>
  <c r="AE92" i="2"/>
  <c r="AE86" i="2"/>
  <c r="AE71" i="2"/>
  <c r="AE52" i="2"/>
  <c r="AE46" i="2"/>
  <c r="AE33" i="2"/>
  <c r="AE20" i="2"/>
  <c r="AE13" i="2"/>
  <c r="AE186" i="2"/>
  <c r="AE169" i="2"/>
  <c r="AE299" i="2"/>
  <c r="AE293" i="2"/>
  <c r="AE258" i="2"/>
  <c r="AE121" i="2"/>
  <c r="AE115" i="2"/>
  <c r="AE109" i="2"/>
  <c r="AE97" i="2"/>
  <c r="AE85" i="2"/>
  <c r="AE76" i="2"/>
  <c r="AE70" i="2"/>
  <c r="AE32" i="2"/>
  <c r="AE29" i="2"/>
  <c r="AE25" i="2"/>
  <c r="AE19" i="2"/>
  <c r="AE12" i="2"/>
  <c r="AE181" i="2"/>
  <c r="AE168" i="2"/>
  <c r="AV172" i="2"/>
  <c r="BE172" i="2" s="1"/>
  <c r="AV169" i="2"/>
  <c r="BE169" i="2" s="1"/>
  <c r="AV80" i="2"/>
  <c r="AV158" i="2"/>
  <c r="BE158" i="2" s="1"/>
  <c r="AV146" i="2"/>
  <c r="BE146" i="2" s="1"/>
  <c r="AV157" i="2"/>
  <c r="BE157" i="2" s="1"/>
  <c r="AV147" i="2"/>
  <c r="BE147" i="2" s="1"/>
  <c r="AV159" i="2"/>
  <c r="BE159" i="2" s="1"/>
  <c r="AE268" i="2"/>
  <c r="AE119" i="2"/>
  <c r="AE302" i="2"/>
  <c r="AV160" i="2"/>
  <c r="BE160" i="2" s="1"/>
  <c r="AV148" i="2"/>
  <c r="BE148" i="2" s="1"/>
  <c r="AV179" i="2"/>
  <c r="BE179" i="2" s="1"/>
  <c r="AV68" i="2"/>
  <c r="AV180" i="2"/>
  <c r="BE180" i="2" s="1"/>
  <c r="AV71" i="2"/>
  <c r="AV149" i="2"/>
  <c r="BE149" i="2" s="1"/>
  <c r="BD168" i="2"/>
  <c r="AV67" i="2"/>
  <c r="AE99" i="2"/>
  <c r="AV186" i="2"/>
  <c r="BE186" i="2" s="1"/>
  <c r="BD187" i="7"/>
  <c r="AE22" i="7"/>
  <c r="BD58" i="7"/>
  <c r="AE40" i="7"/>
  <c r="BD71" i="7"/>
  <c r="AE210" i="7"/>
  <c r="AE173" i="7"/>
  <c r="BD163" i="7"/>
  <c r="AE17" i="7"/>
  <c r="AV154" i="2"/>
  <c r="BE154" i="2" s="1"/>
  <c r="BD179" i="2"/>
  <c r="AV167" i="2"/>
  <c r="BE167" i="2" s="1"/>
  <c r="AV168" i="2"/>
  <c r="BE168" i="2" s="1"/>
  <c r="AV42" i="2"/>
  <c r="AV40" i="2"/>
  <c r="AV77" i="2"/>
  <c r="AV185" i="2"/>
  <c r="BE185" i="2" s="1"/>
  <c r="AV78" i="2"/>
  <c r="AV43" i="2"/>
  <c r="AE176" i="2"/>
  <c r="AV189" i="2"/>
  <c r="BE189" i="2" s="1"/>
  <c r="AV170" i="2"/>
  <c r="BE170" i="2" s="1"/>
  <c r="AV153" i="2"/>
  <c r="BE153" i="2" s="1"/>
  <c r="AV73" i="2"/>
  <c r="AV70" i="2"/>
  <c r="AE126" i="2"/>
  <c r="AV184" i="2"/>
  <c r="BE184" i="2" s="1"/>
  <c r="AE180" i="2"/>
  <c r="AE175" i="2"/>
  <c r="AV177" i="2"/>
  <c r="BE177" i="2" s="1"/>
  <c r="BD5" i="9"/>
  <c r="AE10" i="9"/>
  <c r="AE24" i="9"/>
  <c r="AE15" i="9"/>
  <c r="AE31" i="9"/>
  <c r="AE19" i="9"/>
  <c r="BD14" i="7"/>
  <c r="BJ5" i="7"/>
  <c r="AE21" i="7"/>
  <c r="AD5" i="7"/>
  <c r="AE154" i="7"/>
  <c r="BC5" i="14"/>
  <c r="AD5" i="14"/>
  <c r="AE73" i="14"/>
  <c r="AE80" i="14"/>
  <c r="BD134" i="2"/>
  <c r="AD5" i="2"/>
  <c r="AE193" i="2"/>
  <c r="AE21" i="3"/>
  <c r="BD126" i="3"/>
  <c r="BD125" i="3"/>
  <c r="AE56" i="3"/>
  <c r="AE14" i="3"/>
  <c r="AE85" i="3"/>
  <c r="AE13" i="3"/>
  <c r="AE119" i="3"/>
  <c r="BJ5" i="3"/>
  <c r="BD128" i="3"/>
  <c r="AE30" i="3"/>
  <c r="AE110" i="3"/>
  <c r="AE86" i="3"/>
  <c r="AE72" i="3"/>
  <c r="BD111" i="3"/>
  <c r="AE28" i="3"/>
  <c r="BD143" i="3"/>
  <c r="BD71" i="3"/>
  <c r="BD135" i="3"/>
  <c r="BD63" i="3"/>
  <c r="AE138" i="3"/>
  <c r="AE35" i="3"/>
  <c r="BD112" i="3"/>
  <c r="AE158" i="3"/>
  <c r="BD17" i="3"/>
  <c r="BD75" i="3"/>
  <c r="BD154" i="3"/>
  <c r="AE153" i="3"/>
  <c r="BD94" i="3"/>
  <c r="BD81" i="3"/>
  <c r="BD88" i="3"/>
  <c r="BD41" i="3"/>
  <c r="AE91" i="3"/>
  <c r="BC5" i="3"/>
  <c r="AE68" i="3"/>
  <c r="AE67" i="3"/>
  <c r="AE9" i="3"/>
  <c r="BD29" i="3"/>
  <c r="AE37" i="3"/>
  <c r="AE95" i="3"/>
  <c r="BD99" i="3"/>
  <c r="BD114" i="3"/>
  <c r="AE171" i="3"/>
  <c r="AE167" i="3"/>
  <c r="AE164" i="3"/>
  <c r="AE161" i="3"/>
  <c r="AE59" i="3"/>
  <c r="AE242" i="8"/>
  <c r="AE96" i="8"/>
  <c r="BD222" i="8"/>
  <c r="AE71" i="8"/>
  <c r="AE158" i="8"/>
  <c r="AE140" i="8"/>
  <c r="AE28" i="8"/>
  <c r="AE256" i="4"/>
  <c r="AE54" i="4"/>
  <c r="BD45" i="4"/>
  <c r="AE261" i="4"/>
  <c r="AE107" i="4"/>
  <c r="BD63" i="4"/>
  <c r="AE19" i="4"/>
  <c r="BD115" i="4"/>
  <c r="AE48" i="4"/>
  <c r="AE254" i="4"/>
  <c r="AE245" i="4"/>
  <c r="AE76" i="4"/>
  <c r="AE243" i="4"/>
  <c r="AE212" i="7"/>
  <c r="AE136" i="7"/>
  <c r="AE106" i="7"/>
  <c r="BD199" i="7"/>
  <c r="AE175" i="7"/>
  <c r="BD151" i="7"/>
  <c r="AE118" i="7"/>
  <c r="AE70" i="7"/>
  <c r="AE65" i="7"/>
  <c r="BC5" i="7"/>
  <c r="AE114" i="7"/>
  <c r="AE182" i="7"/>
  <c r="AE216" i="7"/>
  <c r="AE55" i="7"/>
  <c r="AE166" i="8"/>
  <c r="AE261" i="8"/>
  <c r="AE15" i="8"/>
  <c r="AE49" i="8"/>
  <c r="BD191" i="8"/>
  <c r="BD21" i="8"/>
  <c r="AE215" i="8"/>
  <c r="BD210" i="8"/>
  <c r="AE169" i="8"/>
  <c r="AE163" i="8"/>
  <c r="AE23" i="8"/>
  <c r="BD93" i="8"/>
  <c r="BD97" i="8"/>
  <c r="AD5" i="8"/>
  <c r="AE59" i="8"/>
  <c r="AE89" i="8"/>
  <c r="AE84" i="8"/>
  <c r="BD81" i="8"/>
  <c r="BD70" i="8"/>
  <c r="AE76" i="8"/>
  <c r="BD143" i="8"/>
  <c r="AE248" i="8"/>
  <c r="AE75" i="8"/>
  <c r="BD80" i="8"/>
  <c r="BD14" i="8"/>
  <c r="AE34" i="8"/>
  <c r="AE254" i="8"/>
  <c r="AE51" i="8"/>
  <c r="AE139" i="8"/>
  <c r="AE150" i="8"/>
  <c r="AE220" i="8"/>
  <c r="AE197" i="8"/>
  <c r="AE149" i="8"/>
  <c r="AE138" i="8"/>
  <c r="AE32" i="8"/>
  <c r="AE36" i="8"/>
  <c r="BD99" i="8"/>
  <c r="AE180" i="8"/>
  <c r="BD164" i="8"/>
  <c r="AE159" i="8"/>
  <c r="AE90" i="8"/>
  <c r="AE201" i="8"/>
  <c r="AE212" i="8"/>
  <c r="AE228" i="8"/>
  <c r="AE246" i="8"/>
  <c r="AE236" i="8"/>
  <c r="BJ5" i="8"/>
  <c r="AE155" i="4"/>
  <c r="AE90" i="4"/>
  <c r="AE72" i="4"/>
  <c r="AE253" i="4"/>
  <c r="BJ5" i="4"/>
  <c r="AE82" i="4"/>
  <c r="BD143" i="4"/>
  <c r="BD257" i="4"/>
  <c r="AE105" i="4"/>
  <c r="AE75" i="4"/>
  <c r="BD231" i="4"/>
  <c r="BD117" i="4"/>
  <c r="AE52" i="4"/>
  <c r="AE156" i="4"/>
  <c r="AD5" i="4"/>
  <c r="AE9" i="4"/>
  <c r="BC5" i="4"/>
  <c r="BD119" i="4"/>
  <c r="AE237" i="4"/>
  <c r="AE264" i="2"/>
  <c r="AV171" i="2"/>
  <c r="BE171" i="2" s="1"/>
  <c r="AE185" i="2"/>
  <c r="AE298" i="2"/>
  <c r="AE84" i="2"/>
  <c r="BD14" i="2"/>
  <c r="AE173" i="2"/>
  <c r="AE35" i="2"/>
  <c r="AE31" i="2"/>
  <c r="AE171" i="2"/>
  <c r="AE51" i="2"/>
  <c r="AV69" i="2"/>
  <c r="AE77" i="2"/>
  <c r="AV178" i="2"/>
  <c r="BE178" i="2" s="1"/>
  <c r="BD10" i="2"/>
  <c r="AV165" i="2"/>
  <c r="BE165" i="2" s="1"/>
  <c r="AV151" i="2"/>
  <c r="BE151" i="2" s="1"/>
  <c r="AE312" i="2"/>
  <c r="AV193" i="2"/>
  <c r="BE193" i="2" s="1"/>
  <c r="AV181" i="2"/>
  <c r="BE181" i="2" s="1"/>
  <c r="AV162" i="2"/>
  <c r="BE162" i="2" s="1"/>
  <c r="AV150" i="2"/>
  <c r="BE150" i="2" s="1"/>
  <c r="AE271" i="2"/>
  <c r="AV182" i="2"/>
  <c r="BE182" i="2" s="1"/>
  <c r="AV175" i="2"/>
  <c r="BE175" i="2" s="1"/>
  <c r="BD261" i="2"/>
  <c r="AV163" i="2"/>
  <c r="BE163" i="2" s="1"/>
  <c r="AE177" i="2"/>
  <c r="BC5" i="2"/>
  <c r="BJ5" i="2"/>
  <c r="BD21" i="2"/>
  <c r="AV79" i="2"/>
  <c r="AE73" i="2"/>
  <c r="BD92" i="2"/>
  <c r="AV145" i="2"/>
  <c r="BE145" i="2" s="1"/>
  <c r="AV194" i="2"/>
  <c r="BE194" i="2" s="1"/>
  <c r="AE96" i="2"/>
  <c r="AE308" i="2"/>
  <c r="AE44" i="2"/>
  <c r="AE106" i="2"/>
  <c r="AE189" i="2"/>
  <c r="AV188" i="2"/>
  <c r="BE188" i="2" s="1"/>
  <c r="BD209" i="8"/>
  <c r="AE211" i="8"/>
  <c r="AE260" i="8"/>
  <c r="BD88" i="8"/>
  <c r="BD251" i="8"/>
  <c r="AE16" i="8"/>
  <c r="AE253" i="8"/>
  <c r="BC5" i="8"/>
  <c r="BD223" i="8"/>
  <c r="BD244" i="8"/>
  <c r="AE42" i="8"/>
  <c r="AE207" i="8"/>
  <c r="AE257" i="8"/>
  <c r="AE231" i="8"/>
  <c r="AE156" i="8"/>
  <c r="AE72" i="8"/>
  <c r="AE179" i="8"/>
  <c r="AE238" i="8"/>
  <c r="I23" i="1" l="1"/>
  <c r="BH173" i="8"/>
  <c r="BE173" i="8"/>
  <c r="BH48" i="8"/>
  <c r="BE48" i="8"/>
  <c r="BH228" i="8"/>
  <c r="BE228" i="8"/>
  <c r="BH192" i="8"/>
  <c r="BE192" i="8"/>
  <c r="BH215" i="8"/>
  <c r="BE215" i="8"/>
  <c r="BH245" i="8"/>
  <c r="BE245" i="8"/>
  <c r="BH52" i="8"/>
  <c r="BE52" i="8"/>
  <c r="BH53" i="8"/>
  <c r="BE53" i="8"/>
  <c r="BH251" i="8"/>
  <c r="BE251" i="8"/>
  <c r="BH194" i="8"/>
  <c r="BE194" i="8"/>
  <c r="BH200" i="8"/>
  <c r="BE200" i="8"/>
  <c r="BH143" i="8"/>
  <c r="BE143" i="8"/>
  <c r="BH176" i="8"/>
  <c r="BE176" i="8"/>
  <c r="BH239" i="8"/>
  <c r="BE239" i="8"/>
  <c r="BH202" i="8"/>
  <c r="BE202" i="8"/>
  <c r="BH187" i="8"/>
  <c r="BE187" i="8"/>
  <c r="BH188" i="8"/>
  <c r="BE188" i="8"/>
  <c r="BH167" i="8"/>
  <c r="BE167" i="8"/>
  <c r="BH204" i="8"/>
  <c r="BE204" i="8"/>
  <c r="BH210" i="8"/>
  <c r="BE210" i="8"/>
  <c r="BH220" i="8"/>
  <c r="BE220" i="8"/>
  <c r="BH224" i="8"/>
  <c r="BE224" i="8"/>
  <c r="BH148" i="8"/>
  <c r="BE148" i="8"/>
  <c r="BH225" i="8"/>
  <c r="BE225" i="8"/>
  <c r="BH229" i="8"/>
  <c r="BE229" i="8"/>
  <c r="BH195" i="8"/>
  <c r="BE195" i="8"/>
  <c r="BH181" i="8"/>
  <c r="BE181" i="8"/>
  <c r="BH58" i="8"/>
  <c r="BE58" i="8"/>
  <c r="BH22" i="8"/>
  <c r="BE22" i="8"/>
  <c r="BH175" i="8"/>
  <c r="BE175" i="8"/>
  <c r="BH11" i="8"/>
  <c r="BE11" i="8"/>
  <c r="BH21" i="8"/>
  <c r="BE21" i="8"/>
  <c r="BH234" i="8"/>
  <c r="BE234" i="8"/>
  <c r="BH213" i="8"/>
  <c r="BE213" i="8"/>
  <c r="BH38" i="8"/>
  <c r="BE38" i="8"/>
  <c r="BH57" i="8"/>
  <c r="BE57" i="8"/>
  <c r="BH217" i="8"/>
  <c r="BE217" i="8"/>
  <c r="BH249" i="8"/>
  <c r="BE249" i="8"/>
  <c r="BH183" i="8"/>
  <c r="BE183" i="8"/>
  <c r="BH207" i="8"/>
  <c r="BE207" i="8"/>
  <c r="BH177" i="8"/>
  <c r="BE177" i="8"/>
  <c r="BH240" i="8"/>
  <c r="BE240" i="8"/>
  <c r="BH49" i="8"/>
  <c r="BE49" i="8"/>
  <c r="BH51" i="8"/>
  <c r="BE51" i="8"/>
  <c r="BH199" i="8"/>
  <c r="BE199" i="8"/>
  <c r="BH246" i="8"/>
  <c r="BE246" i="8"/>
  <c r="BH247" i="8"/>
  <c r="BE247" i="8"/>
  <c r="BH206" i="8"/>
  <c r="BE206" i="8"/>
  <c r="BH233" i="8"/>
  <c r="BE233" i="8"/>
  <c r="BH24" i="8"/>
  <c r="BE24" i="8"/>
  <c r="BH20" i="8"/>
  <c r="BE20" i="8"/>
  <c r="BH238" i="8"/>
  <c r="BE238" i="8"/>
  <c r="BH161" i="8"/>
  <c r="BE161" i="8"/>
  <c r="BH139" i="8"/>
  <c r="BE139" i="8"/>
  <c r="BH141" i="8"/>
  <c r="BE141" i="8"/>
  <c r="BH23" i="8"/>
  <c r="BE23" i="8"/>
  <c r="BH13" i="8"/>
  <c r="BE13" i="8"/>
  <c r="BH14" i="8"/>
  <c r="BE14" i="8"/>
  <c r="BH231" i="8"/>
  <c r="BE231" i="8"/>
  <c r="BH235" i="8"/>
  <c r="BE235" i="8"/>
  <c r="BH162" i="8"/>
  <c r="BE162" i="8"/>
  <c r="BH230" i="8"/>
  <c r="BE230" i="8"/>
  <c r="BH164" i="8"/>
  <c r="BE164" i="8"/>
  <c r="BH232" i="8"/>
  <c r="BE232" i="8"/>
  <c r="BH209" i="8"/>
  <c r="BE209" i="8"/>
  <c r="BH197" i="8"/>
  <c r="BE197" i="8"/>
  <c r="BH178" i="8"/>
  <c r="BE178" i="8"/>
  <c r="BH50" i="8"/>
  <c r="BE50" i="8"/>
  <c r="BH180" i="8"/>
  <c r="BE180" i="8"/>
  <c r="BH208" i="8"/>
  <c r="BE208" i="8"/>
  <c r="BH223" i="8"/>
  <c r="BE223" i="8"/>
  <c r="BH45" i="8"/>
  <c r="BE45" i="8"/>
  <c r="BH8" i="8"/>
  <c r="BE8" i="8"/>
  <c r="BH142" i="8"/>
  <c r="BE142" i="8"/>
  <c r="BH46" i="8"/>
  <c r="BE46" i="8"/>
  <c r="BH185" i="8"/>
  <c r="BE185" i="8"/>
  <c r="BH166" i="8"/>
  <c r="BE166" i="8"/>
  <c r="BH222" i="8"/>
  <c r="BE222" i="8"/>
  <c r="BH219" i="8"/>
  <c r="BE219" i="8"/>
  <c r="BH41" i="8"/>
  <c r="BE41" i="8"/>
  <c r="BH248" i="8"/>
  <c r="BE248" i="8"/>
  <c r="BH54" i="8"/>
  <c r="BE54" i="8"/>
  <c r="BH201" i="8"/>
  <c r="BE201" i="8"/>
  <c r="BH140" i="8"/>
  <c r="BE140" i="8"/>
  <c r="BH190" i="8"/>
  <c r="BE190" i="8"/>
  <c r="BH15" i="8"/>
  <c r="BE15" i="8"/>
  <c r="BH44" i="8"/>
  <c r="BE44" i="8"/>
  <c r="BH170" i="8"/>
  <c r="BE170" i="8"/>
  <c r="BH226" i="8"/>
  <c r="BE226" i="8"/>
  <c r="BH182" i="8"/>
  <c r="BE182" i="8"/>
  <c r="BH165" i="8"/>
  <c r="BE165" i="8"/>
  <c r="BH42" i="8"/>
  <c r="BE42" i="8"/>
  <c r="BH211" i="8"/>
  <c r="BE211" i="8"/>
  <c r="BH212" i="8"/>
  <c r="BE212" i="8"/>
  <c r="BH174" i="8"/>
  <c r="BE174" i="8"/>
  <c r="BH196" i="8"/>
  <c r="BE196" i="8"/>
  <c r="BH243" i="8"/>
  <c r="BE243" i="8"/>
  <c r="BH193" i="8"/>
  <c r="BE193" i="8"/>
  <c r="BH168" i="8"/>
  <c r="BE168" i="8"/>
  <c r="BH236" i="8"/>
  <c r="BE236" i="8"/>
  <c r="BH47" i="8"/>
  <c r="BE47" i="8"/>
  <c r="BH203" i="8"/>
  <c r="BE203" i="8"/>
  <c r="BH163" i="8"/>
  <c r="BE163" i="8"/>
  <c r="BH186" i="8"/>
  <c r="BE186" i="8"/>
  <c r="BH56" i="8"/>
  <c r="BE56" i="8"/>
  <c r="BH237" i="8"/>
  <c r="BE237" i="8"/>
  <c r="BH36" i="8"/>
  <c r="BE36" i="8"/>
  <c r="BH12" i="8"/>
  <c r="BE12" i="8"/>
  <c r="BH138" i="8"/>
  <c r="BE138" i="8"/>
  <c r="BH214" i="8"/>
  <c r="BE214" i="8"/>
  <c r="BH55" i="8"/>
  <c r="BE55" i="8"/>
  <c r="BH172" i="8"/>
  <c r="BE172" i="8"/>
  <c r="BH218" i="8"/>
  <c r="BE218" i="8"/>
  <c r="BH145" i="8"/>
  <c r="BE145" i="8"/>
  <c r="BH191" i="8"/>
  <c r="BE191" i="8"/>
  <c r="BH9" i="8"/>
  <c r="BE9" i="8"/>
  <c r="BH59" i="8"/>
  <c r="BE59" i="8"/>
  <c r="BH250" i="8"/>
  <c r="BE250" i="8"/>
  <c r="BH179" i="8"/>
  <c r="BE179" i="8"/>
  <c r="BH227" i="8"/>
  <c r="BE227" i="8"/>
  <c r="BH198" i="8"/>
  <c r="BE198" i="8"/>
  <c r="BH147" i="8"/>
  <c r="BE147" i="8"/>
  <c r="BH146" i="8"/>
  <c r="BE146" i="8"/>
  <c r="BH10" i="8"/>
  <c r="BE10" i="8"/>
  <c r="BH43" i="8"/>
  <c r="BE43" i="8"/>
  <c r="BH149" i="8"/>
  <c r="BE149" i="8"/>
  <c r="BH221" i="8"/>
  <c r="BE221" i="8"/>
  <c r="BH241" i="8"/>
  <c r="BE241" i="8"/>
  <c r="BH189" i="8"/>
  <c r="BE189" i="8"/>
  <c r="BH216" i="8"/>
  <c r="BE216" i="8"/>
  <c r="BH39" i="8"/>
  <c r="BE39" i="8"/>
  <c r="BH40" i="8"/>
  <c r="BE40" i="8"/>
  <c r="BH244" i="8"/>
  <c r="BE244" i="8"/>
  <c r="BH242" i="8"/>
  <c r="BE242" i="8"/>
  <c r="BH169" i="8"/>
  <c r="BE169" i="8"/>
  <c r="BH91" i="7"/>
  <c r="BE91" i="7"/>
  <c r="BH89" i="7"/>
  <c r="BE89" i="7"/>
  <c r="BH90" i="7"/>
  <c r="BE90" i="7"/>
  <c r="BH88" i="7"/>
  <c r="BE88" i="7"/>
  <c r="BH76" i="7"/>
  <c r="BE76" i="7"/>
  <c r="BH85" i="7"/>
  <c r="BE85" i="7"/>
  <c r="BH93" i="7"/>
  <c r="BE93" i="7"/>
  <c r="BH87" i="7"/>
  <c r="BE87" i="7"/>
  <c r="BH77" i="7"/>
  <c r="BE77" i="7"/>
  <c r="BH95" i="7"/>
  <c r="BE95" i="7"/>
  <c r="BH78" i="7"/>
  <c r="BE78" i="7"/>
  <c r="BH83" i="7"/>
  <c r="BE83" i="7"/>
  <c r="BH82" i="7"/>
  <c r="BE82" i="7"/>
  <c r="BH81" i="7"/>
  <c r="BE81" i="7"/>
  <c r="BH86" i="7"/>
  <c r="BE86" i="7"/>
  <c r="BH80" i="7"/>
  <c r="BE80" i="7"/>
  <c r="BH84" i="7"/>
  <c r="BE84" i="7"/>
  <c r="BH92" i="7"/>
  <c r="BE92" i="7"/>
  <c r="BH94" i="7"/>
  <c r="BE94" i="7"/>
  <c r="BH79" i="7"/>
  <c r="BE79" i="7"/>
  <c r="BH96" i="7"/>
  <c r="BE96" i="7"/>
  <c r="BH43" i="2"/>
  <c r="BE43" i="2"/>
  <c r="BH193" i="2"/>
  <c r="BH170" i="2"/>
  <c r="BH154" i="2"/>
  <c r="BH302" i="2"/>
  <c r="BE302" i="2"/>
  <c r="BH124" i="2"/>
  <c r="BE124" i="2"/>
  <c r="BH216" i="2"/>
  <c r="BE216" i="2"/>
  <c r="BH213" i="2"/>
  <c r="BE213" i="2"/>
  <c r="BH202" i="2"/>
  <c r="BE202" i="2"/>
  <c r="BH31" i="2"/>
  <c r="BE31" i="2"/>
  <c r="BH128" i="2"/>
  <c r="BE128" i="2"/>
  <c r="BH95" i="2"/>
  <c r="BE95" i="2"/>
  <c r="BH253" i="2"/>
  <c r="BE253" i="2"/>
  <c r="BH310" i="2"/>
  <c r="BE310" i="2"/>
  <c r="BH136" i="2"/>
  <c r="BE136" i="2"/>
  <c r="BH228" i="2"/>
  <c r="BE228" i="2"/>
  <c r="BH62" i="2"/>
  <c r="BE62" i="2"/>
  <c r="BH243" i="2"/>
  <c r="BH156" i="2"/>
  <c r="BH111" i="2"/>
  <c r="BE111" i="2"/>
  <c r="BH15" i="2"/>
  <c r="BE15" i="2"/>
  <c r="BH219" i="2"/>
  <c r="BE219" i="2"/>
  <c r="BH208" i="2"/>
  <c r="BE208" i="2"/>
  <c r="BH152" i="2"/>
  <c r="BH297" i="2"/>
  <c r="BE297" i="2"/>
  <c r="BH140" i="2"/>
  <c r="BE140" i="2"/>
  <c r="BH118" i="2"/>
  <c r="BE118" i="2"/>
  <c r="BH10" i="2"/>
  <c r="BE10" i="2"/>
  <c r="BH26" i="2"/>
  <c r="BE26" i="2"/>
  <c r="BH122" i="2"/>
  <c r="BE122" i="2"/>
  <c r="BH271" i="2"/>
  <c r="BE271" i="2"/>
  <c r="BH48" i="2"/>
  <c r="BE48" i="2"/>
  <c r="BH53" i="2"/>
  <c r="BE53" i="2"/>
  <c r="BH268" i="2"/>
  <c r="BE268" i="2"/>
  <c r="BH255" i="2"/>
  <c r="BE255" i="2"/>
  <c r="BH265" i="2"/>
  <c r="BE265" i="2"/>
  <c r="BH298" i="2"/>
  <c r="BE298" i="2"/>
  <c r="BH311" i="2"/>
  <c r="BE311" i="2"/>
  <c r="BH251" i="2"/>
  <c r="BE251" i="2"/>
  <c r="BH89" i="2"/>
  <c r="BE89" i="2"/>
  <c r="BH85" i="2"/>
  <c r="BE85" i="2"/>
  <c r="BH139" i="2"/>
  <c r="BE139" i="2"/>
  <c r="BH229" i="2"/>
  <c r="BE229" i="2"/>
  <c r="BH237" i="2"/>
  <c r="BH246" i="2"/>
  <c r="BH183" i="2"/>
  <c r="BH59" i="2"/>
  <c r="BE59" i="2"/>
  <c r="BH245" i="2"/>
  <c r="BH236" i="2"/>
  <c r="BH185" i="2"/>
  <c r="BH68" i="2"/>
  <c r="BE68" i="2"/>
  <c r="BH157" i="2"/>
  <c r="BH174" i="2"/>
  <c r="BH261" i="2"/>
  <c r="BE261" i="2"/>
  <c r="BH98" i="2"/>
  <c r="BE98" i="2"/>
  <c r="BH129" i="2"/>
  <c r="BE129" i="2"/>
  <c r="BH217" i="2"/>
  <c r="BE217" i="2"/>
  <c r="BH203" i="2"/>
  <c r="BE203" i="2"/>
  <c r="BH266" i="2"/>
  <c r="BE266" i="2"/>
  <c r="BH300" i="2"/>
  <c r="BE300" i="2"/>
  <c r="BH36" i="2"/>
  <c r="BE36" i="2"/>
  <c r="BH308" i="2"/>
  <c r="BE308" i="2"/>
  <c r="BH88" i="2"/>
  <c r="BE88" i="2"/>
  <c r="BH60" i="2"/>
  <c r="BE60" i="2"/>
  <c r="BH234" i="2"/>
  <c r="BH244" i="2"/>
  <c r="BH189" i="2"/>
  <c r="BH211" i="2"/>
  <c r="BE211" i="2"/>
  <c r="BH123" i="2"/>
  <c r="BE123" i="2"/>
  <c r="BH179" i="2"/>
  <c r="BH191" i="2"/>
  <c r="BH299" i="2"/>
  <c r="BE299" i="2"/>
  <c r="BH100" i="2"/>
  <c r="BE100" i="2"/>
  <c r="BH224" i="2"/>
  <c r="BE224" i="2"/>
  <c r="BH206" i="2"/>
  <c r="BE206" i="2"/>
  <c r="BH201" i="2"/>
  <c r="BE201" i="2"/>
  <c r="BH133" i="2"/>
  <c r="BE133" i="2"/>
  <c r="BH135" i="2"/>
  <c r="BE135" i="2"/>
  <c r="BH24" i="2"/>
  <c r="BE24" i="2"/>
  <c r="BH114" i="2"/>
  <c r="BE114" i="2"/>
  <c r="BH110" i="2"/>
  <c r="BE110" i="2"/>
  <c r="BH292" i="2"/>
  <c r="BE292" i="2"/>
  <c r="BH230" i="2"/>
  <c r="BE230" i="2"/>
  <c r="BH56" i="2"/>
  <c r="BE56" i="2"/>
  <c r="BH242" i="2"/>
  <c r="BH71" i="2"/>
  <c r="BE71" i="2"/>
  <c r="BH165" i="2"/>
  <c r="BH27" i="2"/>
  <c r="BE27" i="2"/>
  <c r="BH180" i="2"/>
  <c r="BH226" i="2"/>
  <c r="BE226" i="2"/>
  <c r="BH12" i="2"/>
  <c r="BE12" i="2"/>
  <c r="BH148" i="2"/>
  <c r="BH146" i="2"/>
  <c r="BH192" i="2"/>
  <c r="BH14" i="2"/>
  <c r="BE14" i="2"/>
  <c r="BH296" i="2"/>
  <c r="BE296" i="2"/>
  <c r="BH137" i="2"/>
  <c r="BE137" i="2"/>
  <c r="BH222" i="2"/>
  <c r="BE222" i="2"/>
  <c r="BH209" i="2"/>
  <c r="BE209" i="2"/>
  <c r="BH340" i="2"/>
  <c r="BH119" i="2"/>
  <c r="BE119" i="2"/>
  <c r="BH303" i="2"/>
  <c r="BE303" i="2"/>
  <c r="BH126" i="2"/>
  <c r="BE126" i="2"/>
  <c r="BH13" i="2"/>
  <c r="BE13" i="2"/>
  <c r="BH20" i="2"/>
  <c r="BE20" i="2"/>
  <c r="BH57" i="2"/>
  <c r="BE57" i="2"/>
  <c r="BH248" i="2"/>
  <c r="BH159" i="2"/>
  <c r="BH176" i="2"/>
  <c r="BH72" i="2"/>
  <c r="BE72" i="2"/>
  <c r="BH125" i="2"/>
  <c r="BE125" i="2"/>
  <c r="BH341" i="2"/>
  <c r="BH295" i="2"/>
  <c r="BE295" i="2"/>
  <c r="BH221" i="2"/>
  <c r="BE221" i="2"/>
  <c r="BH212" i="2"/>
  <c r="BE212" i="2"/>
  <c r="BH198" i="2"/>
  <c r="BE198" i="2"/>
  <c r="BH252" i="2"/>
  <c r="BE252" i="2"/>
  <c r="BH121" i="2"/>
  <c r="BE121" i="2"/>
  <c r="BH28" i="2"/>
  <c r="BE28" i="2"/>
  <c r="BH301" i="2"/>
  <c r="BE301" i="2"/>
  <c r="BH108" i="2"/>
  <c r="BE108" i="2"/>
  <c r="BH256" i="2"/>
  <c r="BE256" i="2"/>
  <c r="BH61" i="2"/>
  <c r="BE61" i="2"/>
  <c r="BH235" i="2"/>
  <c r="BH17" i="2"/>
  <c r="BE17" i="2"/>
  <c r="BH267" i="2"/>
  <c r="BE267" i="2"/>
  <c r="BH200" i="2"/>
  <c r="BE200" i="2"/>
  <c r="BH161" i="2"/>
  <c r="BH75" i="2"/>
  <c r="BE75" i="2"/>
  <c r="BH138" i="2"/>
  <c r="BE138" i="2"/>
  <c r="BH16" i="2"/>
  <c r="BE16" i="2"/>
  <c r="BH227" i="2"/>
  <c r="BE227" i="2"/>
  <c r="BH215" i="2"/>
  <c r="BE215" i="2"/>
  <c r="BH199" i="2"/>
  <c r="BE199" i="2"/>
  <c r="BH103" i="2"/>
  <c r="BE103" i="2"/>
  <c r="BH306" i="2"/>
  <c r="BE306" i="2"/>
  <c r="BH35" i="2"/>
  <c r="BE35" i="2"/>
  <c r="BH269" i="2"/>
  <c r="BE269" i="2"/>
  <c r="BH22" i="2"/>
  <c r="BE22" i="2"/>
  <c r="BH106" i="2"/>
  <c r="BE106" i="2"/>
  <c r="BH96" i="2"/>
  <c r="BE96" i="2"/>
  <c r="BH84" i="2"/>
  <c r="BE84" i="2"/>
  <c r="BH109" i="2"/>
  <c r="BE109" i="2"/>
  <c r="BH64" i="2"/>
  <c r="BE64" i="2"/>
  <c r="BH232" i="2"/>
  <c r="BH239" i="2"/>
  <c r="BH223" i="2"/>
  <c r="BE223" i="2"/>
  <c r="BH115" i="2"/>
  <c r="BE115" i="2"/>
  <c r="BH104" i="2"/>
  <c r="BE104" i="2"/>
  <c r="BH260" i="2"/>
  <c r="BE260" i="2"/>
  <c r="BH337" i="2"/>
  <c r="BE337" i="2"/>
  <c r="BH134" i="2"/>
  <c r="BE134" i="2"/>
  <c r="BH37" i="2"/>
  <c r="BE37" i="2"/>
  <c r="BH127" i="2"/>
  <c r="BE127" i="2"/>
  <c r="BH131" i="2"/>
  <c r="BE131" i="2"/>
  <c r="BH33" i="2"/>
  <c r="BE33" i="2"/>
  <c r="BH23" i="2"/>
  <c r="BE23" i="2"/>
  <c r="BH86" i="2"/>
  <c r="BE86" i="2"/>
  <c r="BH54" i="2"/>
  <c r="BE54" i="2"/>
  <c r="BH247" i="2"/>
  <c r="BH32" i="2"/>
  <c r="BE32" i="2"/>
  <c r="BH190" i="2"/>
  <c r="BH257" i="2"/>
  <c r="BE257" i="2"/>
  <c r="BH307" i="2"/>
  <c r="BE307" i="2"/>
  <c r="BH9" i="2"/>
  <c r="BE9" i="2"/>
  <c r="BH163" i="2"/>
  <c r="BH77" i="2"/>
  <c r="BE77" i="2"/>
  <c r="BH175" i="2"/>
  <c r="BH160" i="2"/>
  <c r="BH42" i="2"/>
  <c r="BE42" i="2"/>
  <c r="BH184" i="2"/>
  <c r="BH186" i="2"/>
  <c r="BH172" i="2"/>
  <c r="BH173" i="2"/>
  <c r="BH41" i="2"/>
  <c r="BE41" i="2"/>
  <c r="BH142" i="2"/>
  <c r="BE142" i="2"/>
  <c r="BH91" i="2"/>
  <c r="BE91" i="2"/>
  <c r="BH107" i="2"/>
  <c r="BE107" i="2"/>
  <c r="BH99" i="2"/>
  <c r="BE99" i="2"/>
  <c r="BH19" i="2"/>
  <c r="BE19" i="2"/>
  <c r="BH336" i="2"/>
  <c r="BE336" i="2"/>
  <c r="BH94" i="2"/>
  <c r="BE94" i="2"/>
  <c r="BH52" i="2"/>
  <c r="BE52" i="2"/>
  <c r="BH34" i="2"/>
  <c r="BE34" i="2"/>
  <c r="BH238" i="2"/>
  <c r="BH171" i="2"/>
  <c r="BH188" i="2"/>
  <c r="BH177" i="2"/>
  <c r="BH194" i="2"/>
  <c r="BH168" i="2"/>
  <c r="BH166" i="2"/>
  <c r="BH264" i="2"/>
  <c r="BE264" i="2"/>
  <c r="BH218" i="2"/>
  <c r="BE218" i="2"/>
  <c r="BH47" i="2"/>
  <c r="BE47" i="2"/>
  <c r="BH141" i="2"/>
  <c r="BE141" i="2"/>
  <c r="BH132" i="2"/>
  <c r="BE132" i="2"/>
  <c r="BH25" i="2"/>
  <c r="BE25" i="2"/>
  <c r="BH30" i="2"/>
  <c r="BE30" i="2"/>
  <c r="BH117" i="2"/>
  <c r="BE117" i="2"/>
  <c r="BH105" i="2"/>
  <c r="BE105" i="2"/>
  <c r="BH55" i="2"/>
  <c r="BE55" i="2"/>
  <c r="BH233" i="2"/>
  <c r="BH79" i="2"/>
  <c r="BE79" i="2"/>
  <c r="BH214" i="2"/>
  <c r="BE214" i="2"/>
  <c r="BH293" i="2"/>
  <c r="BE293" i="2"/>
  <c r="BH78" i="2"/>
  <c r="BE78" i="2"/>
  <c r="BH205" i="2"/>
  <c r="BE205" i="2"/>
  <c r="BH155" i="2"/>
  <c r="BH69" i="2"/>
  <c r="BE69" i="2"/>
  <c r="BH158" i="2"/>
  <c r="BH40" i="2"/>
  <c r="BE40" i="2"/>
  <c r="BH169" i="2"/>
  <c r="BH145" i="2"/>
  <c r="BH150" i="2"/>
  <c r="BH70" i="2"/>
  <c r="BE70" i="2"/>
  <c r="BH67" i="2"/>
  <c r="BE67" i="2"/>
  <c r="BH312" i="2"/>
  <c r="BE312" i="2"/>
  <c r="BH338" i="2"/>
  <c r="BE338" i="2"/>
  <c r="BH87" i="2"/>
  <c r="BE87" i="2"/>
  <c r="BH259" i="2"/>
  <c r="BE259" i="2"/>
  <c r="BH294" i="2"/>
  <c r="BE294" i="2"/>
  <c r="BH164" i="2"/>
  <c r="BH102" i="2"/>
  <c r="BE102" i="2"/>
  <c r="BH262" i="2"/>
  <c r="BE262" i="2"/>
  <c r="BH143" i="2"/>
  <c r="BE143" i="2"/>
  <c r="BH39" i="2"/>
  <c r="BE39" i="2"/>
  <c r="BH63" i="2"/>
  <c r="BE63" i="2"/>
  <c r="BH241" i="2"/>
  <c r="BH149" i="2"/>
  <c r="BH151" i="2"/>
  <c r="BH38" i="2"/>
  <c r="BE38" i="2"/>
  <c r="BH116" i="2"/>
  <c r="BE116" i="2"/>
  <c r="BH97" i="2"/>
  <c r="BE97" i="2"/>
  <c r="BH291" i="2"/>
  <c r="BE291" i="2"/>
  <c r="BH80" i="2"/>
  <c r="BE80" i="2"/>
  <c r="BH182" i="2"/>
  <c r="BH162" i="2"/>
  <c r="BH73" i="2"/>
  <c r="BE73" i="2"/>
  <c r="BH167" i="2"/>
  <c r="BH44" i="2"/>
  <c r="BE44" i="2"/>
  <c r="BH66" i="2"/>
  <c r="BE66" i="2"/>
  <c r="BH309" i="2"/>
  <c r="BE309" i="2"/>
  <c r="BH29" i="2"/>
  <c r="BE29" i="2"/>
  <c r="BH225" i="2"/>
  <c r="BE225" i="2"/>
  <c r="BH207" i="2"/>
  <c r="BE207" i="2"/>
  <c r="BH204" i="2"/>
  <c r="BE204" i="2"/>
  <c r="BH50" i="2"/>
  <c r="BE50" i="2"/>
  <c r="BH305" i="2"/>
  <c r="BE305" i="2"/>
  <c r="BH21" i="2"/>
  <c r="BE21" i="2"/>
  <c r="BH92" i="2"/>
  <c r="BE92" i="2"/>
  <c r="BH101" i="2"/>
  <c r="BE101" i="2"/>
  <c r="BH51" i="2"/>
  <c r="BE51" i="2"/>
  <c r="BH65" i="2"/>
  <c r="BE65" i="2"/>
  <c r="BH196" i="2"/>
  <c r="BE196" i="2"/>
  <c r="BH249" i="2"/>
  <c r="BH76" i="2"/>
  <c r="BE76" i="2"/>
  <c r="BH147" i="2"/>
  <c r="BH178" i="2"/>
  <c r="BH181" i="2"/>
  <c r="BH153" i="2"/>
  <c r="BH187" i="2"/>
  <c r="BH74" i="2"/>
  <c r="BE74" i="2"/>
  <c r="BH11" i="2"/>
  <c r="BE11" i="2"/>
  <c r="BH112" i="2"/>
  <c r="BE112" i="2"/>
  <c r="BH220" i="2"/>
  <c r="BE220" i="2"/>
  <c r="BH210" i="2"/>
  <c r="BE210" i="2"/>
  <c r="BH263" i="2"/>
  <c r="BE263" i="2"/>
  <c r="BH46" i="2"/>
  <c r="BE46" i="2"/>
  <c r="BH49" i="2"/>
  <c r="BE49" i="2"/>
  <c r="BH120" i="2"/>
  <c r="BE120" i="2"/>
  <c r="BH290" i="2"/>
  <c r="BE290" i="2"/>
  <c r="BH90" i="2"/>
  <c r="BE90" i="2"/>
  <c r="BH130" i="2"/>
  <c r="BE130" i="2"/>
  <c r="BH58" i="2"/>
  <c r="BE58" i="2"/>
  <c r="BH240" i="2"/>
  <c r="AW322" i="2"/>
  <c r="BN322" i="2"/>
  <c r="BH322" i="2"/>
  <c r="BK322" i="2"/>
  <c r="BN173" i="3"/>
  <c r="BH173" i="3"/>
  <c r="BE173" i="3"/>
  <c r="AW173" i="3"/>
  <c r="BK173" i="3"/>
  <c r="BE176" i="3"/>
  <c r="BH176" i="3"/>
  <c r="AW176" i="3"/>
  <c r="BK176" i="3"/>
  <c r="BN176" i="3"/>
  <c r="BK320" i="2"/>
  <c r="AW320" i="2"/>
  <c r="BN320" i="2"/>
  <c r="BH320" i="2"/>
  <c r="AW147" i="3"/>
  <c r="BN147" i="3"/>
  <c r="BE147" i="3"/>
  <c r="BK147" i="3"/>
  <c r="BH147" i="3"/>
  <c r="BK319" i="2"/>
  <c r="BH319" i="2"/>
  <c r="AW319" i="2"/>
  <c r="BN319" i="2"/>
  <c r="AW145" i="3"/>
  <c r="BH145" i="3"/>
  <c r="BK145" i="3"/>
  <c r="BN145" i="3"/>
  <c r="BE145" i="3"/>
  <c r="BK304" i="2"/>
  <c r="BH304" i="2"/>
  <c r="AW304" i="2"/>
  <c r="BN304" i="2"/>
  <c r="BE146" i="3"/>
  <c r="BN146" i="3"/>
  <c r="BK146" i="3"/>
  <c r="AW146" i="3"/>
  <c r="BH146" i="3"/>
  <c r="BN321" i="2"/>
  <c r="BK321" i="2"/>
  <c r="BH321" i="2"/>
  <c r="AW321" i="2"/>
  <c r="BE144" i="3"/>
  <c r="BK144" i="3"/>
  <c r="AW144" i="3"/>
  <c r="BH144" i="3"/>
  <c r="BN144" i="3"/>
  <c r="BE148" i="3"/>
  <c r="BH148" i="3"/>
  <c r="BK148" i="3"/>
  <c r="AW148" i="3"/>
  <c r="BN148" i="3"/>
  <c r="BE175" i="3"/>
  <c r="AW175" i="3"/>
  <c r="BH175" i="3"/>
  <c r="BK175" i="3"/>
  <c r="BN175" i="3"/>
  <c r="AW323" i="2"/>
  <c r="BN323" i="2"/>
  <c r="BH323" i="2"/>
  <c r="BK323" i="2"/>
  <c r="AW273" i="2"/>
  <c r="BK273" i="2"/>
  <c r="BH273" i="2"/>
  <c r="BN273" i="2"/>
  <c r="AW177" i="3"/>
  <c r="BK177" i="3"/>
  <c r="BH177" i="3"/>
  <c r="BN177" i="3"/>
  <c r="BE177" i="3"/>
  <c r="BH55" i="14"/>
  <c r="BN55" i="14"/>
  <c r="BK55" i="14"/>
  <c r="AW55" i="14"/>
  <c r="BK53" i="14"/>
  <c r="BH53" i="14"/>
  <c r="AW53" i="14"/>
  <c r="BN53" i="14"/>
  <c r="BN56" i="14"/>
  <c r="BH56" i="14"/>
  <c r="BK56" i="14"/>
  <c r="AW56" i="14"/>
  <c r="BH42" i="14"/>
  <c r="AW42" i="14"/>
  <c r="BN42" i="14"/>
  <c r="BK42" i="14"/>
  <c r="AW54" i="14"/>
  <c r="BN54" i="14"/>
  <c r="BK54" i="14"/>
  <c r="BH54" i="14"/>
  <c r="BH41" i="14"/>
  <c r="AW41" i="14"/>
  <c r="BN41" i="14"/>
  <c r="BK41" i="14"/>
  <c r="BK62" i="14"/>
  <c r="BH62" i="14"/>
  <c r="AW62" i="14"/>
  <c r="BN62" i="14"/>
  <c r="BK8" i="14"/>
  <c r="BH8" i="14"/>
  <c r="AW8" i="14"/>
  <c r="BN8" i="14"/>
  <c r="BN28" i="7"/>
  <c r="BH28" i="7"/>
  <c r="AW28" i="7"/>
  <c r="BK28" i="7"/>
  <c r="BH40" i="14"/>
  <c r="BN40" i="14"/>
  <c r="AW40" i="14"/>
  <c r="BK40" i="14"/>
  <c r="AW58" i="14"/>
  <c r="BK58" i="14"/>
  <c r="BH58" i="14"/>
  <c r="BN58" i="14"/>
  <c r="AW43" i="14"/>
  <c r="BN43" i="14"/>
  <c r="BH43" i="14"/>
  <c r="BK43" i="14"/>
  <c r="AW59" i="14"/>
  <c r="BH59" i="14"/>
  <c r="BN59" i="14"/>
  <c r="BK59" i="14"/>
  <c r="BH63" i="14"/>
  <c r="BN63" i="14"/>
  <c r="AW63" i="14"/>
  <c r="BK63" i="14"/>
  <c r="BN66" i="14"/>
  <c r="BK66" i="14"/>
  <c r="AW66" i="14"/>
  <c r="BH66" i="14"/>
  <c r="BK29" i="7"/>
  <c r="BN29" i="7"/>
  <c r="AW29" i="7"/>
  <c r="BH29" i="7"/>
  <c r="BN50" i="14"/>
  <c r="BK50" i="14"/>
  <c r="BH50" i="14"/>
  <c r="AW50" i="14"/>
  <c r="BN65" i="14"/>
  <c r="BK65" i="14"/>
  <c r="AW65" i="14"/>
  <c r="BH65" i="14"/>
  <c r="BN49" i="14"/>
  <c r="BK49" i="14"/>
  <c r="BH49" i="14"/>
  <c r="AW49" i="14"/>
  <c r="AW27" i="7"/>
  <c r="BN27" i="7"/>
  <c r="BK27" i="7"/>
  <c r="BH27" i="7"/>
  <c r="BK45" i="14"/>
  <c r="AW45" i="14"/>
  <c r="BH45" i="14"/>
  <c r="BN45" i="14"/>
  <c r="AW51" i="14"/>
  <c r="BN51" i="14"/>
  <c r="BH51" i="14"/>
  <c r="BK51" i="14"/>
  <c r="BN26" i="7"/>
  <c r="AW26" i="7"/>
  <c r="BK26" i="7"/>
  <c r="BH26" i="7"/>
  <c r="BN57" i="14"/>
  <c r="BK57" i="14"/>
  <c r="BH57" i="14"/>
  <c r="AW57" i="14"/>
  <c r="BK46" i="14"/>
  <c r="BN46" i="14"/>
  <c r="AW46" i="14"/>
  <c r="BH46" i="14"/>
  <c r="BK25" i="7"/>
  <c r="AW25" i="7"/>
  <c r="BN25" i="7"/>
  <c r="BH25" i="7"/>
  <c r="BH9" i="14"/>
  <c r="AW9" i="14"/>
  <c r="BN9" i="14"/>
  <c r="BK9" i="14"/>
  <c r="BN48" i="14"/>
  <c r="AW48" i="14"/>
  <c r="BK48" i="14"/>
  <c r="BH48" i="14"/>
  <c r="BK60" i="14"/>
  <c r="BN60" i="14"/>
  <c r="AW60" i="14"/>
  <c r="BH60" i="14"/>
  <c r="AW47" i="14"/>
  <c r="BN47" i="14"/>
  <c r="BH47" i="14"/>
  <c r="BK47" i="14"/>
  <c r="BN64" i="14"/>
  <c r="AW64" i="14"/>
  <c r="BK64" i="14"/>
  <c r="BH64" i="14"/>
  <c r="BK10" i="6"/>
  <c r="AW10" i="6"/>
  <c r="BH10" i="6"/>
  <c r="BN10" i="6"/>
  <c r="BE10" i="6"/>
  <c r="AW142" i="7"/>
  <c r="BN142" i="7"/>
  <c r="BK142" i="7"/>
  <c r="BH142" i="7"/>
  <c r="BE142" i="7"/>
  <c r="BH8" i="6"/>
  <c r="BK8" i="6"/>
  <c r="AW8" i="6"/>
  <c r="BN8" i="6"/>
  <c r="BE8" i="6"/>
  <c r="AW97" i="7"/>
  <c r="BN97" i="7"/>
  <c r="BK97" i="7"/>
  <c r="BH97" i="7"/>
  <c r="BN22" i="4"/>
  <c r="BE22" i="4"/>
  <c r="AW22" i="4"/>
  <c r="BH22" i="4"/>
  <c r="BK22" i="4"/>
  <c r="BH11" i="6"/>
  <c r="AW11" i="6"/>
  <c r="BE11" i="6"/>
  <c r="BN11" i="6"/>
  <c r="BK11" i="6"/>
  <c r="BH139" i="7"/>
  <c r="BE139" i="7"/>
  <c r="BN139" i="7"/>
  <c r="BK139" i="7"/>
  <c r="AW139" i="7"/>
  <c r="AW60" i="8"/>
  <c r="BK60" i="8"/>
  <c r="BH60" i="8"/>
  <c r="BE60" i="8"/>
  <c r="BN60" i="8"/>
  <c r="BH40" i="6"/>
  <c r="BE40" i="6"/>
  <c r="AW40" i="6"/>
  <c r="BN40" i="6"/>
  <c r="BK40" i="6"/>
  <c r="BE21" i="4"/>
  <c r="AW21" i="4"/>
  <c r="BN21" i="4"/>
  <c r="BK21" i="4"/>
  <c r="BH21" i="4"/>
  <c r="BE29" i="4"/>
  <c r="BN29" i="4"/>
  <c r="BK29" i="4"/>
  <c r="BH29" i="4"/>
  <c r="AW29" i="4"/>
  <c r="BK140" i="7"/>
  <c r="BN140" i="7"/>
  <c r="BH140" i="7"/>
  <c r="BE140" i="7"/>
  <c r="AW140" i="7"/>
  <c r="AW63" i="8"/>
  <c r="BN63" i="8"/>
  <c r="BK63" i="8"/>
  <c r="BH63" i="8"/>
  <c r="BE63" i="8"/>
  <c r="BE38" i="6"/>
  <c r="BN38" i="6"/>
  <c r="BK38" i="6"/>
  <c r="BH38" i="6"/>
  <c r="AW38" i="6"/>
  <c r="BK12" i="6"/>
  <c r="AW12" i="6"/>
  <c r="BN12" i="6"/>
  <c r="BH12" i="6"/>
  <c r="BE12" i="6"/>
  <c r="AW30" i="4"/>
  <c r="BK30" i="4"/>
  <c r="BE30" i="4"/>
  <c r="BN30" i="4"/>
  <c r="BH30" i="4"/>
  <c r="AW32" i="4"/>
  <c r="BN32" i="4"/>
  <c r="BH32" i="4"/>
  <c r="BK32" i="4"/>
  <c r="BE32" i="4"/>
  <c r="BE9" i="6"/>
  <c r="BN9" i="6"/>
  <c r="BK9" i="6"/>
  <c r="AW9" i="6"/>
  <c r="BH9" i="6"/>
  <c r="BK41" i="6"/>
  <c r="BN41" i="6"/>
  <c r="BH41" i="6"/>
  <c r="BE41" i="6"/>
  <c r="AW41" i="6"/>
  <c r="AW39" i="6"/>
  <c r="BN39" i="6"/>
  <c r="BH39" i="6"/>
  <c r="BK39" i="6"/>
  <c r="BE39" i="6"/>
  <c r="BE31" i="4"/>
  <c r="BK31" i="4"/>
  <c r="BH31" i="4"/>
  <c r="BN31" i="4"/>
  <c r="AW31" i="4"/>
  <c r="BK141" i="7"/>
  <c r="BH141" i="7"/>
  <c r="BE141" i="7"/>
  <c r="AW141" i="7"/>
  <c r="BN141" i="7"/>
  <c r="AW65" i="8"/>
  <c r="BK65" i="8"/>
  <c r="BN65" i="8"/>
  <c r="BH65" i="8"/>
  <c r="BE65" i="8"/>
  <c r="BN98" i="7"/>
  <c r="AW98" i="7"/>
  <c r="BE98" i="7"/>
  <c r="BH98" i="7"/>
  <c r="BK98" i="7"/>
  <c r="AW30" i="14"/>
  <c r="BK30" i="14"/>
  <c r="BN30" i="14"/>
  <c r="BH30" i="14"/>
  <c r="AW272" i="8"/>
  <c r="BK272" i="8"/>
  <c r="BN272" i="8"/>
  <c r="BE272" i="8"/>
  <c r="BH272" i="8"/>
  <c r="BK175" i="4"/>
  <c r="BN175" i="4"/>
  <c r="BE175" i="4"/>
  <c r="BH175" i="4"/>
  <c r="AW175" i="4"/>
  <c r="BK36" i="14"/>
  <c r="AW36" i="14"/>
  <c r="BN36" i="14"/>
  <c r="BH36" i="14"/>
  <c r="BK32" i="14"/>
  <c r="AW32" i="14"/>
  <c r="BN32" i="14"/>
  <c r="BH32" i="14"/>
  <c r="BN268" i="8"/>
  <c r="AW268" i="8"/>
  <c r="BH268" i="8"/>
  <c r="BE268" i="8"/>
  <c r="BK268" i="8"/>
  <c r="BK264" i="8"/>
  <c r="BE264" i="8"/>
  <c r="AW264" i="8"/>
  <c r="BH264" i="8"/>
  <c r="BN264" i="8"/>
  <c r="BE171" i="4"/>
  <c r="BH171" i="4"/>
  <c r="BK171" i="4"/>
  <c r="BN171" i="4"/>
  <c r="AW171" i="4"/>
  <c r="BN11" i="14"/>
  <c r="AW11" i="14"/>
  <c r="BK11" i="14"/>
  <c r="BH11" i="14"/>
  <c r="BK22" i="14"/>
  <c r="BN22" i="14"/>
  <c r="AW22" i="14"/>
  <c r="BH22" i="14"/>
  <c r="BK318" i="2"/>
  <c r="BN318" i="2"/>
  <c r="AW318" i="2"/>
  <c r="BH318" i="2"/>
  <c r="BH173" i="4"/>
  <c r="BK173" i="4"/>
  <c r="BE173" i="4"/>
  <c r="BN173" i="4"/>
  <c r="AW173" i="4"/>
  <c r="BK24" i="14"/>
  <c r="AW24" i="14"/>
  <c r="BN24" i="14"/>
  <c r="BH24" i="14"/>
  <c r="BK34" i="14"/>
  <c r="AW34" i="14"/>
  <c r="BN34" i="14"/>
  <c r="BH34" i="14"/>
  <c r="BN267" i="8"/>
  <c r="BK267" i="8"/>
  <c r="BE267" i="8"/>
  <c r="BH267" i="8"/>
  <c r="AW267" i="8"/>
  <c r="BN20" i="14"/>
  <c r="BK20" i="14"/>
  <c r="BH20" i="14"/>
  <c r="AW20" i="14"/>
  <c r="AW33" i="14"/>
  <c r="BK33" i="14"/>
  <c r="BH33" i="14"/>
  <c r="BN33" i="14"/>
  <c r="BN317" i="2"/>
  <c r="AW317" i="2"/>
  <c r="BK317" i="2"/>
  <c r="BH317" i="2"/>
  <c r="AW13" i="14"/>
  <c r="BK13" i="14"/>
  <c r="BH13" i="14"/>
  <c r="BN13" i="14"/>
  <c r="BK70" i="14"/>
  <c r="BH70" i="14"/>
  <c r="AW70" i="14"/>
  <c r="BN70" i="14"/>
  <c r="BK315" i="2"/>
  <c r="BN315" i="2"/>
  <c r="BH315" i="2"/>
  <c r="AW315" i="2"/>
  <c r="AW269" i="8"/>
  <c r="BK269" i="8"/>
  <c r="BH269" i="8"/>
  <c r="BE269" i="8"/>
  <c r="BN269" i="8"/>
  <c r="BN176" i="4"/>
  <c r="BH176" i="4"/>
  <c r="BK176" i="4"/>
  <c r="AW176" i="4"/>
  <c r="BE176" i="4"/>
  <c r="BK38" i="14"/>
  <c r="BN38" i="14"/>
  <c r="BH38" i="14"/>
  <c r="AW38" i="14"/>
  <c r="BK17" i="14"/>
  <c r="BH17" i="14"/>
  <c r="AW17" i="14"/>
  <c r="BN17" i="14"/>
  <c r="BE270" i="8"/>
  <c r="BK270" i="8"/>
  <c r="BN270" i="8"/>
  <c r="AW270" i="8"/>
  <c r="BH270" i="8"/>
  <c r="AW101" i="7"/>
  <c r="BN101" i="7"/>
  <c r="BK101" i="7"/>
  <c r="BH101" i="7"/>
  <c r="BE101" i="7"/>
  <c r="AW31" i="14"/>
  <c r="BN31" i="14"/>
  <c r="BK31" i="14"/>
  <c r="BH31" i="14"/>
  <c r="BK69" i="14"/>
  <c r="AW69" i="14"/>
  <c r="BN69" i="14"/>
  <c r="BH69" i="14"/>
  <c r="BH266" i="8"/>
  <c r="BE266" i="8"/>
  <c r="AW266" i="8"/>
  <c r="BK266" i="8"/>
  <c r="BN266" i="8"/>
  <c r="BK14" i="14"/>
  <c r="BN14" i="14"/>
  <c r="BH14" i="14"/>
  <c r="AW14" i="14"/>
  <c r="BN37" i="14"/>
  <c r="AW37" i="14"/>
  <c r="BK37" i="14"/>
  <c r="BH37" i="14"/>
  <c r="BN82" i="2"/>
  <c r="BH82" i="2"/>
  <c r="BK82" i="2"/>
  <c r="AW82" i="2"/>
  <c r="AW35" i="14"/>
  <c r="BN35" i="14"/>
  <c r="BK35" i="14"/>
  <c r="BH35" i="14"/>
  <c r="BH16" i="14"/>
  <c r="BN16" i="14"/>
  <c r="AW16" i="14"/>
  <c r="BK16" i="14"/>
  <c r="BH43" i="3"/>
  <c r="AW43" i="3"/>
  <c r="BE43" i="3"/>
  <c r="BK43" i="3"/>
  <c r="BN43" i="3"/>
  <c r="BN314" i="2"/>
  <c r="AW314" i="2"/>
  <c r="BH314" i="2"/>
  <c r="BK314" i="2"/>
  <c r="BN81" i="2"/>
  <c r="AW81" i="2"/>
  <c r="BH81" i="2"/>
  <c r="BK81" i="2"/>
  <c r="BN26" i="14"/>
  <c r="BK26" i="14"/>
  <c r="BH26" i="14"/>
  <c r="AW26" i="14"/>
  <c r="BK25" i="14"/>
  <c r="AW25" i="14"/>
  <c r="BH25" i="14"/>
  <c r="BN25" i="14"/>
  <c r="AW316" i="2"/>
  <c r="BH316" i="2"/>
  <c r="BK316" i="2"/>
  <c r="BN316" i="2"/>
  <c r="BK271" i="8"/>
  <c r="BN271" i="8"/>
  <c r="BH271" i="8"/>
  <c r="BE271" i="8"/>
  <c r="AW271" i="8"/>
  <c r="AW179" i="4"/>
  <c r="BK179" i="4"/>
  <c r="BN179" i="4"/>
  <c r="BH179" i="4"/>
  <c r="BE179" i="4"/>
  <c r="BK23" i="14"/>
  <c r="AW23" i="14"/>
  <c r="BH23" i="14"/>
  <c r="BN23" i="14"/>
  <c r="BH68" i="14"/>
  <c r="BN68" i="14"/>
  <c r="BK68" i="14"/>
  <c r="AW68" i="14"/>
  <c r="BN99" i="7"/>
  <c r="BK99" i="7"/>
  <c r="AW99" i="7"/>
  <c r="BH99" i="7"/>
  <c r="BE99" i="7"/>
  <c r="AW12" i="14"/>
  <c r="BN12" i="14"/>
  <c r="BK12" i="14"/>
  <c r="BH12" i="14"/>
  <c r="BH19" i="14"/>
  <c r="BN19" i="14"/>
  <c r="AW19" i="14"/>
  <c r="BK19" i="14"/>
  <c r="AW265" i="8"/>
  <c r="BK265" i="8"/>
  <c r="BH265" i="8"/>
  <c r="BE265" i="8"/>
  <c r="BN265" i="8"/>
  <c r="BK263" i="8"/>
  <c r="BH263" i="8"/>
  <c r="BE263" i="8"/>
  <c r="AW263" i="8"/>
  <c r="BN263" i="8"/>
  <c r="BK174" i="4"/>
  <c r="AW174" i="4"/>
  <c r="BH174" i="4"/>
  <c r="BE174" i="4"/>
  <c r="BN174" i="4"/>
  <c r="AW29" i="14"/>
  <c r="BN29" i="14"/>
  <c r="BK29" i="14"/>
  <c r="BH29" i="14"/>
  <c r="AW28" i="14"/>
  <c r="BN28" i="14"/>
  <c r="BK28" i="14"/>
  <c r="BH28" i="14"/>
  <c r="BN100" i="7"/>
  <c r="BK100" i="7"/>
  <c r="BH100" i="7"/>
  <c r="BE100" i="7"/>
  <c r="AW100" i="7"/>
  <c r="BK18" i="14"/>
  <c r="BN18" i="14"/>
  <c r="BH18" i="14"/>
  <c r="AW18" i="14"/>
  <c r="BN21" i="14"/>
  <c r="BH21" i="14"/>
  <c r="BK21" i="14"/>
  <c r="AW21" i="14"/>
  <c r="BH172" i="4"/>
  <c r="AW172" i="4"/>
  <c r="BE172" i="4"/>
  <c r="BK172" i="4"/>
  <c r="BN172" i="4"/>
  <c r="AW27" i="14"/>
  <c r="BK27" i="14"/>
  <c r="BN27" i="14"/>
  <c r="BH27" i="14"/>
  <c r="BH15" i="14"/>
  <c r="AW15" i="14"/>
  <c r="BN15" i="14"/>
  <c r="BK15" i="14"/>
  <c r="BH8" i="7"/>
  <c r="BK8" i="7"/>
  <c r="BH113" i="2"/>
  <c r="BK258" i="2"/>
  <c r="BH258" i="2"/>
  <c r="BK297" i="8"/>
  <c r="BE297" i="8"/>
  <c r="BN297" i="8"/>
  <c r="BH297" i="8"/>
  <c r="AW297" i="8"/>
  <c r="BH285" i="8"/>
  <c r="BN285" i="8"/>
  <c r="BK285" i="8"/>
  <c r="BE285" i="8"/>
  <c r="AW285" i="8"/>
  <c r="BK159" i="4"/>
  <c r="AW159" i="4"/>
  <c r="BE159" i="4"/>
  <c r="BN159" i="4"/>
  <c r="BN57" i="2"/>
  <c r="BK57" i="2"/>
  <c r="AW57" i="2"/>
  <c r="BH49" i="6"/>
  <c r="BN49" i="6"/>
  <c r="AW49" i="6"/>
  <c r="BK49" i="6"/>
  <c r="BH298" i="8"/>
  <c r="AW298" i="8"/>
  <c r="BE298" i="8"/>
  <c r="BN298" i="8"/>
  <c r="BK298" i="8"/>
  <c r="BN164" i="4"/>
  <c r="BE164" i="4"/>
  <c r="BK164" i="4"/>
  <c r="AW164" i="4"/>
  <c r="AW61" i="2"/>
  <c r="BN61" i="2"/>
  <c r="BK61" i="2"/>
  <c r="BH47" i="6"/>
  <c r="BK47" i="6"/>
  <c r="AW47" i="6"/>
  <c r="BN47" i="6"/>
  <c r="BH125" i="8"/>
  <c r="BN125" i="8"/>
  <c r="AW125" i="8"/>
  <c r="BK125" i="8"/>
  <c r="BE125" i="8"/>
  <c r="AW232" i="2"/>
  <c r="BN232" i="2"/>
  <c r="BK232" i="2"/>
  <c r="BE185" i="4"/>
  <c r="BK185" i="4"/>
  <c r="BN185" i="4"/>
  <c r="AW185" i="4"/>
  <c r="BN197" i="4"/>
  <c r="BE197" i="4"/>
  <c r="BK197" i="4"/>
  <c r="AW197" i="4"/>
  <c r="BH288" i="8"/>
  <c r="AW288" i="8"/>
  <c r="BN288" i="8"/>
  <c r="BK288" i="8"/>
  <c r="BE288" i="8"/>
  <c r="BE160" i="4"/>
  <c r="BK160" i="4"/>
  <c r="BN160" i="4"/>
  <c r="AW160" i="4"/>
  <c r="BN64" i="2"/>
  <c r="AW64" i="2"/>
  <c r="BK64" i="2"/>
  <c r="BH134" i="8"/>
  <c r="BN134" i="8"/>
  <c r="BK134" i="8"/>
  <c r="BE134" i="8"/>
  <c r="AW134" i="8"/>
  <c r="BN237" i="2"/>
  <c r="AW237" i="2"/>
  <c r="BK237" i="2"/>
  <c r="BH135" i="8"/>
  <c r="AW135" i="8"/>
  <c r="BE135" i="8"/>
  <c r="BN135" i="8"/>
  <c r="BK135" i="8"/>
  <c r="BK236" i="2"/>
  <c r="AW236" i="2"/>
  <c r="BN236" i="2"/>
  <c r="BH29" i="6"/>
  <c r="AW29" i="6"/>
  <c r="BK29" i="6"/>
  <c r="BE29" i="6"/>
  <c r="BN29" i="6"/>
  <c r="BN162" i="4"/>
  <c r="BK162" i="4"/>
  <c r="BE162" i="4"/>
  <c r="AW162" i="4"/>
  <c r="BK54" i="2"/>
  <c r="AW54" i="2"/>
  <c r="BN54" i="2"/>
  <c r="BH130" i="8"/>
  <c r="BN130" i="8"/>
  <c r="BK130" i="8"/>
  <c r="BE130" i="8"/>
  <c r="AW130" i="8"/>
  <c r="BN245" i="2"/>
  <c r="AW245" i="2"/>
  <c r="BK245" i="2"/>
  <c r="BK238" i="2"/>
  <c r="AW238" i="2"/>
  <c r="BN238" i="2"/>
  <c r="BK244" i="2"/>
  <c r="AW244" i="2"/>
  <c r="BN244" i="2"/>
  <c r="BK187" i="4"/>
  <c r="BN187" i="4"/>
  <c r="AW187" i="4"/>
  <c r="BE187" i="4"/>
  <c r="BH35" i="6"/>
  <c r="BN35" i="6"/>
  <c r="BK35" i="6"/>
  <c r="BE35" i="6"/>
  <c r="AW35" i="6"/>
  <c r="AW163" i="4"/>
  <c r="BK163" i="4"/>
  <c r="BE163" i="4"/>
  <c r="BN163" i="4"/>
  <c r="AW139" i="4"/>
  <c r="BK139" i="4"/>
  <c r="BN139" i="4"/>
  <c r="BE139" i="4"/>
  <c r="BH124" i="8"/>
  <c r="BN124" i="8"/>
  <c r="AW124" i="8"/>
  <c r="BE124" i="8"/>
  <c r="BK124" i="8"/>
  <c r="BK193" i="4"/>
  <c r="BN193" i="4"/>
  <c r="AW193" i="4"/>
  <c r="BE193" i="4"/>
  <c r="BN195" i="4"/>
  <c r="BK195" i="4"/>
  <c r="BE195" i="4"/>
  <c r="AW195" i="4"/>
  <c r="BH294" i="8"/>
  <c r="BE294" i="8"/>
  <c r="BK294" i="8"/>
  <c r="AW294" i="8"/>
  <c r="BN294" i="8"/>
  <c r="BH31" i="6"/>
  <c r="BK31" i="6"/>
  <c r="BN31" i="6"/>
  <c r="BE31" i="6"/>
  <c r="AW31" i="6"/>
  <c r="BE137" i="4"/>
  <c r="AW137" i="4"/>
  <c r="BN137" i="4"/>
  <c r="BK137" i="4"/>
  <c r="AW55" i="2"/>
  <c r="BN55" i="2"/>
  <c r="BK55" i="2"/>
  <c r="BH42" i="6"/>
  <c r="BK42" i="6"/>
  <c r="BN42" i="6"/>
  <c r="AW42" i="6"/>
  <c r="AW233" i="2"/>
  <c r="BK233" i="2"/>
  <c r="BN233" i="2"/>
  <c r="BH127" i="8"/>
  <c r="BN127" i="8"/>
  <c r="AW127" i="8"/>
  <c r="BK127" i="8"/>
  <c r="BE127" i="8"/>
  <c r="AW183" i="4"/>
  <c r="BK183" i="4"/>
  <c r="BN183" i="4"/>
  <c r="BE183" i="4"/>
  <c r="BH296" i="8"/>
  <c r="AW296" i="8"/>
  <c r="BN296" i="8"/>
  <c r="BK296" i="8"/>
  <c r="BE296" i="8"/>
  <c r="BH289" i="8"/>
  <c r="BE289" i="8"/>
  <c r="BK289" i="8"/>
  <c r="BN289" i="8"/>
  <c r="AW289" i="8"/>
  <c r="BH37" i="6"/>
  <c r="BE37" i="6"/>
  <c r="AW37" i="6"/>
  <c r="BN37" i="6"/>
  <c r="BK37" i="6"/>
  <c r="BN63" i="2"/>
  <c r="BK63" i="2"/>
  <c r="AW63" i="2"/>
  <c r="BH48" i="6"/>
  <c r="AW48" i="6"/>
  <c r="BN48" i="6"/>
  <c r="BK48" i="6"/>
  <c r="AW241" i="2"/>
  <c r="BN241" i="2"/>
  <c r="BK241" i="2"/>
  <c r="BN50" i="6"/>
  <c r="BH50" i="6"/>
  <c r="AW50" i="6"/>
  <c r="BK50" i="6"/>
  <c r="BE194" i="4"/>
  <c r="AW194" i="4"/>
  <c r="BN194" i="4"/>
  <c r="BK194" i="4"/>
  <c r="BK130" i="3"/>
  <c r="AW130" i="3"/>
  <c r="BN130" i="3"/>
  <c r="BE130" i="3"/>
  <c r="BH33" i="6"/>
  <c r="BE33" i="6"/>
  <c r="BK33" i="6"/>
  <c r="BN33" i="6"/>
  <c r="AW33" i="6"/>
  <c r="BK65" i="2"/>
  <c r="AW65" i="2"/>
  <c r="BN65" i="2"/>
  <c r="BH51" i="6"/>
  <c r="BN51" i="6"/>
  <c r="BK51" i="6"/>
  <c r="AW51" i="6"/>
  <c r="BN131" i="8"/>
  <c r="BH131" i="8"/>
  <c r="AW131" i="8"/>
  <c r="BE131" i="8"/>
  <c r="BK131" i="8"/>
  <c r="BK249" i="2"/>
  <c r="AW249" i="2"/>
  <c r="BN249" i="2"/>
  <c r="BN228" i="2"/>
  <c r="BK228" i="2"/>
  <c r="AW228" i="2"/>
  <c r="BK36" i="6"/>
  <c r="BE36" i="6"/>
  <c r="BN36" i="6"/>
  <c r="BH36" i="6"/>
  <c r="AW36" i="6"/>
  <c r="BN58" i="2"/>
  <c r="BK58" i="2"/>
  <c r="AW58" i="2"/>
  <c r="BH43" i="6"/>
  <c r="AW43" i="6"/>
  <c r="BK43" i="6"/>
  <c r="BN43" i="6"/>
  <c r="BN196" i="2"/>
  <c r="AW196" i="2"/>
  <c r="BK196" i="2"/>
  <c r="AW234" i="2"/>
  <c r="BN234" i="2"/>
  <c r="BK234" i="2"/>
  <c r="BE186" i="4"/>
  <c r="BN186" i="4"/>
  <c r="AW186" i="4"/>
  <c r="BK186" i="4"/>
  <c r="BE34" i="6"/>
  <c r="AW34" i="6"/>
  <c r="BN34" i="6"/>
  <c r="BH34" i="6"/>
  <c r="BK34" i="6"/>
  <c r="AW62" i="2"/>
  <c r="BK62" i="2"/>
  <c r="BN62" i="2"/>
  <c r="BH136" i="8"/>
  <c r="BN136" i="8"/>
  <c r="BK136" i="8"/>
  <c r="BE136" i="8"/>
  <c r="AW136" i="8"/>
  <c r="BH46" i="6"/>
  <c r="BN46" i="6"/>
  <c r="BK46" i="6"/>
  <c r="AW46" i="6"/>
  <c r="BK242" i="2"/>
  <c r="AW242" i="2"/>
  <c r="BN242" i="2"/>
  <c r="BK240" i="2"/>
  <c r="BN240" i="2"/>
  <c r="AW240" i="2"/>
  <c r="BN133" i="8"/>
  <c r="AW133" i="8"/>
  <c r="BE133" i="8"/>
  <c r="BK133" i="8"/>
  <c r="BH133" i="8"/>
  <c r="BH292" i="8"/>
  <c r="BN292" i="8"/>
  <c r="BK292" i="8"/>
  <c r="BE292" i="8"/>
  <c r="AW292" i="8"/>
  <c r="BH293" i="8"/>
  <c r="BN293" i="8"/>
  <c r="AW293" i="8"/>
  <c r="BK293" i="8"/>
  <c r="BE293" i="8"/>
  <c r="AW229" i="2"/>
  <c r="BN229" i="2"/>
  <c r="BK229" i="2"/>
  <c r="BN32" i="6"/>
  <c r="BH32" i="6"/>
  <c r="BK32" i="6"/>
  <c r="AW32" i="6"/>
  <c r="BE32" i="6"/>
  <c r="BN53" i="2"/>
  <c r="AW53" i="2"/>
  <c r="BK53" i="2"/>
  <c r="BH45" i="6"/>
  <c r="AW45" i="6"/>
  <c r="BN45" i="6"/>
  <c r="BK45" i="6"/>
  <c r="BN243" i="2"/>
  <c r="AW243" i="2"/>
  <c r="BK243" i="2"/>
  <c r="BN239" i="2"/>
  <c r="AW239" i="2"/>
  <c r="BK239" i="2"/>
  <c r="BH290" i="8"/>
  <c r="BE290" i="8"/>
  <c r="AW290" i="8"/>
  <c r="BN290" i="8"/>
  <c r="BK290" i="8"/>
  <c r="BE131" i="3"/>
  <c r="BK131" i="3"/>
  <c r="BN131" i="3"/>
  <c r="AW131" i="3"/>
  <c r="BH30" i="6"/>
  <c r="BE30" i="6"/>
  <c r="BN30" i="6"/>
  <c r="BK30" i="6"/>
  <c r="AW30" i="6"/>
  <c r="BE140" i="4"/>
  <c r="AW140" i="4"/>
  <c r="BN140" i="4"/>
  <c r="BK140" i="4"/>
  <c r="BH52" i="6"/>
  <c r="BK52" i="6"/>
  <c r="BN52" i="6"/>
  <c r="AW52" i="6"/>
  <c r="BH123" i="8"/>
  <c r="BK123" i="8"/>
  <c r="AW123" i="8"/>
  <c r="BE123" i="8"/>
  <c r="BN123" i="8"/>
  <c r="BN248" i="2"/>
  <c r="AW248" i="2"/>
  <c r="BK248" i="2"/>
  <c r="BK129" i="8"/>
  <c r="BE129" i="8"/>
  <c r="AW129" i="8"/>
  <c r="BN129" i="8"/>
  <c r="BH129" i="8"/>
  <c r="BN247" i="2"/>
  <c r="AW247" i="2"/>
  <c r="BK247" i="2"/>
  <c r="AW184" i="4"/>
  <c r="BE184" i="4"/>
  <c r="BK184" i="4"/>
  <c r="BN184" i="4"/>
  <c r="BH295" i="8"/>
  <c r="AW295" i="8"/>
  <c r="BE295" i="8"/>
  <c r="BN295" i="8"/>
  <c r="BK295" i="8"/>
  <c r="BH291" i="8"/>
  <c r="BK291" i="8"/>
  <c r="AW291" i="8"/>
  <c r="BE291" i="8"/>
  <c r="BN291" i="8"/>
  <c r="BE28" i="6"/>
  <c r="AW28" i="6"/>
  <c r="BH28" i="6"/>
  <c r="BN28" i="6"/>
  <c r="BK28" i="6"/>
  <c r="BN59" i="2"/>
  <c r="BK59" i="2"/>
  <c r="AW59" i="2"/>
  <c r="BH126" i="8"/>
  <c r="BE126" i="8"/>
  <c r="AW126" i="8"/>
  <c r="BK126" i="8"/>
  <c r="BN126" i="8"/>
  <c r="AW246" i="2"/>
  <c r="BK246" i="2"/>
  <c r="BN246" i="2"/>
  <c r="BE188" i="4"/>
  <c r="BN188" i="4"/>
  <c r="AW188" i="4"/>
  <c r="BK188" i="4"/>
  <c r="BH286" i="8"/>
  <c r="BE286" i="8"/>
  <c r="AW286" i="8"/>
  <c r="BK286" i="8"/>
  <c r="BN286" i="8"/>
  <c r="BH287" i="8"/>
  <c r="AW287" i="8"/>
  <c r="BN287" i="8"/>
  <c r="BE287" i="8"/>
  <c r="BK287" i="8"/>
  <c r="BN42" i="3"/>
  <c r="BK42" i="3"/>
  <c r="BE42" i="3"/>
  <c r="AW42" i="3"/>
  <c r="BK138" i="4"/>
  <c r="BE138" i="4"/>
  <c r="AW138" i="4"/>
  <c r="BN138" i="4"/>
  <c r="BH132" i="8"/>
  <c r="BN132" i="8"/>
  <c r="BK132" i="8"/>
  <c r="BE132" i="8"/>
  <c r="AW132" i="8"/>
  <c r="BH44" i="6"/>
  <c r="BK44" i="6"/>
  <c r="BN44" i="6"/>
  <c r="AW44" i="6"/>
  <c r="BE198" i="4"/>
  <c r="BK198" i="4"/>
  <c r="BN198" i="4"/>
  <c r="AW198" i="4"/>
  <c r="BK230" i="2"/>
  <c r="AW230" i="2"/>
  <c r="BN230" i="2"/>
  <c r="AW158" i="4"/>
  <c r="BN158" i="4"/>
  <c r="BK158" i="4"/>
  <c r="BE158" i="4"/>
  <c r="AW60" i="2"/>
  <c r="BK60" i="2"/>
  <c r="BN60" i="2"/>
  <c r="BH128" i="8"/>
  <c r="BN128" i="8"/>
  <c r="BK128" i="8"/>
  <c r="BE128" i="8"/>
  <c r="AW128" i="8"/>
  <c r="BH37" i="8"/>
  <c r="BK37" i="8"/>
  <c r="BN37" i="8"/>
  <c r="AW37" i="8"/>
  <c r="BE161" i="4"/>
  <c r="AW161" i="4"/>
  <c r="BK161" i="4"/>
  <c r="BN161" i="4"/>
  <c r="BK56" i="2"/>
  <c r="BN56" i="2"/>
  <c r="AW56" i="2"/>
  <c r="BH53" i="6"/>
  <c r="BN53" i="6"/>
  <c r="BK53" i="6"/>
  <c r="AW53" i="6"/>
  <c r="AW235" i="2"/>
  <c r="BK235" i="2"/>
  <c r="BN235" i="2"/>
  <c r="BK196" i="4"/>
  <c r="BE196" i="4"/>
  <c r="AW196" i="4"/>
  <c r="BN196" i="4"/>
  <c r="BK32" i="9"/>
  <c r="BN32" i="9"/>
  <c r="BH32" i="9"/>
  <c r="BH184" i="8"/>
  <c r="BE72" i="14"/>
  <c r="AW72" i="14"/>
  <c r="BK11" i="2"/>
  <c r="BN297" i="2"/>
  <c r="BN13" i="2"/>
  <c r="AW101" i="2"/>
  <c r="BK84" i="2"/>
  <c r="AW257" i="2"/>
  <c r="BN72" i="2"/>
  <c r="BN29" i="2"/>
  <c r="AW103" i="2"/>
  <c r="BN49" i="2"/>
  <c r="AW22" i="2"/>
  <c r="BN108" i="2"/>
  <c r="BK23" i="2"/>
  <c r="BK44" i="2"/>
  <c r="BN161" i="2"/>
  <c r="BN74" i="2"/>
  <c r="BN32" i="2"/>
  <c r="BN111" i="2"/>
  <c r="BK260" i="2"/>
  <c r="BK76" i="2"/>
  <c r="BN127" i="2"/>
  <c r="BN52" i="2"/>
  <c r="BN88" i="2"/>
  <c r="AW38" i="2"/>
  <c r="BN124" i="2"/>
  <c r="BN155" i="2"/>
  <c r="BK140" i="2"/>
  <c r="BK19" i="2"/>
  <c r="BK106" i="2"/>
  <c r="BK105" i="2"/>
  <c r="BN176" i="2"/>
  <c r="BN116" i="2"/>
  <c r="BK119" i="2"/>
  <c r="BN21" i="2"/>
  <c r="BN25" i="2"/>
  <c r="BK131" i="2"/>
  <c r="AW143" i="2"/>
  <c r="AW109" i="2"/>
  <c r="BN15" i="2"/>
  <c r="BN261" i="2"/>
  <c r="AW268" i="2"/>
  <c r="AW47" i="2"/>
  <c r="BK252" i="2"/>
  <c r="BN135" i="2"/>
  <c r="BN27" i="2"/>
  <c r="BN136" i="2"/>
  <c r="BN86" i="2"/>
  <c r="BK17" i="2"/>
  <c r="BN87" i="2"/>
  <c r="BN306" i="2"/>
  <c r="BN120" i="2"/>
  <c r="BN164" i="2"/>
  <c r="BN336" i="2"/>
  <c r="BN34" i="2"/>
  <c r="AW14" i="2"/>
  <c r="BN98" i="2"/>
  <c r="BN307" i="2"/>
  <c r="BK50" i="2"/>
  <c r="BN337" i="2"/>
  <c r="BN95" i="2"/>
  <c r="BK92" i="2"/>
  <c r="BN30" i="2"/>
  <c r="BN122" i="2"/>
  <c r="BK299" i="2"/>
  <c r="BN129" i="2"/>
  <c r="BK255" i="2"/>
  <c r="BK118" i="2"/>
  <c r="BN102" i="2"/>
  <c r="BN90" i="2"/>
  <c r="BN39" i="2"/>
  <c r="AW125" i="2"/>
  <c r="BN296" i="2"/>
  <c r="AW123" i="2"/>
  <c r="BN91" i="2"/>
  <c r="BN121" i="2"/>
  <c r="BN300" i="2"/>
  <c r="BK251" i="2"/>
  <c r="BK253" i="2"/>
  <c r="BK113" i="2"/>
  <c r="BK33" i="2"/>
  <c r="BN258" i="2"/>
  <c r="BN75" i="2"/>
  <c r="BN174" i="2"/>
  <c r="BN41" i="2"/>
  <c r="BN138" i="2"/>
  <c r="BN341" i="2"/>
  <c r="BK137" i="2"/>
  <c r="BN97" i="2"/>
  <c r="AW152" i="2"/>
  <c r="BN141" i="2"/>
  <c r="AW35" i="2"/>
  <c r="BN24" i="2"/>
  <c r="AW10" i="2"/>
  <c r="BN290" i="2"/>
  <c r="BN94" i="2"/>
  <c r="BK130" i="2"/>
  <c r="AW156" i="2"/>
  <c r="AW295" i="2"/>
  <c r="BN266" i="2"/>
  <c r="AW259" i="2"/>
  <c r="BN134" i="2"/>
  <c r="AW303" i="2"/>
  <c r="AW9" i="2"/>
  <c r="BN89" i="2"/>
  <c r="AW310" i="2"/>
  <c r="BK117" i="2"/>
  <c r="BN291" i="2"/>
  <c r="BK173" i="2"/>
  <c r="BK133" i="2"/>
  <c r="BN107" i="2"/>
  <c r="BN36" i="2"/>
  <c r="BN262" i="2"/>
  <c r="BN187" i="2"/>
  <c r="BN298" i="2"/>
  <c r="BN66" i="2"/>
  <c r="BN264" i="2"/>
  <c r="BK104" i="2"/>
  <c r="BN269" i="2"/>
  <c r="BN267" i="2"/>
  <c r="BN190" i="2"/>
  <c r="AW166" i="2"/>
  <c r="BN142" i="2"/>
  <c r="BN340" i="2"/>
  <c r="BN115" i="2"/>
  <c r="BK46" i="2"/>
  <c r="BK294" i="2"/>
  <c r="AW37" i="2"/>
  <c r="BN126" i="2"/>
  <c r="BK20" i="2"/>
  <c r="BN12" i="2"/>
  <c r="BN48" i="2"/>
  <c r="BN192" i="2"/>
  <c r="BN31" i="2"/>
  <c r="BN305" i="2"/>
  <c r="BN99" i="2"/>
  <c r="BK301" i="2"/>
  <c r="BN110" i="2"/>
  <c r="BN85" i="2"/>
  <c r="BN256" i="2"/>
  <c r="BN139" i="2"/>
  <c r="BK90" i="2"/>
  <c r="I17" i="1"/>
  <c r="H12" i="1"/>
  <c r="AW292" i="2"/>
  <c r="BN292" i="2"/>
  <c r="BK292" i="2"/>
  <c r="H17" i="1"/>
  <c r="H19" i="1"/>
  <c r="BN119" i="2"/>
  <c r="BK109" i="2"/>
  <c r="BN109" i="2"/>
  <c r="BQ40" i="2"/>
  <c r="H9" i="1"/>
  <c r="H21" i="1"/>
  <c r="H14" i="1"/>
  <c r="BN50" i="2"/>
  <c r="AW34" i="2"/>
  <c r="BK306" i="2"/>
  <c r="BK34" i="2"/>
  <c r="AW306" i="2"/>
  <c r="AW120" i="2"/>
  <c r="BK87" i="2"/>
  <c r="BK120" i="2"/>
  <c r="BK86" i="2"/>
  <c r="BK337" i="2"/>
  <c r="AW119" i="2"/>
  <c r="AW19" i="2"/>
  <c r="AW155" i="2"/>
  <c r="BN19" i="2"/>
  <c r="BK155" i="2"/>
  <c r="AW298" i="2"/>
  <c r="BK257" i="2"/>
  <c r="BN38" i="2"/>
  <c r="BN22" i="2"/>
  <c r="BK22" i="2"/>
  <c r="BK298" i="2"/>
  <c r="AW139" i="2"/>
  <c r="BK139" i="2"/>
  <c r="AW11" i="2"/>
  <c r="BN11" i="2"/>
  <c r="BK127" i="2"/>
  <c r="AW127" i="2"/>
  <c r="BK88" i="2"/>
  <c r="AW21" i="2"/>
  <c r="AW88" i="2"/>
  <c r="BK21" i="2"/>
  <c r="BK309" i="2"/>
  <c r="AW309" i="2"/>
  <c r="AW337" i="2"/>
  <c r="BN76" i="2"/>
  <c r="AW76" i="2"/>
  <c r="BK116" i="2"/>
  <c r="AW30" i="2"/>
  <c r="AW50" i="2"/>
  <c r="BK30" i="2"/>
  <c r="BN309" i="2"/>
  <c r="BN101" i="2"/>
  <c r="BK101" i="2"/>
  <c r="BN257" i="2"/>
  <c r="AW263" i="2"/>
  <c r="AW90" i="2"/>
  <c r="BN263" i="2"/>
  <c r="BK263" i="2"/>
  <c r="BK297" i="2"/>
  <c r="AW102" i="2"/>
  <c r="AW297" i="2"/>
  <c r="BK256" i="2"/>
  <c r="AW305" i="2"/>
  <c r="AW256" i="2"/>
  <c r="BK305" i="2"/>
  <c r="AW301" i="2"/>
  <c r="BN301" i="2"/>
  <c r="AW116" i="2"/>
  <c r="BK75" i="2"/>
  <c r="BN294" i="2"/>
  <c r="BN184" i="8"/>
  <c r="AW20" i="2"/>
  <c r="BN191" i="2"/>
  <c r="BN20" i="2"/>
  <c r="AW294" i="2"/>
  <c r="BK156" i="2"/>
  <c r="BK16" i="2"/>
  <c r="BN156" i="2"/>
  <c r="BK110" i="2"/>
  <c r="AW340" i="2"/>
  <c r="BK340" i="2"/>
  <c r="AW110" i="2"/>
  <c r="AW31" i="2"/>
  <c r="BK31" i="2"/>
  <c r="AW271" i="2"/>
  <c r="AW183" i="2"/>
  <c r="BK271" i="2"/>
  <c r="BN183" i="2"/>
  <c r="AW299" i="2"/>
  <c r="BN271" i="2"/>
  <c r="AW134" i="2"/>
  <c r="BN299" i="2"/>
  <c r="BN303" i="2"/>
  <c r="AW265" i="2"/>
  <c r="BN310" i="2"/>
  <c r="BK291" i="2"/>
  <c r="BK152" i="2"/>
  <c r="BK303" i="2"/>
  <c r="BN265" i="2"/>
  <c r="BK307" i="2"/>
  <c r="AW89" i="2"/>
  <c r="BK265" i="2"/>
  <c r="BN133" i="2"/>
  <c r="AW133" i="2"/>
  <c r="BK266" i="2"/>
  <c r="BK184" i="8"/>
  <c r="AW184" i="8"/>
  <c r="BN268" i="2"/>
  <c r="BK74" i="2"/>
  <c r="AW74" i="2"/>
  <c r="BK32" i="2"/>
  <c r="AW112" i="2"/>
  <c r="AW86" i="2"/>
  <c r="AW252" i="2"/>
  <c r="BN112" i="2"/>
  <c r="BN252" i="2"/>
  <c r="BN152" i="2"/>
  <c r="BK183" i="2"/>
  <c r="BK310" i="2"/>
  <c r="BK300" i="2"/>
  <c r="AW258" i="2"/>
  <c r="AW300" i="2"/>
  <c r="AW266" i="2"/>
  <c r="BK89" i="2"/>
  <c r="AW17" i="2"/>
  <c r="BK176" i="2"/>
  <c r="AW341" i="2"/>
  <c r="BK134" i="2"/>
  <c r="AW16" i="2"/>
  <c r="BN16" i="2"/>
  <c r="AW113" i="2"/>
  <c r="BN113" i="2"/>
  <c r="AW132" i="2"/>
  <c r="BN132" i="2"/>
  <c r="AW107" i="2"/>
  <c r="AW296" i="2"/>
  <c r="BK132" i="2"/>
  <c r="BK107" i="2"/>
  <c r="AW161" i="2"/>
  <c r="BK161" i="2"/>
  <c r="AW291" i="2"/>
  <c r="AW75" i="2"/>
  <c r="AW264" i="2"/>
  <c r="BN17" i="2"/>
  <c r="AW24" i="2"/>
  <c r="BK129" i="2"/>
  <c r="AW290" i="2"/>
  <c r="BK102" i="2"/>
  <c r="AW95" i="2"/>
  <c r="BK264" i="2"/>
  <c r="BK24" i="2"/>
  <c r="AW129" i="2"/>
  <c r="BK290" i="2"/>
  <c r="BK15" i="2"/>
  <c r="BK95" i="2"/>
  <c r="AW15" i="2"/>
  <c r="AW176" i="2"/>
  <c r="BK296" i="2"/>
  <c r="AW46" i="2"/>
  <c r="BN46" i="2"/>
  <c r="BK97" i="2"/>
  <c r="BK35" i="2"/>
  <c r="BK336" i="2"/>
  <c r="BN35" i="2"/>
  <c r="AW98" i="2"/>
  <c r="AW72" i="2"/>
  <c r="BK123" i="2"/>
  <c r="BN123" i="2"/>
  <c r="BN114" i="2"/>
  <c r="BK38" i="2"/>
  <c r="AW307" i="2"/>
  <c r="BK262" i="2"/>
  <c r="BK47" i="2"/>
  <c r="AW262" i="2"/>
  <c r="BN47" i="2"/>
  <c r="BK112" i="2"/>
  <c r="BN140" i="2"/>
  <c r="BK85" i="2"/>
  <c r="AW138" i="2"/>
  <c r="AW27" i="2"/>
  <c r="BK138" i="2"/>
  <c r="BK27" i="2"/>
  <c r="BK121" i="2"/>
  <c r="AW253" i="2"/>
  <c r="BK114" i="2"/>
  <c r="AW121" i="2"/>
  <c r="BN253" i="2"/>
  <c r="AW114" i="2"/>
  <c r="AW124" i="2"/>
  <c r="BK48" i="2"/>
  <c r="AW87" i="2"/>
  <c r="BN10" i="2"/>
  <c r="BK124" i="2"/>
  <c r="AW48" i="2"/>
  <c r="BK98" i="2"/>
  <c r="BK10" i="2"/>
  <c r="BK126" i="2"/>
  <c r="AW126" i="2"/>
  <c r="AW97" i="2"/>
  <c r="AW336" i="2"/>
  <c r="BN125" i="2"/>
  <c r="AW106" i="2"/>
  <c r="BN259" i="2"/>
  <c r="AW99" i="2"/>
  <c r="BN255" i="2"/>
  <c r="BK125" i="2"/>
  <c r="BN9" i="2"/>
  <c r="AW32" i="2"/>
  <c r="BK99" i="2"/>
  <c r="BK187" i="2"/>
  <c r="BK9" i="2"/>
  <c r="BK341" i="2"/>
  <c r="AW187" i="2"/>
  <c r="BK268" i="2"/>
  <c r="AW36" i="2"/>
  <c r="AW312" i="2"/>
  <c r="BK36" i="2"/>
  <c r="BK143" i="2"/>
  <c r="BN308" i="2"/>
  <c r="AW85" i="2"/>
  <c r="AW131" i="2"/>
  <c r="BN143" i="2"/>
  <c r="AW130" i="2"/>
  <c r="AW33" i="2"/>
  <c r="AW91" i="2"/>
  <c r="BK128" i="2"/>
  <c r="BK37" i="2"/>
  <c r="AW128" i="2"/>
  <c r="BN128" i="2"/>
  <c r="BK295" i="2"/>
  <c r="BK91" i="2"/>
  <c r="BK14" i="2"/>
  <c r="BN295" i="2"/>
  <c r="AW94" i="2"/>
  <c r="AW52" i="2"/>
  <c r="AW115" i="2"/>
  <c r="AW311" i="2"/>
  <c r="BN131" i="2"/>
  <c r="AW117" i="2"/>
  <c r="AW260" i="2"/>
  <c r="AW51" i="2"/>
  <c r="BN312" i="2"/>
  <c r="BN106" i="2"/>
  <c r="BK312" i="2"/>
  <c r="BN14" i="2"/>
  <c r="BK115" i="2"/>
  <c r="BK311" i="2"/>
  <c r="AW105" i="2"/>
  <c r="BN260" i="2"/>
  <c r="BN51" i="2"/>
  <c r="AW26" i="2"/>
  <c r="BK94" i="2"/>
  <c r="BK52" i="2"/>
  <c r="AW92" i="2"/>
  <c r="BN311" i="2"/>
  <c r="BN117" i="2"/>
  <c r="BK122" i="2"/>
  <c r="AW293" i="2"/>
  <c r="BK29" i="2"/>
  <c r="BN26" i="2"/>
  <c r="BN130" i="2"/>
  <c r="AW12" i="2"/>
  <c r="AW164" i="2"/>
  <c r="BK103" i="2"/>
  <c r="BN105" i="2"/>
  <c r="BK293" i="2"/>
  <c r="AW141" i="2"/>
  <c r="AW29" i="2"/>
  <c r="BK164" i="2"/>
  <c r="BN92" i="2"/>
  <c r="BK12" i="2"/>
  <c r="BK308" i="2"/>
  <c r="AW255" i="2"/>
  <c r="AW122" i="2"/>
  <c r="BN293" i="2"/>
  <c r="BK141" i="2"/>
  <c r="BN37" i="2"/>
  <c r="BK259" i="2"/>
  <c r="AW140" i="2"/>
  <c r="BN23" i="2"/>
  <c r="AW308" i="2"/>
  <c r="BK41" i="2"/>
  <c r="BN33" i="2"/>
  <c r="BN103" i="2"/>
  <c r="AW41" i="2"/>
  <c r="AW49" i="2"/>
  <c r="BK51" i="2"/>
  <c r="BK26" i="2"/>
  <c r="AW267" i="2"/>
  <c r="AW251" i="2"/>
  <c r="AW108" i="2"/>
  <c r="BK49" i="2"/>
  <c r="AW136" i="2"/>
  <c r="BK108" i="2"/>
  <c r="AW118" i="2"/>
  <c r="BK267" i="2"/>
  <c r="BK136" i="2"/>
  <c r="BN251" i="2"/>
  <c r="BN96" i="2"/>
  <c r="BK269" i="2"/>
  <c r="AW137" i="2"/>
  <c r="AW142" i="2"/>
  <c r="BK111" i="2"/>
  <c r="BN28" i="2"/>
  <c r="BK135" i="2"/>
  <c r="BN84" i="2"/>
  <c r="BK142" i="2"/>
  <c r="AW111" i="2"/>
  <c r="AW135" i="2"/>
  <c r="AW269" i="2"/>
  <c r="BN137" i="2"/>
  <c r="BK100" i="2"/>
  <c r="AW23" i="2"/>
  <c r="AW302" i="2"/>
  <c r="BN100" i="2"/>
  <c r="AW13" i="2"/>
  <c r="BN302" i="2"/>
  <c r="AW104" i="2"/>
  <c r="BK13" i="2"/>
  <c r="BN118" i="2"/>
  <c r="BK302" i="2"/>
  <c r="BK25" i="2"/>
  <c r="AW25" i="2"/>
  <c r="BN104" i="2"/>
  <c r="AW39" i="2"/>
  <c r="BK261" i="2"/>
  <c r="AW261" i="2"/>
  <c r="BK39" i="2"/>
  <c r="BK28" i="2"/>
  <c r="BK96" i="2"/>
  <c r="AW84" i="2"/>
  <c r="AW100" i="2"/>
  <c r="AW28" i="2"/>
  <c r="AW96" i="2"/>
  <c r="AW223" i="2"/>
  <c r="BK223" i="2"/>
  <c r="BN223" i="2"/>
  <c r="BK207" i="2"/>
  <c r="AW207" i="2"/>
  <c r="BN207" i="2"/>
  <c r="BK18" i="6"/>
  <c r="BN18" i="6"/>
  <c r="BE18" i="6"/>
  <c r="AW18" i="6"/>
  <c r="BK201" i="2"/>
  <c r="BN201" i="2"/>
  <c r="AW201" i="2"/>
  <c r="BN95" i="7"/>
  <c r="BK95" i="7"/>
  <c r="AW95" i="7"/>
  <c r="BN69" i="7"/>
  <c r="BK69" i="7"/>
  <c r="BE69" i="7"/>
  <c r="AW69" i="7"/>
  <c r="BE199" i="7"/>
  <c r="BN199" i="7"/>
  <c r="AW199" i="7"/>
  <c r="BK199" i="7"/>
  <c r="BK11" i="7"/>
  <c r="BE11" i="7"/>
  <c r="AW11" i="7"/>
  <c r="BN11" i="7"/>
  <c r="BE137" i="3"/>
  <c r="BN137" i="3"/>
  <c r="AW137" i="3"/>
  <c r="BK137" i="3"/>
  <c r="BK154" i="4"/>
  <c r="BE154" i="4"/>
  <c r="BN154" i="4"/>
  <c r="AW154" i="4"/>
  <c r="BN22" i="7"/>
  <c r="AW22" i="7"/>
  <c r="BE22" i="7"/>
  <c r="BK22" i="7"/>
  <c r="AW136" i="3"/>
  <c r="BK136" i="3"/>
  <c r="BN136" i="3"/>
  <c r="BE136" i="3"/>
  <c r="BK240" i="4"/>
  <c r="BE240" i="4"/>
  <c r="BN240" i="4"/>
  <c r="AW240" i="4"/>
  <c r="AW79" i="14"/>
  <c r="BK79" i="14"/>
  <c r="BN79" i="14"/>
  <c r="BE79" i="14"/>
  <c r="BK40" i="7"/>
  <c r="BE40" i="7"/>
  <c r="AW40" i="7"/>
  <c r="BN40" i="7"/>
  <c r="BE135" i="3"/>
  <c r="AW135" i="3"/>
  <c r="BN135" i="3"/>
  <c r="BK135" i="3"/>
  <c r="BN152" i="4"/>
  <c r="BE152" i="4"/>
  <c r="AW152" i="4"/>
  <c r="BK152" i="4"/>
  <c r="AW8" i="7"/>
  <c r="BE8" i="7"/>
  <c r="BN8" i="7"/>
  <c r="BE39" i="7"/>
  <c r="BK39" i="7"/>
  <c r="AW39" i="7"/>
  <c r="BN39" i="7"/>
  <c r="BE51" i="7"/>
  <c r="BK51" i="7"/>
  <c r="AW51" i="7"/>
  <c r="BN51" i="7"/>
  <c r="BE13" i="4"/>
  <c r="AW13" i="4"/>
  <c r="BK13" i="4"/>
  <c r="BN13" i="4"/>
  <c r="BK103" i="7"/>
  <c r="BE103" i="7"/>
  <c r="BN103" i="7"/>
  <c r="AW103" i="7"/>
  <c r="BN56" i="3"/>
  <c r="BE56" i="3"/>
  <c r="BK56" i="3"/>
  <c r="AW56" i="3"/>
  <c r="BN268" i="4"/>
  <c r="BE268" i="4"/>
  <c r="AW268" i="4"/>
  <c r="BK268" i="4"/>
  <c r="AW12" i="4"/>
  <c r="BE12" i="4"/>
  <c r="BN12" i="4"/>
  <c r="BK12" i="4"/>
  <c r="BN74" i="7"/>
  <c r="AW74" i="7"/>
  <c r="BK74" i="7"/>
  <c r="BE74" i="7"/>
  <c r="BE73" i="3"/>
  <c r="BN73" i="3"/>
  <c r="AW73" i="3"/>
  <c r="BK73" i="3"/>
  <c r="AW89" i="4"/>
  <c r="BE89" i="4"/>
  <c r="BN89" i="4"/>
  <c r="BK89" i="4"/>
  <c r="BE164" i="7"/>
  <c r="BN164" i="7"/>
  <c r="AW164" i="7"/>
  <c r="BK164" i="7"/>
  <c r="BN11" i="9"/>
  <c r="BE11" i="9"/>
  <c r="AW11" i="9"/>
  <c r="BK11" i="9"/>
  <c r="AW150" i="3"/>
  <c r="BE150" i="3"/>
  <c r="BN150" i="3"/>
  <c r="BK150" i="3"/>
  <c r="AW147" i="4"/>
  <c r="BE147" i="4"/>
  <c r="BK147" i="4"/>
  <c r="BN147" i="4"/>
  <c r="BE211" i="7"/>
  <c r="BK211" i="7"/>
  <c r="AW211" i="7"/>
  <c r="BN211" i="7"/>
  <c r="BN34" i="7"/>
  <c r="AW34" i="7"/>
  <c r="BE34" i="7"/>
  <c r="BK34" i="7"/>
  <c r="BK127" i="3"/>
  <c r="BE127" i="3"/>
  <c r="AW127" i="3"/>
  <c r="BN127" i="3"/>
  <c r="AW17" i="3"/>
  <c r="BE17" i="3"/>
  <c r="BK17" i="3"/>
  <c r="BN17" i="3"/>
  <c r="BE25" i="4"/>
  <c r="BK25" i="4"/>
  <c r="AW25" i="4"/>
  <c r="BN25" i="4"/>
  <c r="BK58" i="7"/>
  <c r="BE58" i="7"/>
  <c r="AW58" i="7"/>
  <c r="BN58" i="7"/>
  <c r="BK12" i="7"/>
  <c r="BE12" i="7"/>
  <c r="AW12" i="7"/>
  <c r="BN12" i="7"/>
  <c r="BE93" i="3"/>
  <c r="BK93" i="3"/>
  <c r="BN93" i="3"/>
  <c r="AW93" i="3"/>
  <c r="BN99" i="4"/>
  <c r="AW99" i="4"/>
  <c r="BK99" i="4"/>
  <c r="BE99" i="4"/>
  <c r="BK210" i="2"/>
  <c r="BN210" i="2"/>
  <c r="AW210" i="2"/>
  <c r="AW14" i="6"/>
  <c r="BN14" i="6"/>
  <c r="BK14" i="6"/>
  <c r="BE14" i="6"/>
  <c r="BN19" i="6"/>
  <c r="BK19" i="6"/>
  <c r="AW19" i="6"/>
  <c r="BE19" i="6"/>
  <c r="AW80" i="7"/>
  <c r="BN80" i="7"/>
  <c r="BK80" i="7"/>
  <c r="AW46" i="3"/>
  <c r="BK46" i="3"/>
  <c r="BE46" i="3"/>
  <c r="BN46" i="3"/>
  <c r="BN187" i="7"/>
  <c r="AW187" i="7"/>
  <c r="BK187" i="7"/>
  <c r="BE187" i="7"/>
  <c r="BN31" i="9"/>
  <c r="AW31" i="9"/>
  <c r="BK31" i="9"/>
  <c r="BE31" i="9"/>
  <c r="BK116" i="3"/>
  <c r="BN116" i="3"/>
  <c r="AW116" i="3"/>
  <c r="BE116" i="3"/>
  <c r="BK142" i="4"/>
  <c r="AW142" i="4"/>
  <c r="BN142" i="4"/>
  <c r="BE142" i="4"/>
  <c r="BK198" i="7"/>
  <c r="AW198" i="7"/>
  <c r="BN198" i="7"/>
  <c r="BE198" i="7"/>
  <c r="BE10" i="7"/>
  <c r="BK10" i="7"/>
  <c r="BN10" i="7"/>
  <c r="AW10" i="7"/>
  <c r="BK115" i="3"/>
  <c r="BE115" i="3"/>
  <c r="BN115" i="3"/>
  <c r="AW115" i="3"/>
  <c r="AW153" i="4"/>
  <c r="BN153" i="4"/>
  <c r="BK153" i="4"/>
  <c r="BE153" i="4"/>
  <c r="AW21" i="7"/>
  <c r="BN21" i="7"/>
  <c r="BE21" i="7"/>
  <c r="BK21" i="7"/>
  <c r="BN114" i="3"/>
  <c r="AW114" i="3"/>
  <c r="BK114" i="3"/>
  <c r="BE114" i="3"/>
  <c r="AW135" i="4"/>
  <c r="BN135" i="4"/>
  <c r="BK135" i="4"/>
  <c r="BE135" i="4"/>
  <c r="BE20" i="7"/>
  <c r="BN20" i="7"/>
  <c r="AW20" i="7"/>
  <c r="BK20" i="7"/>
  <c r="BE237" i="4"/>
  <c r="AW237" i="4"/>
  <c r="BK237" i="4"/>
  <c r="BN237" i="4"/>
  <c r="BE77" i="14"/>
  <c r="AW77" i="14"/>
  <c r="BK77" i="14"/>
  <c r="BN77" i="14"/>
  <c r="AW38" i="7"/>
  <c r="BK38" i="7"/>
  <c r="BN38" i="7"/>
  <c r="BE38" i="7"/>
  <c r="BK166" i="3"/>
  <c r="BE166" i="3"/>
  <c r="AW166" i="3"/>
  <c r="BN166" i="3"/>
  <c r="AW255" i="4"/>
  <c r="BE255" i="4"/>
  <c r="BK255" i="4"/>
  <c r="BN255" i="4"/>
  <c r="BE63" i="7"/>
  <c r="AW63" i="7"/>
  <c r="BN63" i="7"/>
  <c r="BK63" i="7"/>
  <c r="AW254" i="4"/>
  <c r="BE254" i="4"/>
  <c r="BK254" i="4"/>
  <c r="BN254" i="4"/>
  <c r="BK61" i="7"/>
  <c r="BE61" i="7"/>
  <c r="AW61" i="7"/>
  <c r="BN61" i="7"/>
  <c r="BN73" i="4"/>
  <c r="BK73" i="4"/>
  <c r="BE73" i="4"/>
  <c r="AW73" i="4"/>
  <c r="AW152" i="7"/>
  <c r="BK152" i="7"/>
  <c r="BE152" i="7"/>
  <c r="BN152" i="7"/>
  <c r="BN92" i="3"/>
  <c r="BK92" i="3"/>
  <c r="BE92" i="3"/>
  <c r="AW92" i="3"/>
  <c r="BE126" i="3"/>
  <c r="AW126" i="3"/>
  <c r="BN126" i="3"/>
  <c r="BK126" i="3"/>
  <c r="BK129" i="4"/>
  <c r="BE129" i="4"/>
  <c r="AW129" i="4"/>
  <c r="BN129" i="4"/>
  <c r="BN15" i="7"/>
  <c r="BK15" i="7"/>
  <c r="AW15" i="7"/>
  <c r="BE15" i="7"/>
  <c r="BK19" i="3"/>
  <c r="BE19" i="3"/>
  <c r="BN19" i="3"/>
  <c r="AW19" i="3"/>
  <c r="BK264" i="4"/>
  <c r="BN264" i="4"/>
  <c r="BE264" i="4"/>
  <c r="AW264" i="4"/>
  <c r="BE46" i="7"/>
  <c r="AW46" i="7"/>
  <c r="BN46" i="7"/>
  <c r="BK46" i="7"/>
  <c r="BE103" i="3"/>
  <c r="BN103" i="3"/>
  <c r="BK103" i="3"/>
  <c r="AW103" i="3"/>
  <c r="BN79" i="3"/>
  <c r="AW79" i="3"/>
  <c r="BK79" i="3"/>
  <c r="BE79" i="3"/>
  <c r="AW85" i="4"/>
  <c r="BE85" i="4"/>
  <c r="BK85" i="4"/>
  <c r="BN85" i="4"/>
  <c r="BN89" i="7"/>
  <c r="BK89" i="7"/>
  <c r="AW89" i="7"/>
  <c r="AW226" i="2"/>
  <c r="BN226" i="2"/>
  <c r="BK226" i="2"/>
  <c r="BK213" i="2"/>
  <c r="AW213" i="2"/>
  <c r="BN213" i="2"/>
  <c r="AW20" i="6"/>
  <c r="BN20" i="6"/>
  <c r="BE20" i="6"/>
  <c r="BK20" i="6"/>
  <c r="AW198" i="2"/>
  <c r="BN198" i="2"/>
  <c r="BK198" i="2"/>
  <c r="BK91" i="7"/>
  <c r="BN91" i="7"/>
  <c r="AW91" i="7"/>
  <c r="BE125" i="4"/>
  <c r="BK125" i="4"/>
  <c r="AW125" i="4"/>
  <c r="BN125" i="4"/>
  <c r="BK19" i="9"/>
  <c r="AW19" i="9"/>
  <c r="BN19" i="9"/>
  <c r="BE19" i="9"/>
  <c r="BN102" i="3"/>
  <c r="BK102" i="3"/>
  <c r="AW102" i="3"/>
  <c r="BE102" i="3"/>
  <c r="BE124" i="4"/>
  <c r="BN124" i="4"/>
  <c r="AW124" i="4"/>
  <c r="BK124" i="4"/>
  <c r="AW185" i="7"/>
  <c r="BN185" i="7"/>
  <c r="BE185" i="7"/>
  <c r="BK185" i="7"/>
  <c r="BE30" i="9"/>
  <c r="BN30" i="9"/>
  <c r="BK30" i="9"/>
  <c r="AW30" i="9"/>
  <c r="BK101" i="3"/>
  <c r="BE101" i="3"/>
  <c r="AW101" i="3"/>
  <c r="BN101" i="3"/>
  <c r="AW136" i="4"/>
  <c r="BE136" i="4"/>
  <c r="BK136" i="4"/>
  <c r="BN136" i="4"/>
  <c r="AW197" i="7"/>
  <c r="BN197" i="7"/>
  <c r="BE197" i="7"/>
  <c r="BK197" i="7"/>
  <c r="BE29" i="9"/>
  <c r="BN29" i="9"/>
  <c r="AW29" i="9"/>
  <c r="BK29" i="9"/>
  <c r="BK100" i="3"/>
  <c r="BE100" i="3"/>
  <c r="BN100" i="3"/>
  <c r="AW100" i="3"/>
  <c r="BN121" i="4"/>
  <c r="BK121" i="4"/>
  <c r="BE121" i="4"/>
  <c r="AW121" i="4"/>
  <c r="BN196" i="7"/>
  <c r="AW196" i="7"/>
  <c r="BK196" i="7"/>
  <c r="BE196" i="7"/>
  <c r="AW151" i="4"/>
  <c r="BN151" i="4"/>
  <c r="BK151" i="4"/>
  <c r="BE151" i="4"/>
  <c r="BE207" i="7"/>
  <c r="AW207" i="7"/>
  <c r="BK207" i="7"/>
  <c r="BN207" i="7"/>
  <c r="BK19" i="7"/>
  <c r="AW19" i="7"/>
  <c r="BN19" i="7"/>
  <c r="BE19" i="7"/>
  <c r="BE153" i="3"/>
  <c r="BK153" i="3"/>
  <c r="BN153" i="3"/>
  <c r="AW153" i="3"/>
  <c r="BN231" i="4"/>
  <c r="BE231" i="4"/>
  <c r="AW231" i="4"/>
  <c r="BK231" i="4"/>
  <c r="BK76" i="14"/>
  <c r="BE76" i="14"/>
  <c r="BN76" i="14"/>
  <c r="AW76" i="14"/>
  <c r="BK50" i="7"/>
  <c r="BE50" i="7"/>
  <c r="AW50" i="7"/>
  <c r="BN50" i="7"/>
  <c r="BE165" i="3"/>
  <c r="AW165" i="3"/>
  <c r="BK165" i="3"/>
  <c r="BN165" i="3"/>
  <c r="AW230" i="4"/>
  <c r="BK230" i="4"/>
  <c r="BE230" i="4"/>
  <c r="BN230" i="4"/>
  <c r="BK75" i="14"/>
  <c r="BN75" i="14"/>
  <c r="AW75" i="14"/>
  <c r="BE75" i="14"/>
  <c r="AW49" i="7"/>
  <c r="BN49" i="7"/>
  <c r="BE49" i="7"/>
  <c r="BK49" i="7"/>
  <c r="BE110" i="3"/>
  <c r="BN110" i="3"/>
  <c r="AW110" i="3"/>
  <c r="BK110" i="3"/>
  <c r="BN58" i="4"/>
  <c r="AW58" i="4"/>
  <c r="BK58" i="4"/>
  <c r="BE58" i="4"/>
  <c r="BN243" i="4"/>
  <c r="BE243" i="4"/>
  <c r="AW243" i="4"/>
  <c r="BK243" i="4"/>
  <c r="BE109" i="3"/>
  <c r="AW109" i="3"/>
  <c r="BK109" i="3"/>
  <c r="BN109" i="3"/>
  <c r="BE115" i="4"/>
  <c r="BK115" i="4"/>
  <c r="BN115" i="4"/>
  <c r="AW115" i="4"/>
  <c r="AW191" i="7"/>
  <c r="BK191" i="7"/>
  <c r="BN191" i="7"/>
  <c r="BE191" i="7"/>
  <c r="BE36" i="9"/>
  <c r="BN36" i="9"/>
  <c r="AW36" i="9"/>
  <c r="BK36" i="9"/>
  <c r="BK250" i="4"/>
  <c r="BE250" i="4"/>
  <c r="BN250" i="4"/>
  <c r="AW250" i="4"/>
  <c r="AW210" i="7"/>
  <c r="BE210" i="7"/>
  <c r="BN210" i="7"/>
  <c r="BK210" i="7"/>
  <c r="BE33" i="7"/>
  <c r="BK33" i="7"/>
  <c r="BN33" i="7"/>
  <c r="AW33" i="7"/>
  <c r="BK260" i="4"/>
  <c r="AW260" i="4"/>
  <c r="BE260" i="4"/>
  <c r="BN260" i="4"/>
  <c r="BK67" i="3"/>
  <c r="BN67" i="3"/>
  <c r="AW67" i="3"/>
  <c r="BE67" i="3"/>
  <c r="BK70" i="4"/>
  <c r="BN70" i="4"/>
  <c r="AW70" i="4"/>
  <c r="BE70" i="4"/>
  <c r="BK119" i="7"/>
  <c r="AW119" i="7"/>
  <c r="BE119" i="7"/>
  <c r="BN119" i="7"/>
  <c r="AW217" i="2"/>
  <c r="BN217" i="2"/>
  <c r="BK217" i="2"/>
  <c r="AW17" i="6"/>
  <c r="BN17" i="6"/>
  <c r="BE17" i="6"/>
  <c r="BK17" i="6"/>
  <c r="BK338" i="2"/>
  <c r="BN338" i="2"/>
  <c r="AW338" i="2"/>
  <c r="BK199" i="2"/>
  <c r="BN199" i="2"/>
  <c r="AW199" i="2"/>
  <c r="BN90" i="7"/>
  <c r="AW90" i="7"/>
  <c r="BK90" i="7"/>
  <c r="AW111" i="4"/>
  <c r="BK111" i="4"/>
  <c r="BE111" i="4"/>
  <c r="BN111" i="4"/>
  <c r="BN159" i="7"/>
  <c r="BK159" i="7"/>
  <c r="BE159" i="7"/>
  <c r="AW159" i="7"/>
  <c r="AW123" i="3"/>
  <c r="BK123" i="3"/>
  <c r="BN123" i="3"/>
  <c r="BE123" i="3"/>
  <c r="BN90" i="3"/>
  <c r="BE90" i="3"/>
  <c r="BK90" i="3"/>
  <c r="AW90" i="3"/>
  <c r="AW109" i="4"/>
  <c r="BE109" i="4"/>
  <c r="BN109" i="4"/>
  <c r="BK109" i="4"/>
  <c r="AW18" i="9"/>
  <c r="BK18" i="9"/>
  <c r="BE18" i="9"/>
  <c r="BN18" i="9"/>
  <c r="BK89" i="3"/>
  <c r="BE89" i="3"/>
  <c r="AW89" i="3"/>
  <c r="BN89" i="3"/>
  <c r="AW122" i="4"/>
  <c r="BN122" i="4"/>
  <c r="BE122" i="4"/>
  <c r="BK122" i="4"/>
  <c r="BE184" i="7"/>
  <c r="BN184" i="7"/>
  <c r="AW184" i="7"/>
  <c r="BK184" i="7"/>
  <c r="AW17" i="9"/>
  <c r="BE17" i="9"/>
  <c r="BK17" i="9"/>
  <c r="BN17" i="9"/>
  <c r="BN87" i="3"/>
  <c r="BK87" i="3"/>
  <c r="AW87" i="3"/>
  <c r="BE87" i="3"/>
  <c r="BN107" i="4"/>
  <c r="AW107" i="4"/>
  <c r="BK107" i="4"/>
  <c r="BE107" i="4"/>
  <c r="BK183" i="7"/>
  <c r="AW183" i="7"/>
  <c r="BE183" i="7"/>
  <c r="BN183" i="7"/>
  <c r="BK16" i="9"/>
  <c r="BE16" i="9"/>
  <c r="BN16" i="9"/>
  <c r="AW16" i="9"/>
  <c r="BN134" i="4"/>
  <c r="BK134" i="4"/>
  <c r="BE134" i="4"/>
  <c r="AW134" i="4"/>
  <c r="BE195" i="7"/>
  <c r="AW195" i="7"/>
  <c r="BK195" i="7"/>
  <c r="BN195" i="7"/>
  <c r="AW8" i="9"/>
  <c r="BN8" i="9"/>
  <c r="BE8" i="9"/>
  <c r="BK8" i="9"/>
  <c r="AW133" i="3"/>
  <c r="BK133" i="3"/>
  <c r="BE133" i="3"/>
  <c r="BN133" i="3"/>
  <c r="BN150" i="4"/>
  <c r="BE150" i="4"/>
  <c r="BK150" i="4"/>
  <c r="AW150" i="4"/>
  <c r="BK214" i="7"/>
  <c r="AW214" i="7"/>
  <c r="BE214" i="7"/>
  <c r="BN214" i="7"/>
  <c r="AW37" i="7"/>
  <c r="BN37" i="7"/>
  <c r="BE37" i="7"/>
  <c r="BK37" i="7"/>
  <c r="BE152" i="3"/>
  <c r="AW152" i="3"/>
  <c r="BN152" i="3"/>
  <c r="BK152" i="3"/>
  <c r="BK149" i="4"/>
  <c r="AW149" i="4"/>
  <c r="BN149" i="4"/>
  <c r="BE149" i="4"/>
  <c r="BK213" i="7"/>
  <c r="AW213" i="7"/>
  <c r="BN213" i="7"/>
  <c r="BE213" i="7"/>
  <c r="AW36" i="7"/>
  <c r="BK36" i="7"/>
  <c r="BN36" i="7"/>
  <c r="BE36" i="7"/>
  <c r="BK70" i="3"/>
  <c r="BN70" i="3"/>
  <c r="AW70" i="3"/>
  <c r="BE70" i="3"/>
  <c r="BN45" i="4"/>
  <c r="AW45" i="4"/>
  <c r="BK45" i="4"/>
  <c r="BE45" i="4"/>
  <c r="BE122" i="7"/>
  <c r="BK122" i="7"/>
  <c r="BN122" i="7"/>
  <c r="AW122" i="7"/>
  <c r="AW31" i="7"/>
  <c r="BE31" i="7"/>
  <c r="BK31" i="7"/>
  <c r="BN31" i="7"/>
  <c r="AW95" i="3"/>
  <c r="BE95" i="3"/>
  <c r="BN95" i="3"/>
  <c r="BK95" i="3"/>
  <c r="AW101" i="4"/>
  <c r="BN101" i="4"/>
  <c r="BK101" i="4"/>
  <c r="BE101" i="4"/>
  <c r="AW25" i="9"/>
  <c r="BK25" i="9"/>
  <c r="BN25" i="9"/>
  <c r="BE25" i="9"/>
  <c r="BK162" i="3"/>
  <c r="BN162" i="3"/>
  <c r="BE162" i="3"/>
  <c r="AW162" i="3"/>
  <c r="BE169" i="4"/>
  <c r="BN169" i="4"/>
  <c r="BK169" i="4"/>
  <c r="AW169" i="4"/>
  <c r="AW14" i="7"/>
  <c r="BK14" i="7"/>
  <c r="BN14" i="7"/>
  <c r="BE14" i="7"/>
  <c r="AW113" i="3"/>
  <c r="BE113" i="3"/>
  <c r="BN113" i="3"/>
  <c r="BK113" i="3"/>
  <c r="BK48" i="3"/>
  <c r="AW48" i="3"/>
  <c r="BN48" i="3"/>
  <c r="BE48" i="3"/>
  <c r="BE55" i="4"/>
  <c r="BN55" i="4"/>
  <c r="AW55" i="4"/>
  <c r="BK55" i="4"/>
  <c r="AW110" i="7"/>
  <c r="BE110" i="7"/>
  <c r="BK110" i="7"/>
  <c r="BN110" i="7"/>
  <c r="BN224" i="2"/>
  <c r="AW224" i="2"/>
  <c r="BK224" i="2"/>
  <c r="BK21" i="6"/>
  <c r="BN21" i="6"/>
  <c r="BE21" i="6"/>
  <c r="AW21" i="6"/>
  <c r="AW204" i="2"/>
  <c r="BN204" i="2"/>
  <c r="BK204" i="2"/>
  <c r="AW15" i="6"/>
  <c r="BN15" i="6"/>
  <c r="BK15" i="6"/>
  <c r="BE15" i="6"/>
  <c r="BK88" i="7"/>
  <c r="BN88" i="7"/>
  <c r="AW88" i="7"/>
  <c r="BK97" i="4"/>
  <c r="BN97" i="4"/>
  <c r="AW97" i="4"/>
  <c r="BE97" i="4"/>
  <c r="BK149" i="7"/>
  <c r="BE149" i="7"/>
  <c r="AW149" i="7"/>
  <c r="BN149" i="7"/>
  <c r="BK40" i="4"/>
  <c r="BE40" i="4"/>
  <c r="AW40" i="4"/>
  <c r="BN40" i="4"/>
  <c r="BE76" i="3"/>
  <c r="BK76" i="3"/>
  <c r="AW76" i="3"/>
  <c r="BN76" i="3"/>
  <c r="BE96" i="4"/>
  <c r="BK96" i="4"/>
  <c r="AW96" i="4"/>
  <c r="BN96" i="4"/>
  <c r="AW158" i="7"/>
  <c r="BN158" i="7"/>
  <c r="BK158" i="7"/>
  <c r="BE158" i="7"/>
  <c r="BK78" i="3"/>
  <c r="AW78" i="3"/>
  <c r="BN78" i="3"/>
  <c r="BE78" i="3"/>
  <c r="BK75" i="3"/>
  <c r="BN75" i="3"/>
  <c r="BE75" i="3"/>
  <c r="AW75" i="3"/>
  <c r="AW108" i="4"/>
  <c r="BE108" i="4"/>
  <c r="BK108" i="4"/>
  <c r="BN108" i="4"/>
  <c r="BE176" i="7"/>
  <c r="BK176" i="7"/>
  <c r="BN176" i="7"/>
  <c r="AW176" i="7"/>
  <c r="BN63" i="3"/>
  <c r="BE63" i="3"/>
  <c r="AW63" i="3"/>
  <c r="BK63" i="3"/>
  <c r="BE74" i="3"/>
  <c r="BK74" i="3"/>
  <c r="AW74" i="3"/>
  <c r="BN74" i="3"/>
  <c r="BK93" i="4"/>
  <c r="BE93" i="4"/>
  <c r="AW93" i="4"/>
  <c r="BN93" i="4"/>
  <c r="BE175" i="7"/>
  <c r="BK175" i="7"/>
  <c r="BN175" i="7"/>
  <c r="AW175" i="7"/>
  <c r="BE104" i="3"/>
  <c r="AW104" i="3"/>
  <c r="BK104" i="3"/>
  <c r="BN104" i="3"/>
  <c r="BK119" i="4"/>
  <c r="BE119" i="4"/>
  <c r="AW119" i="4"/>
  <c r="BN119" i="4"/>
  <c r="BE182" i="7"/>
  <c r="BN182" i="7"/>
  <c r="BK182" i="7"/>
  <c r="AW182" i="7"/>
  <c r="BE112" i="3"/>
  <c r="BK112" i="3"/>
  <c r="BN112" i="3"/>
  <c r="AW112" i="3"/>
  <c r="BK133" i="4"/>
  <c r="BN133" i="4"/>
  <c r="BE133" i="4"/>
  <c r="AW133" i="4"/>
  <c r="BK206" i="7"/>
  <c r="BE206" i="7"/>
  <c r="AW206" i="7"/>
  <c r="BN206" i="7"/>
  <c r="BK18" i="7"/>
  <c r="BN18" i="7"/>
  <c r="BE18" i="7"/>
  <c r="AW18" i="7"/>
  <c r="BE132" i="3"/>
  <c r="BN132" i="3"/>
  <c r="AW132" i="3"/>
  <c r="BK132" i="3"/>
  <c r="BK132" i="4"/>
  <c r="BN132" i="4"/>
  <c r="BE132" i="4"/>
  <c r="AW132" i="4"/>
  <c r="BN17" i="7"/>
  <c r="BE17" i="7"/>
  <c r="BK17" i="7"/>
  <c r="AW17" i="7"/>
  <c r="BK31" i="3"/>
  <c r="AW31" i="3"/>
  <c r="BN31" i="3"/>
  <c r="BE31" i="3"/>
  <c r="BE27" i="4"/>
  <c r="BK27" i="4"/>
  <c r="AW27" i="4"/>
  <c r="BN27" i="4"/>
  <c r="AW113" i="7"/>
  <c r="BE113" i="7"/>
  <c r="BK113" i="7"/>
  <c r="BN113" i="7"/>
  <c r="BN91" i="3"/>
  <c r="BE91" i="3"/>
  <c r="AW91" i="3"/>
  <c r="BK91" i="3"/>
  <c r="BN81" i="3"/>
  <c r="AW81" i="3"/>
  <c r="BK81" i="3"/>
  <c r="BE81" i="3"/>
  <c r="BE88" i="4"/>
  <c r="BK88" i="4"/>
  <c r="AW88" i="4"/>
  <c r="BN88" i="4"/>
  <c r="BE163" i="7"/>
  <c r="AW163" i="7"/>
  <c r="BK163" i="7"/>
  <c r="BN163" i="7"/>
  <c r="AW10" i="9"/>
  <c r="BK10" i="9"/>
  <c r="BN10" i="9"/>
  <c r="BE10" i="9"/>
  <c r="BE143" i="3"/>
  <c r="AW143" i="3"/>
  <c r="BK143" i="3"/>
  <c r="BN143" i="3"/>
  <c r="AW146" i="4"/>
  <c r="BE146" i="4"/>
  <c r="BK146" i="4"/>
  <c r="BN146" i="4"/>
  <c r="BE190" i="7"/>
  <c r="BK190" i="7"/>
  <c r="BN190" i="7"/>
  <c r="AW190" i="7"/>
  <c r="BK35" i="9"/>
  <c r="BN35" i="9"/>
  <c r="BE35" i="9"/>
  <c r="AW35" i="9"/>
  <c r="BK164" i="3"/>
  <c r="AW164" i="3"/>
  <c r="BN164" i="3"/>
  <c r="BE164" i="3"/>
  <c r="BK28" i="3"/>
  <c r="AW28" i="3"/>
  <c r="BE28" i="3"/>
  <c r="BN28" i="3"/>
  <c r="AW42" i="4"/>
  <c r="BK42" i="4"/>
  <c r="BE42" i="4"/>
  <c r="BN42" i="4"/>
  <c r="BN70" i="7"/>
  <c r="AW70" i="7"/>
  <c r="BK70" i="7"/>
  <c r="BE70" i="7"/>
  <c r="BK92" i="7"/>
  <c r="AW92" i="7"/>
  <c r="BN92" i="7"/>
  <c r="BN222" i="2"/>
  <c r="BK222" i="2"/>
  <c r="AW222" i="2"/>
  <c r="BN8" i="2"/>
  <c r="AW8" i="2"/>
  <c r="BK8" i="2"/>
  <c r="BN16" i="6"/>
  <c r="BK16" i="6"/>
  <c r="BE16" i="6"/>
  <c r="AW16" i="6"/>
  <c r="AW8" i="8"/>
  <c r="BN8" i="8"/>
  <c r="BK8" i="8"/>
  <c r="BK76" i="7"/>
  <c r="BN76" i="7"/>
  <c r="AW76" i="7"/>
  <c r="BK65" i="4"/>
  <c r="AW65" i="4"/>
  <c r="BE65" i="4"/>
  <c r="BN65" i="4"/>
  <c r="AW160" i="7"/>
  <c r="BN160" i="7"/>
  <c r="BE160" i="7"/>
  <c r="BK160" i="7"/>
  <c r="BE59" i="3"/>
  <c r="BN59" i="3"/>
  <c r="BK59" i="3"/>
  <c r="AW59" i="3"/>
  <c r="BK82" i="4"/>
  <c r="AW82" i="4"/>
  <c r="BE82" i="4"/>
  <c r="BN82" i="4"/>
  <c r="BK148" i="7"/>
  <c r="BE148" i="7"/>
  <c r="AW148" i="7"/>
  <c r="BN148" i="7"/>
  <c r="BN112" i="4"/>
  <c r="BE112" i="4"/>
  <c r="BK112" i="4"/>
  <c r="AW112" i="4"/>
  <c r="BE58" i="3"/>
  <c r="AW58" i="3"/>
  <c r="BN58" i="3"/>
  <c r="BK58" i="3"/>
  <c r="AW95" i="4"/>
  <c r="BE95" i="4"/>
  <c r="BK95" i="4"/>
  <c r="BN95" i="4"/>
  <c r="AW157" i="7"/>
  <c r="BE157" i="7"/>
  <c r="BN157" i="7"/>
  <c r="BK157" i="7"/>
  <c r="BE126" i="4"/>
  <c r="BK126" i="4"/>
  <c r="AW126" i="4"/>
  <c r="BN126" i="4"/>
  <c r="BN57" i="3"/>
  <c r="BE57" i="3"/>
  <c r="AW57" i="3"/>
  <c r="BK57" i="3"/>
  <c r="AW80" i="4"/>
  <c r="BN80" i="4"/>
  <c r="BE80" i="4"/>
  <c r="BK80" i="4"/>
  <c r="BK156" i="7"/>
  <c r="BE156" i="7"/>
  <c r="AW156" i="7"/>
  <c r="BN156" i="7"/>
  <c r="BN166" i="4"/>
  <c r="BK166" i="4"/>
  <c r="BE166" i="4"/>
  <c r="AW166" i="4"/>
  <c r="AW106" i="4"/>
  <c r="BN106" i="4"/>
  <c r="BK106" i="4"/>
  <c r="BE106" i="4"/>
  <c r="BK174" i="7"/>
  <c r="BN174" i="7"/>
  <c r="AW174" i="7"/>
  <c r="BE174" i="7"/>
  <c r="BE15" i="9"/>
  <c r="AW15" i="9"/>
  <c r="BN15" i="9"/>
  <c r="BK15" i="9"/>
  <c r="BN98" i="3"/>
  <c r="AW98" i="3"/>
  <c r="BE98" i="3"/>
  <c r="BK98" i="3"/>
  <c r="BK118" i="4"/>
  <c r="AW118" i="4"/>
  <c r="BN118" i="4"/>
  <c r="BE118" i="4"/>
  <c r="BK194" i="7"/>
  <c r="AW194" i="7"/>
  <c r="BE194" i="7"/>
  <c r="BN194" i="7"/>
  <c r="BE111" i="3"/>
  <c r="AW111" i="3"/>
  <c r="BN111" i="3"/>
  <c r="BK111" i="3"/>
  <c r="BE117" i="4"/>
  <c r="AW117" i="4"/>
  <c r="BN117" i="4"/>
  <c r="BK117" i="4"/>
  <c r="BN193" i="7"/>
  <c r="AW193" i="7"/>
  <c r="BE193" i="7"/>
  <c r="BK193" i="7"/>
  <c r="AW38" i="9"/>
  <c r="BN38" i="9"/>
  <c r="BK38" i="9"/>
  <c r="BE38" i="9"/>
  <c r="BN267" i="4"/>
  <c r="AW267" i="4"/>
  <c r="BK267" i="4"/>
  <c r="BE267" i="4"/>
  <c r="BE10" i="4"/>
  <c r="BN10" i="4"/>
  <c r="BK10" i="4"/>
  <c r="AW10" i="4"/>
  <c r="AW73" i="7"/>
  <c r="BE73" i="7"/>
  <c r="BN73" i="7"/>
  <c r="BK73" i="7"/>
  <c r="BK143" i="4"/>
  <c r="BN143" i="4"/>
  <c r="BE143" i="4"/>
  <c r="AW143" i="4"/>
  <c r="AW69" i="3"/>
  <c r="BE69" i="3"/>
  <c r="BK69" i="3"/>
  <c r="BN69" i="3"/>
  <c r="BK72" i="4"/>
  <c r="AW72" i="4"/>
  <c r="BE72" i="4"/>
  <c r="BN72" i="4"/>
  <c r="BN151" i="7"/>
  <c r="BK151" i="7"/>
  <c r="AW151" i="7"/>
  <c r="BE151" i="7"/>
  <c r="BN15" i="3"/>
  <c r="BE15" i="3"/>
  <c r="BK15" i="3"/>
  <c r="AW15" i="3"/>
  <c r="BN125" i="3"/>
  <c r="AW125" i="3"/>
  <c r="BK125" i="3"/>
  <c r="BE125" i="3"/>
  <c r="BK128" i="4"/>
  <c r="BE128" i="4"/>
  <c r="BN128" i="4"/>
  <c r="AW128" i="4"/>
  <c r="AW24" i="9"/>
  <c r="BE24" i="9"/>
  <c r="BK24" i="9"/>
  <c r="BN24" i="9"/>
  <c r="BN96" i="3"/>
  <c r="BK96" i="3"/>
  <c r="AW96" i="3"/>
  <c r="BE96" i="3"/>
  <c r="BN16" i="3"/>
  <c r="BK16" i="3"/>
  <c r="AW16" i="3"/>
  <c r="BE16" i="3"/>
  <c r="BE24" i="4"/>
  <c r="BK24" i="4"/>
  <c r="AW24" i="4"/>
  <c r="BN24" i="4"/>
  <c r="BN57" i="7"/>
  <c r="BK57" i="7"/>
  <c r="BE57" i="7"/>
  <c r="AW57" i="7"/>
  <c r="BN93" i="7"/>
  <c r="AW93" i="7"/>
  <c r="BK93" i="7"/>
  <c r="AW218" i="2"/>
  <c r="BK218" i="2"/>
  <c r="BN218" i="2"/>
  <c r="BN221" i="2"/>
  <c r="BK221" i="2"/>
  <c r="AW221" i="2"/>
  <c r="BN200" i="2"/>
  <c r="BK200" i="2"/>
  <c r="AW200" i="2"/>
  <c r="AW202" i="2"/>
  <c r="BK202" i="2"/>
  <c r="BN202" i="2"/>
  <c r="AW82" i="7"/>
  <c r="BN82" i="7"/>
  <c r="BK82" i="7"/>
  <c r="BN85" i="7"/>
  <c r="BK85" i="7"/>
  <c r="AW85" i="7"/>
  <c r="AW52" i="4"/>
  <c r="BK52" i="4"/>
  <c r="BE52" i="4"/>
  <c r="BN52" i="4"/>
  <c r="BN158" i="3"/>
  <c r="BE158" i="3"/>
  <c r="BK158" i="3"/>
  <c r="AW158" i="3"/>
  <c r="AW45" i="3"/>
  <c r="BN45" i="3"/>
  <c r="BK45" i="3"/>
  <c r="BE45" i="3"/>
  <c r="BK64" i="4"/>
  <c r="AW64" i="4"/>
  <c r="BE64" i="4"/>
  <c r="BN64" i="4"/>
  <c r="BN44" i="3"/>
  <c r="BK44" i="3"/>
  <c r="BE44" i="3"/>
  <c r="AW44" i="3"/>
  <c r="BK81" i="4"/>
  <c r="BE81" i="4"/>
  <c r="BN81" i="4"/>
  <c r="AW81" i="4"/>
  <c r="BK147" i="7"/>
  <c r="AW147" i="7"/>
  <c r="BN147" i="7"/>
  <c r="BE147" i="7"/>
  <c r="BE37" i="3"/>
  <c r="BK37" i="3"/>
  <c r="BN37" i="3"/>
  <c r="AW37" i="3"/>
  <c r="BK62" i="4"/>
  <c r="BE62" i="4"/>
  <c r="BN62" i="4"/>
  <c r="AW62" i="4"/>
  <c r="BK146" i="7"/>
  <c r="AW146" i="7"/>
  <c r="BE146" i="7"/>
  <c r="BN146" i="7"/>
  <c r="BK56" i="7"/>
  <c r="BE56" i="7"/>
  <c r="AW56" i="7"/>
  <c r="BN56" i="7"/>
  <c r="AW92" i="4"/>
  <c r="BK92" i="4"/>
  <c r="BE92" i="4"/>
  <c r="BN92" i="4"/>
  <c r="BN155" i="7"/>
  <c r="BE155" i="7"/>
  <c r="AW155" i="7"/>
  <c r="BK155" i="7"/>
  <c r="BE54" i="4"/>
  <c r="BN54" i="4"/>
  <c r="BK54" i="4"/>
  <c r="AW54" i="4"/>
  <c r="BN85" i="3"/>
  <c r="BE85" i="3"/>
  <c r="AW85" i="3"/>
  <c r="BK85" i="3"/>
  <c r="AW105" i="4"/>
  <c r="BK105" i="4"/>
  <c r="BE105" i="4"/>
  <c r="BN105" i="4"/>
  <c r="BE181" i="7"/>
  <c r="BN181" i="7"/>
  <c r="BK181" i="7"/>
  <c r="AW181" i="7"/>
  <c r="BE14" i="9"/>
  <c r="AW14" i="9"/>
  <c r="BK14" i="9"/>
  <c r="BN14" i="9"/>
  <c r="BK97" i="3"/>
  <c r="BN97" i="3"/>
  <c r="BE97" i="3"/>
  <c r="AW97" i="3"/>
  <c r="AW104" i="4"/>
  <c r="BK104" i="4"/>
  <c r="BN104" i="4"/>
  <c r="BE104" i="4"/>
  <c r="BE180" i="7"/>
  <c r="BN180" i="7"/>
  <c r="BK180" i="7"/>
  <c r="AW180" i="7"/>
  <c r="BN27" i="9"/>
  <c r="AW27" i="9"/>
  <c r="BK27" i="9"/>
  <c r="BE27" i="9"/>
  <c r="AW253" i="4"/>
  <c r="BE253" i="4"/>
  <c r="BK253" i="4"/>
  <c r="BN253" i="4"/>
  <c r="BN60" i="7"/>
  <c r="BE60" i="7"/>
  <c r="BK60" i="7"/>
  <c r="AW60" i="7"/>
  <c r="BN167" i="3"/>
  <c r="BK167" i="3"/>
  <c r="AW167" i="3"/>
  <c r="BE167" i="3"/>
  <c r="AW50" i="3"/>
  <c r="BK50" i="3"/>
  <c r="BN50" i="3"/>
  <c r="BE50" i="3"/>
  <c r="BK57" i="4"/>
  <c r="BN57" i="4"/>
  <c r="BE57" i="4"/>
  <c r="AW57" i="4"/>
  <c r="BK98" i="4"/>
  <c r="BN98" i="4"/>
  <c r="AW98" i="4"/>
  <c r="BE98" i="4"/>
  <c r="BN108" i="3"/>
  <c r="BK108" i="3"/>
  <c r="AW108" i="3"/>
  <c r="BE108" i="3"/>
  <c r="BE114" i="4"/>
  <c r="BK114" i="4"/>
  <c r="BN114" i="4"/>
  <c r="AW114" i="4"/>
  <c r="BE162" i="7"/>
  <c r="BK162" i="7"/>
  <c r="BN162" i="7"/>
  <c r="AW162" i="7"/>
  <c r="AW9" i="9"/>
  <c r="BK9" i="9"/>
  <c r="BE9" i="9"/>
  <c r="BN9" i="9"/>
  <c r="BE51" i="3"/>
  <c r="BK51" i="3"/>
  <c r="AW51" i="3"/>
  <c r="BN51" i="3"/>
  <c r="AW263" i="4"/>
  <c r="BN263" i="4"/>
  <c r="BE263" i="4"/>
  <c r="BK263" i="4"/>
  <c r="BN45" i="7"/>
  <c r="BE45" i="7"/>
  <c r="BK45" i="7"/>
  <c r="AW45" i="7"/>
  <c r="BN227" i="2"/>
  <c r="AW227" i="2"/>
  <c r="BK227" i="2"/>
  <c r="BN203" i="2"/>
  <c r="AW203" i="2"/>
  <c r="BK203" i="2"/>
  <c r="BN208" i="2"/>
  <c r="AW208" i="2"/>
  <c r="BK208" i="2"/>
  <c r="BK84" i="7"/>
  <c r="AW84" i="7"/>
  <c r="BN84" i="7"/>
  <c r="BE21" i="9"/>
  <c r="AW21" i="9"/>
  <c r="BK21" i="9"/>
  <c r="BN21" i="9"/>
  <c r="BE19" i="4"/>
  <c r="AW19" i="4"/>
  <c r="BN19" i="4"/>
  <c r="BK19" i="4"/>
  <c r="BE108" i="7"/>
  <c r="BN108" i="7"/>
  <c r="AW108" i="7"/>
  <c r="BK108" i="7"/>
  <c r="BK14" i="3"/>
  <c r="BE14" i="3"/>
  <c r="AW14" i="3"/>
  <c r="BN14" i="3"/>
  <c r="BE25" i="3"/>
  <c r="BN25" i="3"/>
  <c r="AW25" i="3"/>
  <c r="BK25" i="3"/>
  <c r="BE51" i="4"/>
  <c r="BN51" i="4"/>
  <c r="BK51" i="4"/>
  <c r="AW51" i="4"/>
  <c r="AW26" i="3"/>
  <c r="BK26" i="3"/>
  <c r="BN26" i="3"/>
  <c r="BE26" i="3"/>
  <c r="BK24" i="3"/>
  <c r="AW24" i="3"/>
  <c r="BN24" i="3"/>
  <c r="BE24" i="3"/>
  <c r="BN63" i="4"/>
  <c r="BK63" i="4"/>
  <c r="BE63" i="4"/>
  <c r="AW63" i="4"/>
  <c r="BE23" i="3"/>
  <c r="AW23" i="3"/>
  <c r="BK23" i="3"/>
  <c r="BN23" i="3"/>
  <c r="BE49" i="4"/>
  <c r="BK49" i="4"/>
  <c r="BN49" i="4"/>
  <c r="AW49" i="4"/>
  <c r="BK77" i="3"/>
  <c r="AW77" i="3"/>
  <c r="BE77" i="3"/>
  <c r="BN77" i="3"/>
  <c r="AW76" i="4"/>
  <c r="BK76" i="4"/>
  <c r="BE76" i="4"/>
  <c r="BN76" i="4"/>
  <c r="BK145" i="7"/>
  <c r="BN145" i="7"/>
  <c r="BE145" i="7"/>
  <c r="AW145" i="7"/>
  <c r="AW150" i="7"/>
  <c r="BN150" i="7"/>
  <c r="BE150" i="7"/>
  <c r="BK150" i="7"/>
  <c r="AW72" i="3"/>
  <c r="BK72" i="3"/>
  <c r="BE72" i="3"/>
  <c r="BN72" i="3"/>
  <c r="BE91" i="4"/>
  <c r="AW91" i="4"/>
  <c r="BK91" i="4"/>
  <c r="BN91" i="4"/>
  <c r="BK173" i="7"/>
  <c r="BE173" i="7"/>
  <c r="BN173" i="7"/>
  <c r="AW173" i="7"/>
  <c r="AW159" i="3"/>
  <c r="BN159" i="3"/>
  <c r="BK159" i="3"/>
  <c r="BE159" i="3"/>
  <c r="AW84" i="3"/>
  <c r="BN84" i="3"/>
  <c r="BK84" i="3"/>
  <c r="BE84" i="3"/>
  <c r="AW90" i="4"/>
  <c r="BE90" i="4"/>
  <c r="BK90" i="4"/>
  <c r="BN90" i="4"/>
  <c r="BE172" i="7"/>
  <c r="BN172" i="7"/>
  <c r="BK172" i="7"/>
  <c r="AW172" i="7"/>
  <c r="BK12" i="9"/>
  <c r="BN12" i="9"/>
  <c r="AW12" i="9"/>
  <c r="BE12" i="9"/>
  <c r="BE229" i="4"/>
  <c r="AW229" i="4"/>
  <c r="BK229" i="4"/>
  <c r="BN229" i="4"/>
  <c r="BN74" i="14"/>
  <c r="BK74" i="14"/>
  <c r="BE74" i="14"/>
  <c r="AW74" i="14"/>
  <c r="AW48" i="7"/>
  <c r="BN48" i="7"/>
  <c r="BK48" i="7"/>
  <c r="BE48" i="7"/>
  <c r="BE99" i="3"/>
  <c r="BN99" i="3"/>
  <c r="AW99" i="3"/>
  <c r="BK99" i="3"/>
  <c r="BN30" i="3"/>
  <c r="BK30" i="3"/>
  <c r="BE30" i="3"/>
  <c r="AW30" i="3"/>
  <c r="BN44" i="4"/>
  <c r="AW44" i="4"/>
  <c r="BK44" i="4"/>
  <c r="BE44" i="4"/>
  <c r="AW121" i="7"/>
  <c r="BK121" i="7"/>
  <c r="BN121" i="7"/>
  <c r="BE121" i="7"/>
  <c r="AW109" i="7"/>
  <c r="BN109" i="7"/>
  <c r="BE109" i="7"/>
  <c r="BK109" i="7"/>
  <c r="BN94" i="3"/>
  <c r="BE94" i="3"/>
  <c r="AW94" i="3"/>
  <c r="BK94" i="3"/>
  <c r="BE100" i="4"/>
  <c r="BN100" i="4"/>
  <c r="BK100" i="4"/>
  <c r="AW100" i="4"/>
  <c r="AW248" i="4"/>
  <c r="BN248" i="4"/>
  <c r="BK248" i="4"/>
  <c r="BE248" i="4"/>
  <c r="BK209" i="7"/>
  <c r="AW209" i="7"/>
  <c r="BE209" i="7"/>
  <c r="BN209" i="7"/>
  <c r="BE32" i="7"/>
  <c r="AW32" i="7"/>
  <c r="BK32" i="7"/>
  <c r="BN32" i="7"/>
  <c r="BK87" i="7"/>
  <c r="AW87" i="7"/>
  <c r="BN87" i="7"/>
  <c r="BK225" i="2"/>
  <c r="AW225" i="2"/>
  <c r="BN225" i="2"/>
  <c r="AW206" i="2"/>
  <c r="BK206" i="2"/>
  <c r="BN206" i="2"/>
  <c r="BN211" i="2"/>
  <c r="BK211" i="2"/>
  <c r="AW211" i="2"/>
  <c r="BN79" i="7"/>
  <c r="BK79" i="7"/>
  <c r="AW79" i="7"/>
  <c r="BK47" i="3"/>
  <c r="BE47" i="3"/>
  <c r="BN47" i="3"/>
  <c r="AW47" i="3"/>
  <c r="BK72" i="14"/>
  <c r="BN72" i="14"/>
  <c r="AW68" i="7"/>
  <c r="BN68" i="7"/>
  <c r="BK68" i="7"/>
  <c r="BE68" i="7"/>
  <c r="BN83" i="4"/>
  <c r="BE83" i="4"/>
  <c r="AW83" i="4"/>
  <c r="BK83" i="4"/>
  <c r="BK13" i="3"/>
  <c r="BN13" i="3"/>
  <c r="BE13" i="3"/>
  <c r="AW13" i="3"/>
  <c r="BN38" i="4"/>
  <c r="AW38" i="4"/>
  <c r="BE38" i="4"/>
  <c r="BK38" i="4"/>
  <c r="AW107" i="7"/>
  <c r="BE107" i="7"/>
  <c r="BK107" i="7"/>
  <c r="BN107" i="7"/>
  <c r="AW39" i="4"/>
  <c r="BN39" i="4"/>
  <c r="BE39" i="4"/>
  <c r="BK39" i="4"/>
  <c r="BN12" i="3"/>
  <c r="BK12" i="3"/>
  <c r="AW12" i="3"/>
  <c r="BE12" i="3"/>
  <c r="BK50" i="4"/>
  <c r="BN50" i="4"/>
  <c r="BE50" i="4"/>
  <c r="AW50" i="4"/>
  <c r="BK118" i="7"/>
  <c r="BE118" i="7"/>
  <c r="BN118" i="7"/>
  <c r="AW118" i="7"/>
  <c r="BK11" i="3"/>
  <c r="BN11" i="3"/>
  <c r="BE11" i="3"/>
  <c r="AW11" i="3"/>
  <c r="BN36" i="4"/>
  <c r="AW36" i="4"/>
  <c r="BE36" i="4"/>
  <c r="BK36" i="4"/>
  <c r="BE117" i="7"/>
  <c r="BK117" i="7"/>
  <c r="BN117" i="7"/>
  <c r="AW117" i="7"/>
  <c r="BN157" i="4"/>
  <c r="BE157" i="4"/>
  <c r="AW157" i="4"/>
  <c r="BK157" i="4"/>
  <c r="BE61" i="4"/>
  <c r="BK61" i="4"/>
  <c r="AW61" i="4"/>
  <c r="BN61" i="4"/>
  <c r="BE32" i="9"/>
  <c r="AW32" i="9"/>
  <c r="AW54" i="3"/>
  <c r="BE54" i="3"/>
  <c r="BN54" i="3"/>
  <c r="BK54" i="3"/>
  <c r="AW75" i="4"/>
  <c r="BN75" i="4"/>
  <c r="BE75" i="4"/>
  <c r="BK75" i="4"/>
  <c r="BN154" i="7"/>
  <c r="AW154" i="7"/>
  <c r="BE154" i="7"/>
  <c r="BK154" i="7"/>
  <c r="AW84" i="4"/>
  <c r="BK84" i="4"/>
  <c r="BE84" i="4"/>
  <c r="BN84" i="4"/>
  <c r="BN71" i="3"/>
  <c r="BK71" i="3"/>
  <c r="BE71" i="3"/>
  <c r="AW71" i="3"/>
  <c r="BK74" i="4"/>
  <c r="BE74" i="4"/>
  <c r="BN74" i="4"/>
  <c r="AW74" i="4"/>
  <c r="BN153" i="7"/>
  <c r="AW153" i="7"/>
  <c r="BE153" i="7"/>
  <c r="BK153" i="7"/>
  <c r="AW141" i="3"/>
  <c r="BN141" i="3"/>
  <c r="BE141" i="3"/>
  <c r="BK141" i="3"/>
  <c r="BN148" i="4"/>
  <c r="AW148" i="4"/>
  <c r="BE148" i="4"/>
  <c r="BK148" i="4"/>
  <c r="BN212" i="7"/>
  <c r="AW212" i="7"/>
  <c r="BE212" i="7"/>
  <c r="BK212" i="7"/>
  <c r="BN35" i="7"/>
  <c r="BE35" i="7"/>
  <c r="BK35" i="7"/>
  <c r="AW35" i="7"/>
  <c r="BE151" i="3"/>
  <c r="BK151" i="3"/>
  <c r="BN151" i="3"/>
  <c r="AW151" i="3"/>
  <c r="BK18" i="3"/>
  <c r="BN18" i="3"/>
  <c r="AW18" i="3"/>
  <c r="BE18" i="3"/>
  <c r="BK26" i="4"/>
  <c r="AW26" i="4"/>
  <c r="BE26" i="4"/>
  <c r="BN26" i="4"/>
  <c r="AW112" i="7"/>
  <c r="BK112" i="7"/>
  <c r="BN112" i="7"/>
  <c r="BE112" i="7"/>
  <c r="BK62" i="3"/>
  <c r="BE62" i="3"/>
  <c r="BN62" i="3"/>
  <c r="AW62" i="3"/>
  <c r="BN80" i="3"/>
  <c r="AW80" i="3"/>
  <c r="BE80" i="3"/>
  <c r="BK80" i="3"/>
  <c r="BN86" i="4"/>
  <c r="AW86" i="4"/>
  <c r="BE86" i="4"/>
  <c r="BK86" i="4"/>
  <c r="BK27" i="3"/>
  <c r="AW27" i="3"/>
  <c r="BN27" i="3"/>
  <c r="BE27" i="3"/>
  <c r="BK160" i="3"/>
  <c r="BE160" i="3"/>
  <c r="BN160" i="3"/>
  <c r="AW160" i="3"/>
  <c r="BN168" i="4"/>
  <c r="BK168" i="4"/>
  <c r="AW168" i="4"/>
  <c r="BE168" i="4"/>
  <c r="BN13" i="7"/>
  <c r="AW13" i="7"/>
  <c r="BE13" i="7"/>
  <c r="BK13" i="7"/>
  <c r="BK220" i="2"/>
  <c r="AW220" i="2"/>
  <c r="BN220" i="2"/>
  <c r="BK209" i="2"/>
  <c r="BN209" i="2"/>
  <c r="AW209" i="2"/>
  <c r="AW214" i="2"/>
  <c r="BK214" i="2"/>
  <c r="BN214" i="2"/>
  <c r="BN96" i="7"/>
  <c r="BK96" i="7"/>
  <c r="AW96" i="7"/>
  <c r="BK20" i="4"/>
  <c r="AW20" i="4"/>
  <c r="BE20" i="4"/>
  <c r="BN20" i="4"/>
  <c r="BE55" i="7"/>
  <c r="AW55" i="7"/>
  <c r="BN55" i="7"/>
  <c r="BK55" i="7"/>
  <c r="BN8" i="3"/>
  <c r="BE8" i="3"/>
  <c r="AW8" i="3"/>
  <c r="BK8" i="3"/>
  <c r="BE18" i="4"/>
  <c r="BK18" i="4"/>
  <c r="BN18" i="4"/>
  <c r="AW18" i="4"/>
  <c r="BK67" i="7"/>
  <c r="AW67" i="7"/>
  <c r="BE67" i="7"/>
  <c r="BN67" i="7"/>
  <c r="AW8" i="4"/>
  <c r="BK8" i="4"/>
  <c r="BN8" i="4"/>
  <c r="BE8" i="4"/>
  <c r="BK37" i="4"/>
  <c r="AW37" i="4"/>
  <c r="BE37" i="4"/>
  <c r="BN37" i="4"/>
  <c r="BE106" i="7"/>
  <c r="BK106" i="7"/>
  <c r="BN106" i="7"/>
  <c r="AW106" i="7"/>
  <c r="AW15" i="4"/>
  <c r="BE15" i="4"/>
  <c r="BK15" i="4"/>
  <c r="BN15" i="4"/>
  <c r="AW105" i="7"/>
  <c r="BE105" i="7"/>
  <c r="BK105" i="7"/>
  <c r="BN105" i="7"/>
  <c r="BK154" i="3"/>
  <c r="BE154" i="3"/>
  <c r="BN154" i="3"/>
  <c r="AW154" i="3"/>
  <c r="BN48" i="4"/>
  <c r="BK48" i="4"/>
  <c r="AW48" i="4"/>
  <c r="BE48" i="4"/>
  <c r="AW116" i="7"/>
  <c r="BE116" i="7"/>
  <c r="BN116" i="7"/>
  <c r="BK116" i="7"/>
  <c r="AW122" i="3"/>
  <c r="BE122" i="3"/>
  <c r="BK122" i="3"/>
  <c r="BN122" i="3"/>
  <c r="BK33" i="3"/>
  <c r="BN33" i="3"/>
  <c r="AW33" i="3"/>
  <c r="BE33" i="3"/>
  <c r="AW60" i="4"/>
  <c r="BN60" i="4"/>
  <c r="BK60" i="4"/>
  <c r="BE60" i="4"/>
  <c r="BN144" i="7"/>
  <c r="BK144" i="7"/>
  <c r="AW144" i="7"/>
  <c r="BE144" i="7"/>
  <c r="BK52" i="3"/>
  <c r="AW52" i="3"/>
  <c r="BE52" i="3"/>
  <c r="BN52" i="3"/>
  <c r="AW59" i="4"/>
  <c r="BE59" i="4"/>
  <c r="BN59" i="4"/>
  <c r="BK59" i="4"/>
  <c r="BK144" i="4"/>
  <c r="AW144" i="4"/>
  <c r="BN144" i="4"/>
  <c r="BE144" i="4"/>
  <c r="AW130" i="4"/>
  <c r="BE130" i="4"/>
  <c r="BK130" i="4"/>
  <c r="BN130" i="4"/>
  <c r="AW204" i="7"/>
  <c r="BK204" i="7"/>
  <c r="BN204" i="7"/>
  <c r="BE204" i="7"/>
  <c r="BN16" i="7"/>
  <c r="BE16" i="7"/>
  <c r="AW16" i="7"/>
  <c r="BK16" i="7"/>
  <c r="AW83" i="3"/>
  <c r="BE83" i="3"/>
  <c r="BN83" i="3"/>
  <c r="BK83" i="3"/>
  <c r="BE266" i="4"/>
  <c r="BN266" i="4"/>
  <c r="BK266" i="4"/>
  <c r="AW266" i="4"/>
  <c r="AW9" i="4"/>
  <c r="BE9" i="4"/>
  <c r="BK9" i="4"/>
  <c r="BN9" i="4"/>
  <c r="BE72" i="7"/>
  <c r="AW72" i="7"/>
  <c r="BK72" i="7"/>
  <c r="BN72" i="7"/>
  <c r="BK242" i="4"/>
  <c r="AW242" i="4"/>
  <c r="BN242" i="4"/>
  <c r="BE242" i="4"/>
  <c r="BE68" i="3"/>
  <c r="BN68" i="3"/>
  <c r="BK68" i="3"/>
  <c r="AW68" i="3"/>
  <c r="BK71" i="4"/>
  <c r="AW71" i="4"/>
  <c r="BE71" i="4"/>
  <c r="BN71" i="4"/>
  <c r="BE120" i="7"/>
  <c r="AW120" i="7"/>
  <c r="BK120" i="7"/>
  <c r="BN120" i="7"/>
  <c r="AW261" i="4"/>
  <c r="BK261" i="4"/>
  <c r="BE261" i="4"/>
  <c r="BN261" i="4"/>
  <c r="BN142" i="3"/>
  <c r="BE142" i="3"/>
  <c r="BK142" i="3"/>
  <c r="AW142" i="3"/>
  <c r="AW145" i="4"/>
  <c r="BN145" i="4"/>
  <c r="BK145" i="4"/>
  <c r="BE145" i="4"/>
  <c r="BN189" i="7"/>
  <c r="AW189" i="7"/>
  <c r="BE189" i="7"/>
  <c r="BK189" i="7"/>
  <c r="BN34" i="9"/>
  <c r="BE34" i="9"/>
  <c r="AW34" i="9"/>
  <c r="BK34" i="9"/>
  <c r="BN83" i="7"/>
  <c r="BK83" i="7"/>
  <c r="AW83" i="7"/>
  <c r="BN216" i="2"/>
  <c r="BK216" i="2"/>
  <c r="AW216" i="2"/>
  <c r="BN212" i="2"/>
  <c r="BK212" i="2"/>
  <c r="AW212" i="2"/>
  <c r="BN205" i="2"/>
  <c r="AW205" i="2"/>
  <c r="BK205" i="2"/>
  <c r="BN77" i="7"/>
  <c r="BK77" i="7"/>
  <c r="AW77" i="7"/>
  <c r="AW81" i="14"/>
  <c r="BN81" i="14"/>
  <c r="BE81" i="14"/>
  <c r="BK81" i="14"/>
  <c r="BK42" i="7"/>
  <c r="AW42" i="7"/>
  <c r="BN42" i="7"/>
  <c r="BE42" i="7"/>
  <c r="BE171" i="3"/>
  <c r="BK171" i="3"/>
  <c r="AW171" i="3"/>
  <c r="BN171" i="3"/>
  <c r="BK259" i="4"/>
  <c r="BN259" i="4"/>
  <c r="BE259" i="4"/>
  <c r="AW259" i="4"/>
  <c r="BE54" i="7"/>
  <c r="BK54" i="7"/>
  <c r="AW54" i="7"/>
  <c r="BN54" i="7"/>
  <c r="BK170" i="3"/>
  <c r="BE170" i="3"/>
  <c r="AW170" i="3"/>
  <c r="BN170" i="3"/>
  <c r="BN16" i="4"/>
  <c r="BK16" i="4"/>
  <c r="BE16" i="4"/>
  <c r="AW16" i="4"/>
  <c r="BK66" i="7"/>
  <c r="AW66" i="7"/>
  <c r="BN66" i="7"/>
  <c r="BE66" i="7"/>
  <c r="BN168" i="3"/>
  <c r="BK168" i="3"/>
  <c r="AW168" i="3"/>
  <c r="BE168" i="3"/>
  <c r="BK257" i="4"/>
  <c r="BN257" i="4"/>
  <c r="AW257" i="4"/>
  <c r="BE257" i="4"/>
  <c r="BE65" i="7"/>
  <c r="BN65" i="7"/>
  <c r="BK65" i="7"/>
  <c r="AW65" i="7"/>
  <c r="BK86" i="3"/>
  <c r="BN86" i="3"/>
  <c r="AW86" i="3"/>
  <c r="BE86" i="3"/>
  <c r="BN35" i="4"/>
  <c r="BE35" i="4"/>
  <c r="AW35" i="4"/>
  <c r="BK35" i="4"/>
  <c r="BE104" i="7"/>
  <c r="BK104" i="7"/>
  <c r="BN104" i="7"/>
  <c r="AW104" i="7"/>
  <c r="BN22" i="3"/>
  <c r="BK22" i="3"/>
  <c r="AW22" i="3"/>
  <c r="BE22" i="3"/>
  <c r="BE21" i="3"/>
  <c r="AW21" i="3"/>
  <c r="BK21" i="3"/>
  <c r="BN21" i="3"/>
  <c r="AW47" i="4"/>
  <c r="BK47" i="4"/>
  <c r="BE47" i="4"/>
  <c r="BN47" i="4"/>
  <c r="AW138" i="3"/>
  <c r="BK138" i="3"/>
  <c r="BE138" i="3"/>
  <c r="BN138" i="3"/>
  <c r="AW32" i="3"/>
  <c r="BK32" i="3"/>
  <c r="BE32" i="3"/>
  <c r="BN32" i="3"/>
  <c r="BN46" i="4"/>
  <c r="BK46" i="4"/>
  <c r="BE46" i="4"/>
  <c r="AW46" i="4"/>
  <c r="BE200" i="7"/>
  <c r="BN200" i="7"/>
  <c r="AW200" i="7"/>
  <c r="BK200" i="7"/>
  <c r="BK116" i="4"/>
  <c r="BE116" i="4"/>
  <c r="AW116" i="4"/>
  <c r="BN116" i="4"/>
  <c r="AW192" i="7"/>
  <c r="BE192" i="7"/>
  <c r="BK192" i="7"/>
  <c r="BN192" i="7"/>
  <c r="BE37" i="9"/>
  <c r="AW37" i="9"/>
  <c r="BN37" i="9"/>
  <c r="BK37" i="9"/>
  <c r="AW251" i="4"/>
  <c r="BE251" i="4"/>
  <c r="BK251" i="4"/>
  <c r="BN251" i="4"/>
  <c r="BK59" i="7"/>
  <c r="BN59" i="7"/>
  <c r="AW59" i="7"/>
  <c r="BE59" i="7"/>
  <c r="BK134" i="3"/>
  <c r="AW134" i="3"/>
  <c r="BE134" i="3"/>
  <c r="BN134" i="3"/>
  <c r="BK49" i="3"/>
  <c r="BE49" i="3"/>
  <c r="BN49" i="3"/>
  <c r="AW49" i="3"/>
  <c r="AW56" i="4"/>
  <c r="BE56" i="4"/>
  <c r="BN56" i="4"/>
  <c r="BK56" i="4"/>
  <c r="BN111" i="7"/>
  <c r="BE111" i="7"/>
  <c r="AW111" i="7"/>
  <c r="BK111" i="7"/>
  <c r="BN69" i="4"/>
  <c r="BK69" i="4"/>
  <c r="AW69" i="4"/>
  <c r="BE69" i="4"/>
  <c r="BK124" i="3"/>
  <c r="AW124" i="3"/>
  <c r="BN124" i="3"/>
  <c r="BE124" i="3"/>
  <c r="BK127" i="4"/>
  <c r="BN127" i="4"/>
  <c r="AW127" i="4"/>
  <c r="BE127" i="4"/>
  <c r="BN23" i="9"/>
  <c r="AW23" i="9"/>
  <c r="BK23" i="9"/>
  <c r="BE23" i="9"/>
  <c r="BN86" i="7"/>
  <c r="BK86" i="7"/>
  <c r="AW86" i="7"/>
  <c r="AW81" i="7"/>
  <c r="BK81" i="7"/>
  <c r="BN81" i="7"/>
  <c r="BK219" i="2"/>
  <c r="BN219" i="2"/>
  <c r="AW219" i="2"/>
  <c r="BK215" i="2"/>
  <c r="BN215" i="2"/>
  <c r="AW215" i="2"/>
  <c r="BN78" i="7"/>
  <c r="BK78" i="7"/>
  <c r="AW78" i="7"/>
  <c r="BN188" i="7"/>
  <c r="BK188" i="7"/>
  <c r="BE188" i="7"/>
  <c r="AW188" i="7"/>
  <c r="BN23" i="7"/>
  <c r="AW23" i="7"/>
  <c r="BE23" i="7"/>
  <c r="BK23" i="7"/>
  <c r="AW157" i="3"/>
  <c r="BK157" i="3"/>
  <c r="BE157" i="3"/>
  <c r="BN157" i="3"/>
  <c r="BK241" i="4"/>
  <c r="BE241" i="4"/>
  <c r="AW241" i="4"/>
  <c r="BN241" i="4"/>
  <c r="AW80" i="14"/>
  <c r="BN80" i="14"/>
  <c r="BK80" i="14"/>
  <c r="BE80" i="14"/>
  <c r="BE41" i="7"/>
  <c r="BK41" i="7"/>
  <c r="AW41" i="7"/>
  <c r="BN41" i="7"/>
  <c r="BN156" i="3"/>
  <c r="AW156" i="3"/>
  <c r="BE156" i="3"/>
  <c r="BK156" i="3"/>
  <c r="BK258" i="4"/>
  <c r="BE258" i="4"/>
  <c r="BN258" i="4"/>
  <c r="AW258" i="4"/>
  <c r="AW53" i="7"/>
  <c r="BN53" i="7"/>
  <c r="BK53" i="7"/>
  <c r="BE53" i="7"/>
  <c r="BN155" i="3"/>
  <c r="BK155" i="3"/>
  <c r="AW155" i="3"/>
  <c r="BE155" i="3"/>
  <c r="BE239" i="4"/>
  <c r="BK239" i="4"/>
  <c r="BN239" i="4"/>
  <c r="AW239" i="4"/>
  <c r="AW78" i="14"/>
  <c r="BN78" i="14"/>
  <c r="BE78" i="14"/>
  <c r="BK78" i="14"/>
  <c r="AW52" i="7"/>
  <c r="BN52" i="7"/>
  <c r="BK52" i="7"/>
  <c r="BE52" i="7"/>
  <c r="BN10" i="3"/>
  <c r="AW10" i="3"/>
  <c r="BK10" i="3"/>
  <c r="BE10" i="3"/>
  <c r="AW14" i="4"/>
  <c r="BK14" i="4"/>
  <c r="BN14" i="4"/>
  <c r="BE14" i="4"/>
  <c r="AW64" i="7"/>
  <c r="BN64" i="7"/>
  <c r="BE64" i="7"/>
  <c r="BK64" i="7"/>
  <c r="BN256" i="4"/>
  <c r="AW256" i="4"/>
  <c r="BE256" i="4"/>
  <c r="BK256" i="4"/>
  <c r="BN9" i="3"/>
  <c r="BE9" i="3"/>
  <c r="AW9" i="3"/>
  <c r="BK9" i="3"/>
  <c r="BK34" i="4"/>
  <c r="BE34" i="4"/>
  <c r="BN34" i="4"/>
  <c r="AW34" i="4"/>
  <c r="BN20" i="3"/>
  <c r="BK20" i="3"/>
  <c r="AW20" i="3"/>
  <c r="BE20" i="3"/>
  <c r="AW28" i="4"/>
  <c r="BN28" i="4"/>
  <c r="BE28" i="4"/>
  <c r="BK28" i="4"/>
  <c r="BN114" i="7"/>
  <c r="BK114" i="7"/>
  <c r="BE114" i="7"/>
  <c r="AW114" i="7"/>
  <c r="AW43" i="7"/>
  <c r="BK43" i="7"/>
  <c r="BE43" i="7"/>
  <c r="BN43" i="7"/>
  <c r="BE103" i="4"/>
  <c r="BN103" i="4"/>
  <c r="AW103" i="4"/>
  <c r="BK103" i="4"/>
  <c r="AW26" i="9"/>
  <c r="BN26" i="9"/>
  <c r="BE26" i="9"/>
  <c r="BK26" i="9"/>
  <c r="AW163" i="3"/>
  <c r="BK163" i="3"/>
  <c r="BN163" i="3"/>
  <c r="BE163" i="3"/>
  <c r="BN228" i="4"/>
  <c r="BE228" i="4"/>
  <c r="AW228" i="4"/>
  <c r="BK228" i="4"/>
  <c r="BN73" i="14"/>
  <c r="BK73" i="14"/>
  <c r="BE73" i="14"/>
  <c r="AW73" i="14"/>
  <c r="BN47" i="7"/>
  <c r="AW47" i="7"/>
  <c r="BE47" i="7"/>
  <c r="BK47" i="7"/>
  <c r="AW36" i="3"/>
  <c r="BE36" i="3"/>
  <c r="BK36" i="3"/>
  <c r="BN36" i="3"/>
  <c r="AW29" i="3"/>
  <c r="BN29" i="3"/>
  <c r="BK29" i="3"/>
  <c r="BE29" i="3"/>
  <c r="AW43" i="4"/>
  <c r="BE43" i="4"/>
  <c r="BK43" i="4"/>
  <c r="BN43" i="4"/>
  <c r="BN71" i="7"/>
  <c r="AW71" i="7"/>
  <c r="BE71" i="7"/>
  <c r="BK71" i="7"/>
  <c r="BE208" i="7"/>
  <c r="AW208" i="7"/>
  <c r="BN208" i="7"/>
  <c r="BK208" i="7"/>
  <c r="BE105" i="3"/>
  <c r="BN105" i="3"/>
  <c r="BK105" i="3"/>
  <c r="AW105" i="3"/>
  <c r="BN113" i="4"/>
  <c r="AW113" i="4"/>
  <c r="BK113" i="4"/>
  <c r="BE113" i="4"/>
  <c r="BN161" i="7"/>
  <c r="BE161" i="7"/>
  <c r="BK161" i="7"/>
  <c r="AW161" i="7"/>
  <c r="AW94" i="7"/>
  <c r="BK94" i="7"/>
  <c r="BN94" i="7"/>
  <c r="BK166" i="2"/>
  <c r="AW191" i="2"/>
  <c r="BN173" i="2"/>
  <c r="AW66" i="2"/>
  <c r="AW44" i="2"/>
  <c r="BN44" i="2"/>
  <c r="BK174" i="2"/>
  <c r="BK66" i="2"/>
  <c r="AW173" i="2"/>
  <c r="BK191" i="2"/>
  <c r="BK72" i="2"/>
  <c r="BN166" i="2"/>
  <c r="AW174" i="2"/>
  <c r="BK190" i="2"/>
  <c r="AW190" i="2"/>
  <c r="AW192" i="2"/>
  <c r="BK192" i="2"/>
  <c r="BK203" i="8"/>
  <c r="BN203" i="8"/>
  <c r="AW203" i="8"/>
  <c r="BK157" i="8"/>
  <c r="BN157" i="8"/>
  <c r="BE157" i="8"/>
  <c r="AW157" i="8"/>
  <c r="BN260" i="8"/>
  <c r="BK260" i="8"/>
  <c r="BE260" i="8"/>
  <c r="AW260" i="8"/>
  <c r="BN15" i="8"/>
  <c r="BK15" i="8"/>
  <c r="AW15" i="8"/>
  <c r="BK158" i="8"/>
  <c r="BN158" i="8"/>
  <c r="BE158" i="8"/>
  <c r="AW158" i="8"/>
  <c r="BN47" i="8"/>
  <c r="AW47" i="8"/>
  <c r="BK47" i="8"/>
  <c r="BK215" i="8"/>
  <c r="BN215" i="8"/>
  <c r="AW215" i="8"/>
  <c r="BK145" i="8"/>
  <c r="BN145" i="8"/>
  <c r="AW145" i="8"/>
  <c r="BN207" i="8"/>
  <c r="AW207" i="8"/>
  <c r="BK207" i="8"/>
  <c r="BN146" i="8"/>
  <c r="AW146" i="8"/>
  <c r="BK146" i="8"/>
  <c r="BN243" i="8"/>
  <c r="BK243" i="8"/>
  <c r="AW243" i="8"/>
  <c r="BN211" i="8"/>
  <c r="BK211" i="8"/>
  <c r="AW211" i="8"/>
  <c r="BN21" i="8"/>
  <c r="BK21" i="8"/>
  <c r="AW21" i="8"/>
  <c r="AW36" i="8"/>
  <c r="BN36" i="8"/>
  <c r="BK36" i="8"/>
  <c r="BN139" i="8"/>
  <c r="BK139" i="8"/>
  <c r="AW139" i="8"/>
  <c r="BN250" i="8"/>
  <c r="BK250" i="8"/>
  <c r="AW250" i="8"/>
  <c r="BK156" i="8"/>
  <c r="BN156" i="8"/>
  <c r="BE156" i="8"/>
  <c r="AW156" i="8"/>
  <c r="BN226" i="8"/>
  <c r="AW226" i="8"/>
  <c r="BK226" i="8"/>
  <c r="BK11" i="8"/>
  <c r="BN11" i="8"/>
  <c r="AW11" i="8"/>
  <c r="BN245" i="8"/>
  <c r="AW245" i="8"/>
  <c r="BK245" i="8"/>
  <c r="AW165" i="8"/>
  <c r="BN165" i="8"/>
  <c r="BK165" i="8"/>
  <c r="BK193" i="8"/>
  <c r="BN193" i="8"/>
  <c r="AW193" i="8"/>
  <c r="BN29" i="8"/>
  <c r="BK29" i="8"/>
  <c r="AW29" i="8"/>
  <c r="BE29" i="8"/>
  <c r="BK167" i="8"/>
  <c r="BN167" i="8"/>
  <c r="AW167" i="8"/>
  <c r="BN231" i="8"/>
  <c r="AW231" i="8"/>
  <c r="BK231" i="8"/>
  <c r="BN24" i="8"/>
  <c r="AW24" i="8"/>
  <c r="BK24" i="8"/>
  <c r="BN198" i="8"/>
  <c r="BK198" i="8"/>
  <c r="AW198" i="8"/>
  <c r="BN140" i="8"/>
  <c r="BK140" i="8"/>
  <c r="AW140" i="8"/>
  <c r="BN142" i="8"/>
  <c r="AW142" i="8"/>
  <c r="BK142" i="8"/>
  <c r="BK40" i="8"/>
  <c r="BN40" i="8"/>
  <c r="AW40" i="8"/>
  <c r="BN59" i="8"/>
  <c r="BK59" i="8"/>
  <c r="AW59" i="8"/>
  <c r="BN212" i="8"/>
  <c r="AW212" i="8"/>
  <c r="BK212" i="8"/>
  <c r="BN224" i="8"/>
  <c r="AW224" i="8"/>
  <c r="BK224" i="8"/>
  <c r="BN9" i="8"/>
  <c r="BK9" i="8"/>
  <c r="AW9" i="8"/>
  <c r="BN148" i="8"/>
  <c r="AW148" i="8"/>
  <c r="BK148" i="8"/>
  <c r="BN163" i="8"/>
  <c r="BK163" i="8"/>
  <c r="AW163" i="8"/>
  <c r="BN259" i="8"/>
  <c r="BE259" i="8"/>
  <c r="BK259" i="8"/>
  <c r="AW259" i="8"/>
  <c r="BN217" i="8"/>
  <c r="BK217" i="8"/>
  <c r="AW217" i="8"/>
  <c r="BN33" i="8"/>
  <c r="BE33" i="8"/>
  <c r="BK33" i="8"/>
  <c r="AW33" i="8"/>
  <c r="BN93" i="8"/>
  <c r="BE93" i="8"/>
  <c r="AW93" i="8"/>
  <c r="BK93" i="8"/>
  <c r="BN252" i="8"/>
  <c r="BK252" i="8"/>
  <c r="AW252" i="8"/>
  <c r="BE252" i="8"/>
  <c r="BN236" i="8"/>
  <c r="BK236" i="8"/>
  <c r="AW236" i="8"/>
  <c r="BK45" i="8"/>
  <c r="BN45" i="8"/>
  <c r="AW45" i="8"/>
  <c r="BK192" i="8"/>
  <c r="BN192" i="8"/>
  <c r="AW192" i="8"/>
  <c r="BN152" i="8"/>
  <c r="BK152" i="8"/>
  <c r="AW152" i="8"/>
  <c r="BE152" i="8"/>
  <c r="BN257" i="8"/>
  <c r="BE257" i="8"/>
  <c r="BK257" i="8"/>
  <c r="AW257" i="8"/>
  <c r="BN95" i="8"/>
  <c r="BK95" i="8"/>
  <c r="BE95" i="8"/>
  <c r="AW95" i="8"/>
  <c r="BK138" i="8"/>
  <c r="BN138" i="8"/>
  <c r="AW138" i="8"/>
  <c r="BN255" i="8"/>
  <c r="BK255" i="8"/>
  <c r="AW255" i="8"/>
  <c r="BE255" i="8"/>
  <c r="BK97" i="8"/>
  <c r="BN97" i="8"/>
  <c r="AW97" i="8"/>
  <c r="BE97" i="8"/>
  <c r="BN162" i="8"/>
  <c r="BK162" i="8"/>
  <c r="AW162" i="8"/>
  <c r="BN241" i="8"/>
  <c r="BK241" i="8"/>
  <c r="AW241" i="8"/>
  <c r="BK10" i="8"/>
  <c r="BN10" i="8"/>
  <c r="AW10" i="8"/>
  <c r="BN38" i="8"/>
  <c r="BK38" i="8"/>
  <c r="AW38" i="8"/>
  <c r="BN190" i="8"/>
  <c r="BK190" i="8"/>
  <c r="AW190" i="8"/>
  <c r="BN188" i="8"/>
  <c r="AW188" i="8"/>
  <c r="BK188" i="8"/>
  <c r="BN232" i="8"/>
  <c r="BK232" i="8"/>
  <c r="AW232" i="8"/>
  <c r="BN30" i="8"/>
  <c r="BK30" i="8"/>
  <c r="AW30" i="8"/>
  <c r="BE30" i="8"/>
  <c r="BN242" i="8"/>
  <c r="BK242" i="8"/>
  <c r="AW242" i="8"/>
  <c r="BK168" i="8"/>
  <c r="BN168" i="8"/>
  <c r="AW168" i="8"/>
  <c r="BK233" i="8"/>
  <c r="BN233" i="8"/>
  <c r="AW233" i="8"/>
  <c r="BN169" i="8"/>
  <c r="BK169" i="8"/>
  <c r="AW169" i="8"/>
  <c r="BN196" i="8"/>
  <c r="BK196" i="8"/>
  <c r="AW196" i="8"/>
  <c r="BN151" i="8"/>
  <c r="BK151" i="8"/>
  <c r="AW151" i="8"/>
  <c r="BE151" i="8"/>
  <c r="BN55" i="8"/>
  <c r="BK55" i="8"/>
  <c r="AW55" i="8"/>
  <c r="BN149" i="8"/>
  <c r="AW149" i="8"/>
  <c r="BK149" i="8"/>
  <c r="BN248" i="8"/>
  <c r="BK248" i="8"/>
  <c r="AW248" i="8"/>
  <c r="BN98" i="8"/>
  <c r="BK98" i="8"/>
  <c r="AW98" i="8"/>
  <c r="BE98" i="8"/>
  <c r="AW213" i="8"/>
  <c r="BN213" i="8"/>
  <c r="BK213" i="8"/>
  <c r="BN214" i="8"/>
  <c r="BK214" i="8"/>
  <c r="AW214" i="8"/>
  <c r="BN18" i="8"/>
  <c r="BK18" i="8"/>
  <c r="BE18" i="8"/>
  <c r="AW18" i="8"/>
  <c r="BN150" i="8"/>
  <c r="BK150" i="8"/>
  <c r="AW150" i="8"/>
  <c r="BE150" i="8"/>
  <c r="BK57" i="8"/>
  <c r="BN57" i="8"/>
  <c r="AW57" i="8"/>
  <c r="BK197" i="8"/>
  <c r="AW197" i="8"/>
  <c r="BN197" i="8"/>
  <c r="BN53" i="8"/>
  <c r="AW53" i="8"/>
  <c r="BK53" i="8"/>
  <c r="BN159" i="8"/>
  <c r="BK159" i="8"/>
  <c r="BE159" i="8"/>
  <c r="AW159" i="8"/>
  <c r="BN94" i="8"/>
  <c r="BE94" i="8"/>
  <c r="AW94" i="8"/>
  <c r="BK94" i="8"/>
  <c r="BN194" i="8"/>
  <c r="BK194" i="8"/>
  <c r="AW194" i="8"/>
  <c r="BN153" i="8"/>
  <c r="BE153" i="8"/>
  <c r="AW153" i="8"/>
  <c r="BK153" i="8"/>
  <c r="BN210" i="8"/>
  <c r="BK210" i="8"/>
  <c r="AW210" i="8"/>
  <c r="BN32" i="8"/>
  <c r="BE32" i="8"/>
  <c r="BK32" i="8"/>
  <c r="AW32" i="8"/>
  <c r="BN164" i="8"/>
  <c r="AW164" i="8"/>
  <c r="BK164" i="8"/>
  <c r="BN187" i="8"/>
  <c r="BK187" i="8"/>
  <c r="AW187" i="8"/>
  <c r="BN206" i="8"/>
  <c r="AW206" i="8"/>
  <c r="BK206" i="8"/>
  <c r="BN154" i="8"/>
  <c r="BE154" i="8"/>
  <c r="AW154" i="8"/>
  <c r="BK154" i="8"/>
  <c r="BK26" i="8"/>
  <c r="BN26" i="8"/>
  <c r="BE26" i="8"/>
  <c r="AW26" i="8"/>
  <c r="BN35" i="8"/>
  <c r="BE35" i="8"/>
  <c r="AW35" i="8"/>
  <c r="BK35" i="8"/>
  <c r="BN172" i="8"/>
  <c r="AW172" i="8"/>
  <c r="BK172" i="8"/>
  <c r="BN234" i="8"/>
  <c r="BK234" i="8"/>
  <c r="AW234" i="8"/>
  <c r="BN99" i="8"/>
  <c r="BK99" i="8"/>
  <c r="AW99" i="8"/>
  <c r="BE99" i="8"/>
  <c r="BN155" i="8"/>
  <c r="BK155" i="8"/>
  <c r="BE155" i="8"/>
  <c r="AW155" i="8"/>
  <c r="BK179" i="8"/>
  <c r="BN179" i="8"/>
  <c r="AW179" i="8"/>
  <c r="BN186" i="8"/>
  <c r="BK186" i="8"/>
  <c r="AW186" i="8"/>
  <c r="BN246" i="8"/>
  <c r="AW246" i="8"/>
  <c r="BK246" i="8"/>
  <c r="BN28" i="8"/>
  <c r="BK28" i="8"/>
  <c r="AW28" i="8"/>
  <c r="BE28" i="8"/>
  <c r="BN195" i="8"/>
  <c r="BK195" i="8"/>
  <c r="AW195" i="8"/>
  <c r="BN208" i="8"/>
  <c r="BK208" i="8"/>
  <c r="AW208" i="8"/>
  <c r="BK204" i="8"/>
  <c r="BN204" i="8"/>
  <c r="AW204" i="8"/>
  <c r="BN200" i="8"/>
  <c r="AW200" i="8"/>
  <c r="BK200" i="8"/>
  <c r="BN170" i="8"/>
  <c r="BK170" i="8"/>
  <c r="AW170" i="8"/>
  <c r="BN54" i="8"/>
  <c r="BK54" i="8"/>
  <c r="AW54" i="8"/>
  <c r="BN56" i="8"/>
  <c r="BK56" i="8"/>
  <c r="AW56" i="8"/>
  <c r="BN222" i="8"/>
  <c r="BK222" i="8"/>
  <c r="AW222" i="8"/>
  <c r="BN48" i="8"/>
  <c r="AW48" i="8"/>
  <c r="BK48" i="8"/>
  <c r="BK180" i="8"/>
  <c r="BN180" i="8"/>
  <c r="AW180" i="8"/>
  <c r="BN247" i="8"/>
  <c r="AW247" i="8"/>
  <c r="BK247" i="8"/>
  <c r="AW20" i="8"/>
  <c r="BN20" i="8"/>
  <c r="BK20" i="8"/>
  <c r="AW177" i="8"/>
  <c r="BK177" i="8"/>
  <c r="BN177" i="8"/>
  <c r="BN238" i="8"/>
  <c r="BK238" i="8"/>
  <c r="AW238" i="8"/>
  <c r="AW225" i="8"/>
  <c r="BK225" i="8"/>
  <c r="BN225" i="8"/>
  <c r="BN173" i="8"/>
  <c r="AW173" i="8"/>
  <c r="BK173" i="8"/>
  <c r="BN178" i="8"/>
  <c r="BK178" i="8"/>
  <c r="AW178" i="8"/>
  <c r="BK228" i="8"/>
  <c r="BN228" i="8"/>
  <c r="AW228" i="8"/>
  <c r="BN100" i="8"/>
  <c r="BK100" i="8"/>
  <c r="AW100" i="8"/>
  <c r="BE100" i="8"/>
  <c r="BN230" i="8"/>
  <c r="AW230" i="8"/>
  <c r="BK230" i="8"/>
  <c r="BN218" i="8"/>
  <c r="BK218" i="8"/>
  <c r="AW218" i="8"/>
  <c r="BK51" i="8"/>
  <c r="BN51" i="8"/>
  <c r="AW51" i="8"/>
  <c r="BN199" i="8"/>
  <c r="BK199" i="8"/>
  <c r="AW199" i="8"/>
  <c r="BK39" i="8"/>
  <c r="BN39" i="8"/>
  <c r="AW39" i="8"/>
  <c r="BN143" i="8"/>
  <c r="BK143" i="8"/>
  <c r="AW143" i="8"/>
  <c r="BN229" i="8"/>
  <c r="AW229" i="8"/>
  <c r="BK229" i="8"/>
  <c r="BN42" i="8"/>
  <c r="BK42" i="8"/>
  <c r="AW42" i="8"/>
  <c r="BN251" i="8"/>
  <c r="BK251" i="8"/>
  <c r="AW251" i="8"/>
  <c r="BN235" i="8"/>
  <c r="BK235" i="8"/>
  <c r="AW235" i="8"/>
  <c r="BK96" i="8"/>
  <c r="BN96" i="8"/>
  <c r="BE96" i="8"/>
  <c r="AW96" i="8"/>
  <c r="AW49" i="8"/>
  <c r="BN49" i="8"/>
  <c r="BK49" i="8"/>
  <c r="BN223" i="8"/>
  <c r="BK223" i="8"/>
  <c r="AW223" i="8"/>
  <c r="BN19" i="8"/>
  <c r="BE19" i="8"/>
  <c r="AW19" i="8"/>
  <c r="BK19" i="8"/>
  <c r="BN239" i="8"/>
  <c r="BK239" i="8"/>
  <c r="AW239" i="8"/>
  <c r="BN240" i="8"/>
  <c r="BK240" i="8"/>
  <c r="AW240" i="8"/>
  <c r="BK191" i="8"/>
  <c r="BN191" i="8"/>
  <c r="AW191" i="8"/>
  <c r="BK16" i="8"/>
  <c r="BN16" i="8"/>
  <c r="BE16" i="8"/>
  <c r="AW16" i="8"/>
  <c r="BN14" i="8"/>
  <c r="BK14" i="8"/>
  <c r="AW14" i="8"/>
  <c r="BK261" i="8"/>
  <c r="BE261" i="8"/>
  <c r="AW261" i="8"/>
  <c r="BN261" i="8"/>
  <c r="BN147" i="8"/>
  <c r="AW147" i="8"/>
  <c r="BK147" i="8"/>
  <c r="BK41" i="8"/>
  <c r="BN41" i="8"/>
  <c r="AW41" i="8"/>
  <c r="BN183" i="8"/>
  <c r="AW183" i="8"/>
  <c r="BK183" i="8"/>
  <c r="BN44" i="8"/>
  <c r="BK44" i="8"/>
  <c r="AW44" i="8"/>
  <c r="BK237" i="8"/>
  <c r="AW237" i="8"/>
  <c r="BN237" i="8"/>
  <c r="BN174" i="8"/>
  <c r="AW174" i="8"/>
  <c r="BK174" i="8"/>
  <c r="BN13" i="8"/>
  <c r="BK13" i="8"/>
  <c r="AW13" i="8"/>
  <c r="BN175" i="8"/>
  <c r="BK175" i="8"/>
  <c r="AW175" i="8"/>
  <c r="BN176" i="8"/>
  <c r="AW176" i="8"/>
  <c r="BK176" i="8"/>
  <c r="BN34" i="8"/>
  <c r="BE34" i="8"/>
  <c r="BK34" i="8"/>
  <c r="AW34" i="8"/>
  <c r="BN50" i="8"/>
  <c r="BK50" i="8"/>
  <c r="AW50" i="8"/>
  <c r="AW189" i="8"/>
  <c r="BN189" i="8"/>
  <c r="BK189" i="8"/>
  <c r="BN141" i="8"/>
  <c r="AW141" i="8"/>
  <c r="BK141" i="8"/>
  <c r="BN227" i="8"/>
  <c r="AW227" i="8"/>
  <c r="BK227" i="8"/>
  <c r="BK12" i="8"/>
  <c r="BN12" i="8"/>
  <c r="AW12" i="8"/>
  <c r="BK23" i="8"/>
  <c r="BN23" i="8"/>
  <c r="AW23" i="8"/>
  <c r="BN166" i="8"/>
  <c r="BK166" i="8"/>
  <c r="AW166" i="8"/>
  <c r="BK249" i="8"/>
  <c r="AW249" i="8"/>
  <c r="BN249" i="8"/>
  <c r="BN256" i="8"/>
  <c r="BE256" i="8"/>
  <c r="BK256" i="8"/>
  <c r="AW256" i="8"/>
  <c r="BK181" i="8"/>
  <c r="BN181" i="8"/>
  <c r="AW181" i="8"/>
  <c r="BN182" i="8"/>
  <c r="AW182" i="8"/>
  <c r="BK182" i="8"/>
  <c r="BK22" i="8"/>
  <c r="BN22" i="8"/>
  <c r="AW22" i="8"/>
  <c r="BN244" i="8"/>
  <c r="AW244" i="8"/>
  <c r="BK244" i="8"/>
  <c r="BN185" i="8"/>
  <c r="BK185" i="8"/>
  <c r="AW185" i="8"/>
  <c r="BN202" i="8"/>
  <c r="BK202" i="8"/>
  <c r="AW202" i="8"/>
  <c r="BN219" i="8"/>
  <c r="BK219" i="8"/>
  <c r="AW219" i="8"/>
  <c r="BN220" i="8"/>
  <c r="BK220" i="8"/>
  <c r="AW220" i="8"/>
  <c r="BN254" i="8"/>
  <c r="BK254" i="8"/>
  <c r="AW254" i="8"/>
  <c r="BE254" i="8"/>
  <c r="BN221" i="8"/>
  <c r="BK221" i="8"/>
  <c r="AW221" i="8"/>
  <c r="BK161" i="8"/>
  <c r="AW161" i="8"/>
  <c r="BN161" i="8"/>
  <c r="AW201" i="8"/>
  <c r="BN201" i="8"/>
  <c r="BK201" i="8"/>
  <c r="BN17" i="8"/>
  <c r="BK17" i="8"/>
  <c r="BE17" i="8"/>
  <c r="AW17" i="8"/>
  <c r="BN258" i="8"/>
  <c r="BE258" i="8"/>
  <c r="BK258" i="8"/>
  <c r="AW258" i="8"/>
  <c r="BK216" i="8"/>
  <c r="BN216" i="8"/>
  <c r="AW216" i="8"/>
  <c r="BK27" i="8"/>
  <c r="BN27" i="8"/>
  <c r="AW27" i="8"/>
  <c r="BE27" i="8"/>
  <c r="BK52" i="8"/>
  <c r="BN52" i="8"/>
  <c r="AW52" i="8"/>
  <c r="BK253" i="8"/>
  <c r="AW253" i="8"/>
  <c r="BN253" i="8"/>
  <c r="BE253" i="8"/>
  <c r="BN43" i="8"/>
  <c r="BK43" i="8"/>
  <c r="AW43" i="8"/>
  <c r="BK209" i="8"/>
  <c r="AW209" i="8"/>
  <c r="BN209" i="8"/>
  <c r="BN31" i="8"/>
  <c r="BE31" i="8"/>
  <c r="BK31" i="8"/>
  <c r="AW31" i="8"/>
  <c r="BN58" i="8"/>
  <c r="BK58" i="8"/>
  <c r="AW58" i="8"/>
  <c r="BN46" i="8"/>
  <c r="BK46" i="8"/>
  <c r="AW46" i="8"/>
  <c r="AW135" i="7"/>
  <c r="BN135" i="7"/>
  <c r="BK135" i="7"/>
  <c r="BE135" i="7"/>
  <c r="BN137" i="7"/>
  <c r="AW137" i="7"/>
  <c r="BE137" i="7"/>
  <c r="BK137" i="7"/>
  <c r="BN133" i="7"/>
  <c r="BE133" i="7"/>
  <c r="BK133" i="7"/>
  <c r="AW133" i="7"/>
  <c r="BK132" i="7"/>
  <c r="BE132" i="7"/>
  <c r="AW132" i="7"/>
  <c r="BN132" i="7"/>
  <c r="AW136" i="7"/>
  <c r="BN136" i="7"/>
  <c r="BK136" i="7"/>
  <c r="BE136" i="7"/>
  <c r="BK215" i="7"/>
  <c r="BE215" i="7"/>
  <c r="AW215" i="7"/>
  <c r="BN215" i="7"/>
  <c r="BN134" i="7"/>
  <c r="BE134" i="7"/>
  <c r="AW134" i="7"/>
  <c r="BK134" i="7"/>
  <c r="BK216" i="7"/>
  <c r="BE216" i="7"/>
  <c r="AW216" i="7"/>
  <c r="BN216" i="7"/>
  <c r="BK192" i="4"/>
  <c r="BN192" i="4"/>
  <c r="BE192" i="4"/>
  <c r="AW192" i="4"/>
  <c r="BN191" i="4"/>
  <c r="BK191" i="4"/>
  <c r="BE191" i="4"/>
  <c r="AW191" i="4"/>
  <c r="BK156" i="4"/>
  <c r="BN156" i="4"/>
  <c r="BE156" i="4"/>
  <c r="AW156" i="4"/>
  <c r="BE244" i="4"/>
  <c r="AW244" i="4"/>
  <c r="BK244" i="4"/>
  <c r="BN244" i="4"/>
  <c r="BN11" i="4"/>
  <c r="BK11" i="4"/>
  <c r="BE11" i="4"/>
  <c r="AW11" i="4"/>
  <c r="BN78" i="4"/>
  <c r="BE78" i="4"/>
  <c r="BK78" i="4"/>
  <c r="AW78" i="4"/>
  <c r="BN66" i="4"/>
  <c r="BK66" i="4"/>
  <c r="BE66" i="4"/>
  <c r="AW66" i="4"/>
  <c r="BK189" i="4"/>
  <c r="BE189" i="4"/>
  <c r="BN189" i="4"/>
  <c r="AW189" i="4"/>
  <c r="BN247" i="4"/>
  <c r="BE247" i="4"/>
  <c r="BK247" i="4"/>
  <c r="AW247" i="4"/>
  <c r="BK67" i="4"/>
  <c r="BN67" i="4"/>
  <c r="AW67" i="4"/>
  <c r="BE67" i="4"/>
  <c r="BN77" i="4"/>
  <c r="BK77" i="4"/>
  <c r="BE77" i="4"/>
  <c r="AW77" i="4"/>
  <c r="BN53" i="4"/>
  <c r="AW53" i="4"/>
  <c r="BE53" i="4"/>
  <c r="BK53" i="4"/>
  <c r="BN202" i="4"/>
  <c r="BE202" i="4"/>
  <c r="AW202" i="4"/>
  <c r="BK202" i="4"/>
  <c r="BN200" i="4"/>
  <c r="BK200" i="4"/>
  <c r="BE200" i="4"/>
  <c r="AW200" i="4"/>
  <c r="BK155" i="4"/>
  <c r="BN155" i="4"/>
  <c r="BE155" i="4"/>
  <c r="AW155" i="4"/>
  <c r="BK199" i="4"/>
  <c r="AW199" i="4"/>
  <c r="BE199" i="4"/>
  <c r="BN199" i="4"/>
  <c r="BN17" i="4"/>
  <c r="AW17" i="4"/>
  <c r="BE17" i="4"/>
  <c r="BK17" i="4"/>
  <c r="BK190" i="4"/>
  <c r="BN190" i="4"/>
  <c r="BE190" i="4"/>
  <c r="AW190" i="4"/>
  <c r="BN246" i="4"/>
  <c r="BE246" i="4"/>
  <c r="BK246" i="4"/>
  <c r="AW246" i="4"/>
  <c r="BK201" i="4"/>
  <c r="BE201" i="4"/>
  <c r="BN201" i="4"/>
  <c r="AW201" i="4"/>
  <c r="BK245" i="4"/>
  <c r="BE245" i="4"/>
  <c r="AW245" i="4"/>
  <c r="BN245" i="4"/>
  <c r="BK139" i="3"/>
  <c r="BE139" i="3"/>
  <c r="BN139" i="3"/>
  <c r="AW139" i="3"/>
  <c r="BN140" i="3"/>
  <c r="BK140" i="3"/>
  <c r="BE140" i="3"/>
  <c r="AW140" i="3"/>
  <c r="BN118" i="3"/>
  <c r="BE118" i="3"/>
  <c r="AW118" i="3"/>
  <c r="BK118" i="3"/>
  <c r="BN117" i="3"/>
  <c r="BE117" i="3"/>
  <c r="AW117" i="3"/>
  <c r="BK117" i="3"/>
  <c r="AW64" i="3"/>
  <c r="BK64" i="3"/>
  <c r="BE64" i="3"/>
  <c r="BN64" i="3"/>
  <c r="BN120" i="3"/>
  <c r="BE120" i="3"/>
  <c r="AW120" i="3"/>
  <c r="BK120" i="3"/>
  <c r="BN119" i="3"/>
  <c r="BE119" i="3"/>
  <c r="AW119" i="3"/>
  <c r="BK119" i="3"/>
  <c r="BN34" i="3"/>
  <c r="BK34" i="3"/>
  <c r="BE34" i="3"/>
  <c r="AW34" i="3"/>
  <c r="BK55" i="3"/>
  <c r="BE55" i="3"/>
  <c r="AW55" i="3"/>
  <c r="BN55" i="3"/>
  <c r="BN161" i="3"/>
  <c r="BE161" i="3"/>
  <c r="BK161" i="3"/>
  <c r="AW161" i="3"/>
  <c r="BK106" i="3"/>
  <c r="AW106" i="3"/>
  <c r="BN106" i="3"/>
  <c r="BE106" i="3"/>
  <c r="BN128" i="3"/>
  <c r="BK128" i="3"/>
  <c r="BE128" i="3"/>
  <c r="AW128" i="3"/>
  <c r="BE40" i="3"/>
  <c r="AW40" i="3"/>
  <c r="BK40" i="3"/>
  <c r="BN40" i="3"/>
  <c r="BK35" i="3"/>
  <c r="BN35" i="3"/>
  <c r="BE35" i="3"/>
  <c r="AW35" i="3"/>
  <c r="BN169" i="3"/>
  <c r="BK169" i="3"/>
  <c r="BE169" i="3"/>
  <c r="AW169" i="3"/>
  <c r="AW38" i="3"/>
  <c r="BK38" i="3"/>
  <c r="BN38" i="3"/>
  <c r="BE38" i="3"/>
  <c r="BN65" i="3"/>
  <c r="BE65" i="3"/>
  <c r="AW65" i="3"/>
  <c r="BK65" i="3"/>
  <c r="AW39" i="3"/>
  <c r="BK39" i="3"/>
  <c r="BN39" i="3"/>
  <c r="BE39" i="3"/>
  <c r="BK107" i="3"/>
  <c r="AW107" i="3"/>
  <c r="BN107" i="3"/>
  <c r="BE107" i="3"/>
  <c r="AW88" i="3"/>
  <c r="BK88" i="3"/>
  <c r="BN88" i="3"/>
  <c r="BE88" i="3"/>
  <c r="BN66" i="3"/>
  <c r="BE66" i="3"/>
  <c r="AW66" i="3"/>
  <c r="BK66" i="3"/>
  <c r="BK41" i="3"/>
  <c r="BE41" i="3"/>
  <c r="AW41" i="3"/>
  <c r="BN41" i="3"/>
  <c r="BN129" i="3"/>
  <c r="AW129" i="3"/>
  <c r="BK129" i="3"/>
  <c r="BE129" i="3"/>
  <c r="BO4" i="5"/>
  <c r="C28" i="1"/>
  <c r="F28" i="1" s="1"/>
  <c r="G28" i="1" s="1"/>
  <c r="H23" i="1"/>
  <c r="I20" i="1"/>
  <c r="H20" i="1"/>
  <c r="BQ16" i="8"/>
  <c r="I21" i="1" s="1"/>
  <c r="I18" i="1"/>
  <c r="H18" i="1"/>
  <c r="BQ132" i="7"/>
  <c r="I19" i="1" s="1"/>
  <c r="BQ11" i="4"/>
  <c r="I14" i="1" s="1"/>
  <c r="I13" i="1"/>
  <c r="H13" i="1"/>
  <c r="AE5" i="14"/>
  <c r="BQ34" i="3"/>
  <c r="I12" i="1" s="1"/>
  <c r="BN186" i="2"/>
  <c r="AW186" i="2"/>
  <c r="BK186" i="2"/>
  <c r="BN175" i="2"/>
  <c r="BK175" i="2"/>
  <c r="AW175" i="2"/>
  <c r="BN180" i="2"/>
  <c r="BK180" i="2"/>
  <c r="AW180" i="2"/>
  <c r="BN177" i="2"/>
  <c r="BK177" i="2"/>
  <c r="AW177" i="2"/>
  <c r="BN77" i="2"/>
  <c r="BK77" i="2"/>
  <c r="AW77" i="2"/>
  <c r="BN79" i="2"/>
  <c r="BK79" i="2"/>
  <c r="AW79" i="2"/>
  <c r="BN151" i="2"/>
  <c r="BK151" i="2"/>
  <c r="AW151" i="2"/>
  <c r="BN40" i="2"/>
  <c r="BK40" i="2"/>
  <c r="AW40" i="2"/>
  <c r="BN168" i="2"/>
  <c r="BK168" i="2"/>
  <c r="AW168" i="2"/>
  <c r="BN154" i="2"/>
  <c r="AW154" i="2"/>
  <c r="BK154" i="2"/>
  <c r="BN146" i="2"/>
  <c r="AW146" i="2"/>
  <c r="BK146" i="2"/>
  <c r="BN163" i="2"/>
  <c r="BK163" i="2"/>
  <c r="AW163" i="2"/>
  <c r="BN182" i="2"/>
  <c r="AW182" i="2"/>
  <c r="BK182" i="2"/>
  <c r="BN181" i="2"/>
  <c r="AW181" i="2"/>
  <c r="BK181" i="2"/>
  <c r="BN69" i="2"/>
  <c r="AW69" i="2"/>
  <c r="BK69" i="2"/>
  <c r="BN167" i="2"/>
  <c r="BK167" i="2"/>
  <c r="AW167" i="2"/>
  <c r="BN68" i="2"/>
  <c r="BK68" i="2"/>
  <c r="AW68" i="2"/>
  <c r="BN165" i="2"/>
  <c r="BK165" i="2"/>
  <c r="AW165" i="2"/>
  <c r="BN171" i="2"/>
  <c r="BK171" i="2"/>
  <c r="AW171" i="2"/>
  <c r="BN185" i="2"/>
  <c r="AW185" i="2"/>
  <c r="BK185" i="2"/>
  <c r="BN159" i="2"/>
  <c r="BK159" i="2"/>
  <c r="AW159" i="2"/>
  <c r="BN43" i="2"/>
  <c r="AW43" i="2"/>
  <c r="BK43" i="2"/>
  <c r="BN67" i="2"/>
  <c r="AW67" i="2"/>
  <c r="BK67" i="2"/>
  <c r="BN158" i="2"/>
  <c r="AW158" i="2"/>
  <c r="BK158" i="2"/>
  <c r="BN172" i="2"/>
  <c r="AW172" i="2"/>
  <c r="BK172" i="2"/>
  <c r="BN78" i="2"/>
  <c r="BK78" i="2"/>
  <c r="AW78" i="2"/>
  <c r="BN80" i="2"/>
  <c r="BK80" i="2"/>
  <c r="AW80" i="2"/>
  <c r="BN188" i="2"/>
  <c r="AW188" i="2"/>
  <c r="BK188" i="2"/>
  <c r="BN193" i="2"/>
  <c r="AW193" i="2"/>
  <c r="BK193" i="2"/>
  <c r="BN70" i="2"/>
  <c r="AW70" i="2"/>
  <c r="BK70" i="2"/>
  <c r="BN179" i="2"/>
  <c r="BK179" i="2"/>
  <c r="AW179" i="2"/>
  <c r="BN189" i="2"/>
  <c r="BK189" i="2"/>
  <c r="AW189" i="2"/>
  <c r="AW145" i="2"/>
  <c r="BK145" i="2"/>
  <c r="BN145" i="2"/>
  <c r="BN178" i="2"/>
  <c r="BK178" i="2"/>
  <c r="AW178" i="2"/>
  <c r="BN184" i="2"/>
  <c r="AW184" i="2"/>
  <c r="BK184" i="2"/>
  <c r="BN73" i="2"/>
  <c r="AW73" i="2"/>
  <c r="BK73" i="2"/>
  <c r="BN170" i="2"/>
  <c r="AW170" i="2"/>
  <c r="BK170" i="2"/>
  <c r="BN160" i="2"/>
  <c r="BK160" i="2"/>
  <c r="AW160" i="2"/>
  <c r="BN162" i="2"/>
  <c r="BK162" i="2"/>
  <c r="AW162" i="2"/>
  <c r="BN194" i="2"/>
  <c r="BK194" i="2"/>
  <c r="AW194" i="2"/>
  <c r="BN42" i="2"/>
  <c r="BK42" i="2"/>
  <c r="AW42" i="2"/>
  <c r="BN71" i="2"/>
  <c r="AW71" i="2"/>
  <c r="BK71" i="2"/>
  <c r="BN148" i="2"/>
  <c r="BK148" i="2"/>
  <c r="AW148" i="2"/>
  <c r="BN147" i="2"/>
  <c r="BK147" i="2"/>
  <c r="AW147" i="2"/>
  <c r="BN157" i="2"/>
  <c r="AW157" i="2"/>
  <c r="BK157" i="2"/>
  <c r="BN169" i="2"/>
  <c r="AW169" i="2"/>
  <c r="BK169" i="2"/>
  <c r="BN150" i="2"/>
  <c r="BK150" i="2"/>
  <c r="AW150" i="2"/>
  <c r="BN153" i="2"/>
  <c r="AW153" i="2"/>
  <c r="BK153" i="2"/>
  <c r="BN149" i="2"/>
  <c r="BK149" i="2"/>
  <c r="AW149" i="2"/>
  <c r="I8" i="1"/>
  <c r="H8" i="1"/>
  <c r="BQ5" i="9"/>
  <c r="AE5" i="9"/>
  <c r="BP5" i="9"/>
  <c r="AE5" i="7"/>
  <c r="BD5" i="7"/>
  <c r="BP5" i="14"/>
  <c r="BD5" i="3"/>
  <c r="BP5" i="7"/>
  <c r="BD5" i="8"/>
  <c r="AE5" i="4"/>
  <c r="BD5" i="4"/>
  <c r="BP5" i="4"/>
  <c r="BP5" i="2"/>
  <c r="AE5" i="2"/>
  <c r="BD5" i="2"/>
  <c r="BQ44" i="2"/>
  <c r="AE5" i="8"/>
  <c r="BP5" i="8"/>
  <c r="BO146" i="3" l="1"/>
  <c r="BO177" i="3"/>
  <c r="BO323" i="2"/>
  <c r="BO304" i="2"/>
  <c r="BO173" i="3"/>
  <c r="BO320" i="2"/>
  <c r="BO322" i="2"/>
  <c r="BO147" i="3"/>
  <c r="BO148" i="3"/>
  <c r="BO144" i="3"/>
  <c r="BO145" i="3"/>
  <c r="BO176" i="3"/>
  <c r="BO273" i="2"/>
  <c r="BO175" i="3"/>
  <c r="BO321" i="2"/>
  <c r="BO319" i="2"/>
  <c r="BO25" i="7"/>
  <c r="BO46" i="14"/>
  <c r="BO28" i="7"/>
  <c r="BO65" i="14"/>
  <c r="BO50" i="14"/>
  <c r="BO55" i="14"/>
  <c r="BO60" i="14"/>
  <c r="BO40" i="14"/>
  <c r="BO49" i="14"/>
  <c r="BO29" i="7"/>
  <c r="BO59" i="14"/>
  <c r="BO56" i="14"/>
  <c r="BO41" i="14"/>
  <c r="BO51" i="14"/>
  <c r="BO66" i="14"/>
  <c r="BO64" i="14"/>
  <c r="BO48" i="14"/>
  <c r="BO53" i="14"/>
  <c r="BO57" i="14"/>
  <c r="BO43" i="14"/>
  <c r="BO45" i="14"/>
  <c r="BO8" i="14"/>
  <c r="BO9" i="14"/>
  <c r="BO54" i="14"/>
  <c r="BO63" i="14"/>
  <c r="BO58" i="14"/>
  <c r="BO47" i="14"/>
  <c r="BO26" i="7"/>
  <c r="BO27" i="7"/>
  <c r="BO62" i="14"/>
  <c r="BO42" i="14"/>
  <c r="BO13" i="14"/>
  <c r="BO32" i="4"/>
  <c r="BO82" i="2"/>
  <c r="BO30" i="4"/>
  <c r="BO11" i="6"/>
  <c r="BO10" i="6"/>
  <c r="BO15" i="14"/>
  <c r="BO12" i="14"/>
  <c r="BO69" i="14"/>
  <c r="BO22" i="4"/>
  <c r="BO29" i="4"/>
  <c r="BO9" i="6"/>
  <c r="BO12" i="6"/>
  <c r="BO21" i="4"/>
  <c r="BO60" i="8"/>
  <c r="BO14" i="14"/>
  <c r="BO141" i="7"/>
  <c r="BO139" i="7"/>
  <c r="BO142" i="7"/>
  <c r="BO65" i="8"/>
  <c r="BO97" i="7"/>
  <c r="BO39" i="6"/>
  <c r="BO63" i="8"/>
  <c r="BO41" i="6"/>
  <c r="BO140" i="7"/>
  <c r="BO40" i="6"/>
  <c r="BO24" i="14"/>
  <c r="BO98" i="7"/>
  <c r="BO31" i="4"/>
  <c r="BO38" i="6"/>
  <c r="BO8" i="6"/>
  <c r="BO271" i="8"/>
  <c r="BO269" i="8"/>
  <c r="BO179" i="4"/>
  <c r="BO171" i="4"/>
  <c r="BO101" i="7"/>
  <c r="BO32" i="14"/>
  <c r="BO68" i="14"/>
  <c r="BO81" i="2"/>
  <c r="BO266" i="8"/>
  <c r="BO27" i="14"/>
  <c r="BO174" i="4"/>
  <c r="BO25" i="14"/>
  <c r="BO31" i="14"/>
  <c r="BO176" i="4"/>
  <c r="BO318" i="2"/>
  <c r="BO99" i="7"/>
  <c r="BO26" i="14"/>
  <c r="BO263" i="8"/>
  <c r="BO19" i="14"/>
  <c r="BO35" i="14"/>
  <c r="BO172" i="4"/>
  <c r="BO100" i="7"/>
  <c r="BO314" i="2"/>
  <c r="BO173" i="4"/>
  <c r="BO264" i="8"/>
  <c r="BO36" i="14"/>
  <c r="BO272" i="8"/>
  <c r="BO21" i="14"/>
  <c r="BO70" i="14"/>
  <c r="BO33" i="14"/>
  <c r="BO267" i="8"/>
  <c r="BO22" i="14"/>
  <c r="BO28" i="14"/>
  <c r="BO23" i="14"/>
  <c r="BO20" i="14"/>
  <c r="BO175" i="4"/>
  <c r="BO316" i="2"/>
  <c r="BO17" i="14"/>
  <c r="BO43" i="3"/>
  <c r="BO315" i="2"/>
  <c r="BO30" i="14"/>
  <c r="BO18" i="14"/>
  <c r="BO317" i="2"/>
  <c r="BO268" i="8"/>
  <c r="BO265" i="8"/>
  <c r="BO37" i="14"/>
  <c r="BO38" i="14"/>
  <c r="BO11" i="14"/>
  <c r="BO29" i="14"/>
  <c r="BO16" i="14"/>
  <c r="BO270" i="8"/>
  <c r="BO34" i="14"/>
  <c r="BO104" i="7"/>
  <c r="BO161" i="7"/>
  <c r="BO188" i="7"/>
  <c r="BO114" i="7"/>
  <c r="BO142" i="3"/>
  <c r="BO68" i="3"/>
  <c r="BO154" i="3"/>
  <c r="BO263" i="2"/>
  <c r="BO267" i="2"/>
  <c r="BO163" i="2"/>
  <c r="BO151" i="2"/>
  <c r="BO73" i="2"/>
  <c r="BO43" i="2"/>
  <c r="BO40" i="2"/>
  <c r="BO186" i="2"/>
  <c r="BO41" i="3"/>
  <c r="BO119" i="3"/>
  <c r="BO117" i="3"/>
  <c r="BO134" i="7"/>
  <c r="BO105" i="3"/>
  <c r="BO79" i="7"/>
  <c r="BO200" i="2"/>
  <c r="BO57" i="7"/>
  <c r="BO15" i="3"/>
  <c r="BO17" i="7"/>
  <c r="BO18" i="7"/>
  <c r="BO175" i="7"/>
  <c r="BO176" i="7"/>
  <c r="BO122" i="7"/>
  <c r="BO100" i="3"/>
  <c r="BO19" i="3"/>
  <c r="BO210" i="2"/>
  <c r="BO93" i="3"/>
  <c r="BO40" i="7"/>
  <c r="BO11" i="7"/>
  <c r="BO262" i="2"/>
  <c r="BO112" i="2"/>
  <c r="BO306" i="2"/>
  <c r="BO51" i="2"/>
  <c r="BO32" i="2"/>
  <c r="BO149" i="2"/>
  <c r="BO165" i="2"/>
  <c r="BO118" i="3"/>
  <c r="BO215" i="7"/>
  <c r="BO86" i="7"/>
  <c r="BO49" i="3"/>
  <c r="BO65" i="7"/>
  <c r="BO77" i="7"/>
  <c r="BO216" i="2"/>
  <c r="BO160" i="3"/>
  <c r="BO71" i="3"/>
  <c r="BO30" i="3"/>
  <c r="BO182" i="7"/>
  <c r="BO258" i="2"/>
  <c r="BO109" i="3"/>
  <c r="BO114" i="3"/>
  <c r="BO25" i="2"/>
  <c r="BO302" i="2"/>
  <c r="BO119" i="2"/>
  <c r="BO83" i="7"/>
  <c r="BO62" i="3"/>
  <c r="BO151" i="3"/>
  <c r="BO45" i="7"/>
  <c r="BO162" i="7"/>
  <c r="BO60" i="7"/>
  <c r="BO37" i="3"/>
  <c r="BO158" i="3"/>
  <c r="BO59" i="3"/>
  <c r="BO222" i="2"/>
  <c r="BO75" i="3"/>
  <c r="BO88" i="7"/>
  <c r="BO162" i="3"/>
  <c r="BO199" i="2"/>
  <c r="BO10" i="7"/>
  <c r="BO103" i="7"/>
  <c r="BO14" i="2"/>
  <c r="BO175" i="2"/>
  <c r="BO88" i="3"/>
  <c r="BO38" i="3"/>
  <c r="BO64" i="3"/>
  <c r="BO130" i="3"/>
  <c r="BO11" i="2"/>
  <c r="BO229" i="2"/>
  <c r="BO11" i="3"/>
  <c r="BO13" i="3"/>
  <c r="BO125" i="3"/>
  <c r="BO98" i="3"/>
  <c r="BO81" i="3"/>
  <c r="BO142" i="2"/>
  <c r="BO176" i="2"/>
  <c r="BO107" i="2"/>
  <c r="BO240" i="2"/>
  <c r="BO238" i="2"/>
  <c r="BO247" i="4"/>
  <c r="BO260" i="4"/>
  <c r="BO11" i="4"/>
  <c r="BO192" i="4"/>
  <c r="BO189" i="4"/>
  <c r="BO18" i="4"/>
  <c r="BO74" i="4"/>
  <c r="BO100" i="4"/>
  <c r="BO54" i="4"/>
  <c r="BO81" i="4"/>
  <c r="BO143" i="4"/>
  <c r="BO250" i="4"/>
  <c r="BO115" i="4"/>
  <c r="BO67" i="4"/>
  <c r="BO244" i="4"/>
  <c r="BO16" i="4"/>
  <c r="BO259" i="4"/>
  <c r="BO62" i="4"/>
  <c r="BO160" i="4"/>
  <c r="BO190" i="4"/>
  <c r="BO77" i="4"/>
  <c r="BO258" i="4"/>
  <c r="BO266" i="4"/>
  <c r="BO128" i="4"/>
  <c r="BO10" i="4"/>
  <c r="BO132" i="4"/>
  <c r="BO133" i="4"/>
  <c r="BO242" i="4"/>
  <c r="BO195" i="4"/>
  <c r="BO169" i="3"/>
  <c r="BO61" i="4"/>
  <c r="BO261" i="2"/>
  <c r="BO255" i="2"/>
  <c r="BO99" i="2"/>
  <c r="BO97" i="2"/>
  <c r="BO17" i="2"/>
  <c r="BO86" i="2"/>
  <c r="BO116" i="2"/>
  <c r="BO120" i="2"/>
  <c r="BO156" i="2"/>
  <c r="BO269" i="2"/>
  <c r="BO140" i="2"/>
  <c r="BO15" i="2"/>
  <c r="BO158" i="4"/>
  <c r="BO234" i="2"/>
  <c r="BO194" i="4"/>
  <c r="BO9" i="3"/>
  <c r="BO155" i="3"/>
  <c r="BO25" i="3"/>
  <c r="BO108" i="3"/>
  <c r="BO102" i="3"/>
  <c r="BO96" i="2"/>
  <c r="BO39" i="3"/>
  <c r="BO157" i="2"/>
  <c r="BO21" i="3"/>
  <c r="BO26" i="4"/>
  <c r="BO23" i="3"/>
  <c r="BO107" i="4"/>
  <c r="BO126" i="3"/>
  <c r="BO142" i="4"/>
  <c r="BO186" i="4"/>
  <c r="BO189" i="2"/>
  <c r="BO78" i="4"/>
  <c r="BO29" i="3"/>
  <c r="BO157" i="4"/>
  <c r="BO109" i="4"/>
  <c r="BO46" i="3"/>
  <c r="BO111" i="2"/>
  <c r="BO153" i="3"/>
  <c r="BO92" i="3"/>
  <c r="BO199" i="7"/>
  <c r="BO100" i="2"/>
  <c r="BO141" i="2"/>
  <c r="BO33" i="2"/>
  <c r="BO95" i="2"/>
  <c r="BO113" i="2"/>
  <c r="BO90" i="2"/>
  <c r="BO59" i="2"/>
  <c r="BO65" i="2"/>
  <c r="BO233" i="2"/>
  <c r="BO137" i="4"/>
  <c r="BO22" i="3"/>
  <c r="BO14" i="3"/>
  <c r="BO167" i="3"/>
  <c r="BO93" i="4"/>
  <c r="BO87" i="3"/>
  <c r="BO116" i="3"/>
  <c r="BO73" i="3"/>
  <c r="BO251" i="2"/>
  <c r="BO140" i="4"/>
  <c r="BO64" i="2"/>
  <c r="BO159" i="4"/>
  <c r="BO80" i="3"/>
  <c r="BO45" i="4"/>
  <c r="BO163" i="3"/>
  <c r="BO138" i="3"/>
  <c r="BO204" i="7"/>
  <c r="BO54" i="3"/>
  <c r="BO72" i="3"/>
  <c r="BO26" i="3"/>
  <c r="BO45" i="3"/>
  <c r="BO73" i="7"/>
  <c r="BO80" i="4"/>
  <c r="BO42" i="4"/>
  <c r="BO113" i="7"/>
  <c r="BO108" i="4"/>
  <c r="BO101" i="4"/>
  <c r="BO198" i="2"/>
  <c r="BO255" i="4"/>
  <c r="BO80" i="7"/>
  <c r="BO150" i="3"/>
  <c r="BO240" i="4"/>
  <c r="BO154" i="4"/>
  <c r="BO69" i="7"/>
  <c r="BO84" i="2"/>
  <c r="BO293" i="2"/>
  <c r="BO312" i="2"/>
  <c r="BO290" i="2"/>
  <c r="BO305" i="2"/>
  <c r="BO125" i="2"/>
  <c r="BO138" i="4"/>
  <c r="BO248" i="2"/>
  <c r="BO183" i="4"/>
  <c r="BO187" i="4"/>
  <c r="BO245" i="2"/>
  <c r="BO191" i="2"/>
  <c r="BO16" i="2"/>
  <c r="BO173" i="2"/>
  <c r="BO171" i="3"/>
  <c r="BO57" i="3"/>
  <c r="BO70" i="3"/>
  <c r="BO292" i="2"/>
  <c r="BO55" i="3"/>
  <c r="BO158" i="2"/>
  <c r="BO192" i="2"/>
  <c r="BO160" i="2"/>
  <c r="BO159" i="2"/>
  <c r="BO119" i="7"/>
  <c r="BO49" i="2"/>
  <c r="BO139" i="4"/>
  <c r="BO134" i="3"/>
  <c r="BO141" i="3"/>
  <c r="BO235" i="2"/>
  <c r="BO65" i="3"/>
  <c r="BO169" i="2"/>
  <c r="BO245" i="4"/>
  <c r="BO155" i="4"/>
  <c r="BO191" i="4"/>
  <c r="BO216" i="7"/>
  <c r="BO132" i="7"/>
  <c r="BO34" i="4"/>
  <c r="BO219" i="2"/>
  <c r="BO46" i="4"/>
  <c r="BO106" i="7"/>
  <c r="BO36" i="4"/>
  <c r="BO38" i="4"/>
  <c r="BO97" i="3"/>
  <c r="BO166" i="4"/>
  <c r="BO112" i="4"/>
  <c r="BO112" i="3"/>
  <c r="BO159" i="7"/>
  <c r="BO338" i="2"/>
  <c r="BO121" i="4"/>
  <c r="BO264" i="4"/>
  <c r="BO73" i="4"/>
  <c r="BO137" i="3"/>
  <c r="BO12" i="2"/>
  <c r="BO128" i="2"/>
  <c r="BO60" i="2"/>
  <c r="BO131" i="3"/>
  <c r="BO246" i="4"/>
  <c r="BO156" i="4"/>
  <c r="BO170" i="3"/>
  <c r="BO203" i="2"/>
  <c r="BO126" i="4"/>
  <c r="BO124" i="4"/>
  <c r="BO125" i="4"/>
  <c r="BO39" i="2"/>
  <c r="BO104" i="2"/>
  <c r="BO105" i="2"/>
  <c r="BO27" i="2"/>
  <c r="BO341" i="2"/>
  <c r="BO196" i="4"/>
  <c r="BO239" i="4"/>
  <c r="BO212" i="2"/>
  <c r="BO35" i="7"/>
  <c r="BO47" i="3"/>
  <c r="BO172" i="7"/>
  <c r="BO173" i="7"/>
  <c r="BO145" i="7"/>
  <c r="BO49" i="4"/>
  <c r="BO63" i="4"/>
  <c r="BO51" i="4"/>
  <c r="BO114" i="4"/>
  <c r="BO57" i="4"/>
  <c r="BO48" i="2"/>
  <c r="BO31" i="2"/>
  <c r="BO297" i="2"/>
  <c r="BO337" i="2"/>
  <c r="BO198" i="4"/>
  <c r="BO78" i="7"/>
  <c r="BO111" i="7"/>
  <c r="BO59" i="7"/>
  <c r="BO35" i="4"/>
  <c r="BO168" i="3"/>
  <c r="BO209" i="2"/>
  <c r="BO85" i="3"/>
  <c r="BO56" i="7"/>
  <c r="BO93" i="7"/>
  <c r="BO96" i="3"/>
  <c r="BO92" i="7"/>
  <c r="BO132" i="3"/>
  <c r="BO63" i="3"/>
  <c r="BO40" i="4"/>
  <c r="BO184" i="7"/>
  <c r="BO70" i="4"/>
  <c r="BO213" i="2"/>
  <c r="BO129" i="4"/>
  <c r="BO25" i="4"/>
  <c r="BO211" i="7"/>
  <c r="BO164" i="7"/>
  <c r="BO135" i="3"/>
  <c r="BO296" i="2"/>
  <c r="BO133" i="2"/>
  <c r="BO110" i="2"/>
  <c r="BO166" i="2"/>
  <c r="BO152" i="2"/>
  <c r="BO247" i="2"/>
  <c r="BO61" i="2"/>
  <c r="BO188" i="2"/>
  <c r="BO68" i="2"/>
  <c r="BO154" i="2"/>
  <c r="BO174" i="2"/>
  <c r="BO113" i="4"/>
  <c r="BO42" i="7"/>
  <c r="BO144" i="4"/>
  <c r="BO67" i="7"/>
  <c r="BO55" i="7"/>
  <c r="BO153" i="7"/>
  <c r="BO147" i="7"/>
  <c r="BO267" i="4"/>
  <c r="BO111" i="3"/>
  <c r="BO164" i="3"/>
  <c r="BO143" i="3"/>
  <c r="BO31" i="3"/>
  <c r="BO104" i="3"/>
  <c r="BO78" i="3"/>
  <c r="BO183" i="7"/>
  <c r="BO207" i="7"/>
  <c r="BO198" i="7"/>
  <c r="BO187" i="7"/>
  <c r="BO99" i="4"/>
  <c r="BO13" i="4"/>
  <c r="BO136" i="3"/>
  <c r="BO223" i="2"/>
  <c r="BO122" i="2"/>
  <c r="BO94" i="2"/>
  <c r="BO336" i="2"/>
  <c r="BO252" i="2"/>
  <c r="BO294" i="2"/>
  <c r="BO309" i="2"/>
  <c r="BO139" i="2"/>
  <c r="BO38" i="2"/>
  <c r="BO257" i="2"/>
  <c r="BO239" i="2"/>
  <c r="BO163" i="4"/>
  <c r="BO156" i="3"/>
  <c r="BO154" i="7"/>
  <c r="BO209" i="7"/>
  <c r="BO19" i="4"/>
  <c r="BO42" i="2"/>
  <c r="BO80" i="2"/>
  <c r="BO78" i="2"/>
  <c r="BO168" i="2"/>
  <c r="BO140" i="3"/>
  <c r="BO202" i="4"/>
  <c r="BO133" i="7"/>
  <c r="BO43" i="4"/>
  <c r="BO28" i="4"/>
  <c r="BO14" i="4"/>
  <c r="BO157" i="3"/>
  <c r="BO192" i="7"/>
  <c r="BO47" i="4"/>
  <c r="BO261" i="4"/>
  <c r="BO83" i="3"/>
  <c r="BO122" i="3"/>
  <c r="BO105" i="7"/>
  <c r="BO112" i="7"/>
  <c r="BO12" i="3"/>
  <c r="BO121" i="7"/>
  <c r="BO48" i="7"/>
  <c r="BO263" i="4"/>
  <c r="BO253" i="4"/>
  <c r="BO202" i="2"/>
  <c r="BO69" i="3"/>
  <c r="BO160" i="7"/>
  <c r="BO110" i="7"/>
  <c r="BO14" i="7"/>
  <c r="BO31" i="7"/>
  <c r="BO36" i="7"/>
  <c r="BO37" i="7"/>
  <c r="BO210" i="7"/>
  <c r="BO191" i="7"/>
  <c r="BO136" i="4"/>
  <c r="BO85" i="4"/>
  <c r="BO38" i="7"/>
  <c r="BO12" i="4"/>
  <c r="BO201" i="2"/>
  <c r="BO137" i="2"/>
  <c r="BO136" i="2"/>
  <c r="BO92" i="2"/>
  <c r="BO114" i="2"/>
  <c r="BO138" i="2"/>
  <c r="BO75" i="2"/>
  <c r="BO102" i="2"/>
  <c r="BO164" i="4"/>
  <c r="BO57" i="2"/>
  <c r="BO129" i="2"/>
  <c r="BO134" i="2"/>
  <c r="BO244" i="2"/>
  <c r="BO232" i="2"/>
  <c r="BO129" i="3"/>
  <c r="BO182" i="2"/>
  <c r="BO153" i="2"/>
  <c r="BO145" i="2"/>
  <c r="BO167" i="2"/>
  <c r="BO107" i="3"/>
  <c r="BO106" i="3"/>
  <c r="BO66" i="2"/>
  <c r="BO228" i="4"/>
  <c r="BO103" i="4"/>
  <c r="BO20" i="3"/>
  <c r="BO41" i="7"/>
  <c r="BO127" i="4"/>
  <c r="BO116" i="4"/>
  <c r="BO86" i="3"/>
  <c r="BO54" i="7"/>
  <c r="BO16" i="7"/>
  <c r="BO144" i="7"/>
  <c r="BO168" i="4"/>
  <c r="BO225" i="2"/>
  <c r="BO227" i="2"/>
  <c r="BO51" i="3"/>
  <c r="BO156" i="7"/>
  <c r="BO148" i="7"/>
  <c r="BO91" i="3"/>
  <c r="BO149" i="7"/>
  <c r="BO55" i="4"/>
  <c r="BO67" i="3"/>
  <c r="BO231" i="4"/>
  <c r="BO101" i="3"/>
  <c r="BO91" i="7"/>
  <c r="BO268" i="4"/>
  <c r="BO39" i="7"/>
  <c r="BO22" i="7"/>
  <c r="BO13" i="2"/>
  <c r="BO135" i="2"/>
  <c r="BO91" i="2"/>
  <c r="BO87" i="2"/>
  <c r="BO121" i="2"/>
  <c r="BO291" i="2"/>
  <c r="BO266" i="2"/>
  <c r="BO340" i="2"/>
  <c r="BO20" i="2"/>
  <c r="BO301" i="2"/>
  <c r="BO101" i="2"/>
  <c r="BO243" i="2"/>
  <c r="BO55" i="2"/>
  <c r="BO54" i="2"/>
  <c r="BO197" i="4"/>
  <c r="BO170" i="2"/>
  <c r="BO67" i="2"/>
  <c r="BO147" i="2"/>
  <c r="BO194" i="2"/>
  <c r="BO70" i="2"/>
  <c r="BO185" i="2"/>
  <c r="BO77" i="2"/>
  <c r="BO201" i="4"/>
  <c r="BO199" i="4"/>
  <c r="BO10" i="3"/>
  <c r="BO23" i="7"/>
  <c r="BO81" i="7"/>
  <c r="BO66" i="7"/>
  <c r="BO20" i="4"/>
  <c r="BO86" i="4"/>
  <c r="BO212" i="7"/>
  <c r="BO44" i="4"/>
  <c r="BO24" i="3"/>
  <c r="BO146" i="7"/>
  <c r="BO64" i="4"/>
  <c r="BO70" i="7"/>
  <c r="BO213" i="7"/>
  <c r="BO214" i="7"/>
  <c r="BO195" i="7"/>
  <c r="BO58" i="4"/>
  <c r="BO226" i="2"/>
  <c r="BO79" i="3"/>
  <c r="BO63" i="7"/>
  <c r="BO28" i="2"/>
  <c r="BO106" i="2"/>
  <c r="BO126" i="2"/>
  <c r="BO132" i="2"/>
  <c r="BO300" i="2"/>
  <c r="BO89" i="2"/>
  <c r="BO299" i="2"/>
  <c r="BO155" i="2"/>
  <c r="BO47" i="2"/>
  <c r="BO230" i="2"/>
  <c r="BO53" i="2"/>
  <c r="BO17" i="4"/>
  <c r="BO53" i="4"/>
  <c r="BO44" i="2"/>
  <c r="BO189" i="7"/>
  <c r="BO120" i="7"/>
  <c r="BO72" i="7"/>
  <c r="BO37" i="4"/>
  <c r="BO91" i="4"/>
  <c r="BO150" i="2"/>
  <c r="BO35" i="3"/>
  <c r="BO161" i="3"/>
  <c r="BO139" i="3"/>
  <c r="BO200" i="4"/>
  <c r="BO56" i="4"/>
  <c r="BO251" i="4"/>
  <c r="BO32" i="3"/>
  <c r="BO116" i="7"/>
  <c r="BO15" i="4"/>
  <c r="BO75" i="4"/>
  <c r="BO83" i="4"/>
  <c r="BO248" i="4"/>
  <c r="BO90" i="4"/>
  <c r="BO76" i="4"/>
  <c r="BO50" i="3"/>
  <c r="BO52" i="4"/>
  <c r="BO157" i="7"/>
  <c r="BO158" i="7"/>
  <c r="BO204" i="2"/>
  <c r="BO122" i="4"/>
  <c r="BO111" i="4"/>
  <c r="BO230" i="4"/>
  <c r="BO151" i="4"/>
  <c r="BO135" i="4"/>
  <c r="BO153" i="4"/>
  <c r="BO17" i="3"/>
  <c r="BO147" i="4"/>
  <c r="BO89" i="4"/>
  <c r="BO29" i="2"/>
  <c r="BO260" i="2"/>
  <c r="BO74" i="2"/>
  <c r="BO34" i="2"/>
  <c r="BO37" i="2"/>
  <c r="BO310" i="2"/>
  <c r="BO268" i="2"/>
  <c r="BO196" i="2"/>
  <c r="BO228" i="2"/>
  <c r="BO249" i="2"/>
  <c r="BO193" i="4"/>
  <c r="BO162" i="4"/>
  <c r="BO236" i="2"/>
  <c r="BO215" i="2"/>
  <c r="BO180" i="7"/>
  <c r="BO181" i="7"/>
  <c r="BO44" i="3"/>
  <c r="BO221" i="2"/>
  <c r="BO190" i="7"/>
  <c r="BO89" i="7"/>
  <c r="BO103" i="3"/>
  <c r="BO115" i="3"/>
  <c r="BO56" i="3"/>
  <c r="BO108" i="2"/>
  <c r="BO50" i="2"/>
  <c r="BO123" i="2"/>
  <c r="BO62" i="2"/>
  <c r="BO63" i="2"/>
  <c r="BO169" i="4"/>
  <c r="BO150" i="4"/>
  <c r="BO134" i="4"/>
  <c r="BO90" i="3"/>
  <c r="BO172" i="2"/>
  <c r="BO171" i="2"/>
  <c r="BO137" i="7"/>
  <c r="BO200" i="7"/>
  <c r="BO48" i="4"/>
  <c r="BO96" i="7"/>
  <c r="BO220" i="2"/>
  <c r="BO18" i="3"/>
  <c r="BO39" i="4"/>
  <c r="BO211" i="2"/>
  <c r="BO87" i="7"/>
  <c r="BO94" i="3"/>
  <c r="BO98" i="4"/>
  <c r="BO155" i="7"/>
  <c r="BO85" i="7"/>
  <c r="BO24" i="4"/>
  <c r="BO151" i="7"/>
  <c r="BO174" i="7"/>
  <c r="BO206" i="7"/>
  <c r="BO96" i="4"/>
  <c r="BO97" i="4"/>
  <c r="BO89" i="3"/>
  <c r="BO90" i="7"/>
  <c r="BO110" i="3"/>
  <c r="BO15" i="7"/>
  <c r="BO61" i="7"/>
  <c r="BO12" i="7"/>
  <c r="BO127" i="3"/>
  <c r="BO117" i="2"/>
  <c r="BO130" i="2"/>
  <c r="BO161" i="2"/>
  <c r="BO256" i="2"/>
  <c r="BO88" i="2"/>
  <c r="BO19" i="2"/>
  <c r="BO9" i="2"/>
  <c r="BO22" i="2"/>
  <c r="BO246" i="2"/>
  <c r="BO242" i="2"/>
  <c r="BO185" i="4"/>
  <c r="BO148" i="2"/>
  <c r="BO162" i="2"/>
  <c r="BO69" i="2"/>
  <c r="BO146" i="2"/>
  <c r="BO177" i="2"/>
  <c r="BO208" i="7"/>
  <c r="BO256" i="4"/>
  <c r="BO124" i="3"/>
  <c r="BO71" i="4"/>
  <c r="BO148" i="4"/>
  <c r="BO117" i="7"/>
  <c r="BO118" i="7"/>
  <c r="BO229" i="4"/>
  <c r="BO77" i="3"/>
  <c r="BO84" i="7"/>
  <c r="BO193" i="7"/>
  <c r="BO194" i="7"/>
  <c r="BO82" i="4"/>
  <c r="BO65" i="4"/>
  <c r="BO163" i="7"/>
  <c r="BO48" i="3"/>
  <c r="BO149" i="4"/>
  <c r="BO217" i="2"/>
  <c r="BO165" i="3"/>
  <c r="BO237" i="4"/>
  <c r="BO183" i="2"/>
  <c r="BO30" i="2"/>
  <c r="BO21" i="2"/>
  <c r="BO303" i="2"/>
  <c r="BO56" i="2"/>
  <c r="BO36" i="3"/>
  <c r="BO43" i="7"/>
  <c r="BO52" i="7"/>
  <c r="BO53" i="7"/>
  <c r="BO94" i="7"/>
  <c r="BO59" i="4"/>
  <c r="BO60" i="4"/>
  <c r="BO33" i="7"/>
  <c r="BO152" i="4"/>
  <c r="BO207" i="2"/>
  <c r="BO311" i="2"/>
  <c r="BO36" i="2"/>
  <c r="BO124" i="2"/>
  <c r="BO271" i="2"/>
  <c r="BO127" i="2"/>
  <c r="BO259" i="2"/>
  <c r="BO10" i="2"/>
  <c r="BO145" i="4"/>
  <c r="BO9" i="4"/>
  <c r="BO184" i="2"/>
  <c r="BO179" i="2"/>
  <c r="BO193" i="2"/>
  <c r="BO40" i="3"/>
  <c r="BO241" i="4"/>
  <c r="BO69" i="4"/>
  <c r="BO257" i="4"/>
  <c r="BO205" i="2"/>
  <c r="BO33" i="3"/>
  <c r="BO107" i="7"/>
  <c r="BO68" i="7"/>
  <c r="BO99" i="3"/>
  <c r="BO108" i="7"/>
  <c r="BO16" i="3"/>
  <c r="BO76" i="7"/>
  <c r="BO88" i="4"/>
  <c r="BO27" i="4"/>
  <c r="BO119" i="4"/>
  <c r="BO74" i="3"/>
  <c r="BO76" i="3"/>
  <c r="BO243" i="4"/>
  <c r="BO50" i="7"/>
  <c r="BO166" i="3"/>
  <c r="BO20" i="7"/>
  <c r="BO58" i="7"/>
  <c r="BO51" i="7"/>
  <c r="BO26" i="2"/>
  <c r="BO115" i="2"/>
  <c r="BO253" i="2"/>
  <c r="BO72" i="2"/>
  <c r="BO46" i="2"/>
  <c r="BO24" i="2"/>
  <c r="BO76" i="2"/>
  <c r="BO109" i="2"/>
  <c r="BO103" i="2"/>
  <c r="BO84" i="3"/>
  <c r="BO95" i="4"/>
  <c r="BO178" i="2"/>
  <c r="BO181" i="2"/>
  <c r="BO180" i="2"/>
  <c r="BO136" i="7"/>
  <c r="BO135" i="7"/>
  <c r="BO190" i="2"/>
  <c r="BO71" i="7"/>
  <c r="BO47" i="7"/>
  <c r="BO52" i="3"/>
  <c r="BO214" i="2"/>
  <c r="BO13" i="7"/>
  <c r="BO27" i="3"/>
  <c r="BO50" i="4"/>
  <c r="BO206" i="2"/>
  <c r="BO32" i="7"/>
  <c r="BO208" i="2"/>
  <c r="BO72" i="4"/>
  <c r="BO117" i="4"/>
  <c r="BO118" i="4"/>
  <c r="BO58" i="3"/>
  <c r="BO28" i="3"/>
  <c r="BO224" i="2"/>
  <c r="BO152" i="3"/>
  <c r="BO19" i="7"/>
  <c r="BO196" i="7"/>
  <c r="BO46" i="7"/>
  <c r="BO34" i="7"/>
  <c r="BO74" i="7"/>
  <c r="BO23" i="2"/>
  <c r="BO131" i="2"/>
  <c r="BO187" i="2"/>
  <c r="BO307" i="2"/>
  <c r="BO265" i="2"/>
  <c r="BO143" i="2"/>
  <c r="BO42" i="3"/>
  <c r="BO241" i="2"/>
  <c r="BO66" i="3"/>
  <c r="BO120" i="3"/>
  <c r="BO71" i="2"/>
  <c r="BO79" i="2"/>
  <c r="BO128" i="3"/>
  <c r="BO34" i="3"/>
  <c r="BO66" i="4"/>
  <c r="BO64" i="7"/>
  <c r="BO130" i="4"/>
  <c r="BO84" i="4"/>
  <c r="BO109" i="7"/>
  <c r="BO159" i="3"/>
  <c r="BO150" i="7"/>
  <c r="BO104" i="4"/>
  <c r="BO105" i="4"/>
  <c r="BO92" i="4"/>
  <c r="BO82" i="7"/>
  <c r="BO218" i="2"/>
  <c r="BO106" i="4"/>
  <c r="BO146" i="4"/>
  <c r="BO113" i="3"/>
  <c r="BO95" i="3"/>
  <c r="BO133" i="3"/>
  <c r="BO123" i="3"/>
  <c r="BO49" i="7"/>
  <c r="BO197" i="7"/>
  <c r="BO185" i="7"/>
  <c r="BO152" i="7"/>
  <c r="BO254" i="4"/>
  <c r="BO21" i="7"/>
  <c r="BO95" i="7"/>
  <c r="BO118" i="2"/>
  <c r="BO41" i="2"/>
  <c r="BO308" i="2"/>
  <c r="BO164" i="2"/>
  <c r="BO52" i="2"/>
  <c r="BO85" i="2"/>
  <c r="BO98" i="2"/>
  <c r="BO264" i="2"/>
  <c r="BO298" i="2"/>
  <c r="BO295" i="2"/>
  <c r="BO35" i="2"/>
  <c r="BO161" i="4"/>
  <c r="BO188" i="4"/>
  <c r="BO184" i="4"/>
  <c r="BO58" i="2"/>
  <c r="BO237" i="2"/>
  <c r="BO29" i="6"/>
  <c r="BO44" i="6"/>
  <c r="BO28" i="6"/>
  <c r="BO32" i="9"/>
  <c r="BO16" i="9"/>
  <c r="BO30" i="6"/>
  <c r="BO285" i="8"/>
  <c r="BO136" i="8"/>
  <c r="BO297" i="8"/>
  <c r="BO129" i="8"/>
  <c r="BO132" i="8"/>
  <c r="BO292" i="8"/>
  <c r="BO134" i="8"/>
  <c r="BO31" i="6"/>
  <c r="BO21" i="6"/>
  <c r="BO18" i="6"/>
  <c r="BO295" i="8"/>
  <c r="BO131" i="8"/>
  <c r="BO37" i="6"/>
  <c r="BO296" i="8"/>
  <c r="BO42" i="6"/>
  <c r="BO35" i="6"/>
  <c r="BO47" i="6"/>
  <c r="BO36" i="6"/>
  <c r="BO48" i="6"/>
  <c r="BO46" i="6"/>
  <c r="BO33" i="6"/>
  <c r="BO50" i="6"/>
  <c r="BO130" i="8"/>
  <c r="BO45" i="6"/>
  <c r="BO34" i="6"/>
  <c r="BO51" i="6"/>
  <c r="BO289" i="8"/>
  <c r="BO127" i="8"/>
  <c r="BO124" i="8"/>
  <c r="BO287" i="8"/>
  <c r="BO291" i="8"/>
  <c r="BO133" i="8"/>
  <c r="BO294" i="8"/>
  <c r="BO37" i="8"/>
  <c r="BO126" i="8"/>
  <c r="BO293" i="8"/>
  <c r="BO53" i="6"/>
  <c r="BO123" i="8"/>
  <c r="BO135" i="8"/>
  <c r="BO128" i="8"/>
  <c r="BO286" i="8"/>
  <c r="BO43" i="6"/>
  <c r="BO254" i="8"/>
  <c r="BO181" i="8"/>
  <c r="BO143" i="8"/>
  <c r="BO178" i="8"/>
  <c r="BO170" i="8"/>
  <c r="BO179" i="8"/>
  <c r="BO159" i="8"/>
  <c r="BO57" i="8"/>
  <c r="BO290" i="8"/>
  <c r="BO288" i="8"/>
  <c r="BO52" i="6"/>
  <c r="BO32" i="6"/>
  <c r="BO298" i="8"/>
  <c r="BO125" i="8"/>
  <c r="BO49" i="6"/>
  <c r="BO75" i="14"/>
  <c r="BO16" i="8"/>
  <c r="BO258" i="8"/>
  <c r="BO221" i="8"/>
  <c r="BO202" i="8"/>
  <c r="BO166" i="8"/>
  <c r="BO214" i="8"/>
  <c r="BO169" i="8"/>
  <c r="BO38" i="8"/>
  <c r="BO257" i="8"/>
  <c r="BO236" i="8"/>
  <c r="BO9" i="8"/>
  <c r="BO147" i="8"/>
  <c r="BO233" i="8"/>
  <c r="BO232" i="8"/>
  <c r="BO255" i="8"/>
  <c r="BO152" i="8"/>
  <c r="BO252" i="8"/>
  <c r="BO224" i="8"/>
  <c r="BO142" i="8"/>
  <c r="BO204" i="8"/>
  <c r="BO26" i="8"/>
  <c r="BO184" i="8"/>
  <c r="BO96" i="8"/>
  <c r="BO250" i="8"/>
  <c r="BO15" i="8"/>
  <c r="BO31" i="9"/>
  <c r="BO30" i="9"/>
  <c r="BO19" i="6"/>
  <c r="BO15" i="6"/>
  <c r="BO14" i="6"/>
  <c r="BO16" i="6"/>
  <c r="BO17" i="6"/>
  <c r="BO20" i="6"/>
  <c r="BO36" i="9"/>
  <c r="BO11" i="9"/>
  <c r="BO26" i="9"/>
  <c r="BO34" i="9"/>
  <c r="BO18" i="9"/>
  <c r="BO25" i="9"/>
  <c r="BO8" i="9"/>
  <c r="BO35" i="9"/>
  <c r="BO21" i="9"/>
  <c r="BO27" i="9"/>
  <c r="BO14" i="9"/>
  <c r="BO15" i="9"/>
  <c r="BO24" i="9"/>
  <c r="BO38" i="9"/>
  <c r="BO10" i="9"/>
  <c r="BO12" i="9"/>
  <c r="BO23" i="9"/>
  <c r="BO17" i="9"/>
  <c r="BO29" i="9"/>
  <c r="BO37" i="9"/>
  <c r="BO19" i="9"/>
  <c r="BO9" i="9"/>
  <c r="BO22" i="8"/>
  <c r="BO34" i="8"/>
  <c r="BO13" i="8"/>
  <c r="BO14" i="8"/>
  <c r="BO18" i="8"/>
  <c r="BO248" i="8"/>
  <c r="BO242" i="8"/>
  <c r="BO190" i="8"/>
  <c r="BO95" i="8"/>
  <c r="BO33" i="8"/>
  <c r="BO165" i="8"/>
  <c r="BO228" i="8"/>
  <c r="BO180" i="8"/>
  <c r="BO208" i="8"/>
  <c r="BO234" i="8"/>
  <c r="BO154" i="8"/>
  <c r="BO94" i="8"/>
  <c r="BO23" i="8"/>
  <c r="BO12" i="8"/>
  <c r="BO49" i="8"/>
  <c r="BO150" i="8"/>
  <c r="BO231" i="8"/>
  <c r="BO99" i="8"/>
  <c r="BO41" i="8"/>
  <c r="BO19" i="8"/>
  <c r="BO29" i="8"/>
  <c r="BO245" i="8"/>
  <c r="BO58" i="8"/>
  <c r="BO141" i="8"/>
  <c r="BO174" i="8"/>
  <c r="BO51" i="8"/>
  <c r="BO238" i="8"/>
  <c r="BO54" i="8"/>
  <c r="BO186" i="8"/>
  <c r="BO32" i="8"/>
  <c r="BO30" i="8"/>
  <c r="BO97" i="8"/>
  <c r="BO217" i="8"/>
  <c r="BO40" i="8"/>
  <c r="BO247" i="8"/>
  <c r="BO253" i="8"/>
  <c r="BO182" i="8"/>
  <c r="BO197" i="8"/>
  <c r="BO149" i="8"/>
  <c r="BO24" i="8"/>
  <c r="BO139" i="8"/>
  <c r="BO243" i="8"/>
  <c r="BO215" i="8"/>
  <c r="BO260" i="8"/>
  <c r="BO191" i="8"/>
  <c r="BO223" i="8"/>
  <c r="BO235" i="8"/>
  <c r="BO229" i="8"/>
  <c r="BO11" i="8"/>
  <c r="BO199" i="8"/>
  <c r="BO31" i="8"/>
  <c r="BO52" i="8"/>
  <c r="BO17" i="8"/>
  <c r="BO185" i="8"/>
  <c r="BO176" i="8"/>
  <c r="BO237" i="8"/>
  <c r="BO55" i="8"/>
  <c r="BO10" i="8"/>
  <c r="BO259" i="8"/>
  <c r="BO53" i="8"/>
  <c r="BO59" i="8"/>
  <c r="BO194" i="8"/>
  <c r="BO198" i="8"/>
  <c r="BO56" i="8"/>
  <c r="BO189" i="8"/>
  <c r="BO251" i="8"/>
  <c r="BO218" i="8"/>
  <c r="BO48" i="8"/>
  <c r="BO195" i="8"/>
  <c r="BO206" i="8"/>
  <c r="BO210" i="8"/>
  <c r="BO213" i="8"/>
  <c r="BO157" i="8"/>
  <c r="BO8" i="8"/>
  <c r="BO219" i="8"/>
  <c r="BO196" i="8"/>
  <c r="BO161" i="8"/>
  <c r="BO42" i="8"/>
  <c r="BO164" i="8"/>
  <c r="BO240" i="8"/>
  <c r="BO177" i="8"/>
  <c r="BO172" i="8"/>
  <c r="BO193" i="8"/>
  <c r="BO226" i="8"/>
  <c r="BO216" i="8"/>
  <c r="BO45" i="8"/>
  <c r="BO211" i="8"/>
  <c r="BO220" i="8"/>
  <c r="BO256" i="8"/>
  <c r="BO50" i="8"/>
  <c r="BO175" i="8"/>
  <c r="BO44" i="8"/>
  <c r="BO261" i="8"/>
  <c r="BO168" i="8"/>
  <c r="BO241" i="8"/>
  <c r="BO138" i="8"/>
  <c r="BO140" i="8"/>
  <c r="BO36" i="8"/>
  <c r="BO146" i="8"/>
  <c r="BO47" i="8"/>
  <c r="BO43" i="8"/>
  <c r="BO249" i="8"/>
  <c r="BO100" i="8"/>
  <c r="BO148" i="8"/>
  <c r="BO225" i="8"/>
  <c r="BO246" i="8"/>
  <c r="BO145" i="8"/>
  <c r="BO27" i="8"/>
  <c r="BO39" i="8"/>
  <c r="BO222" i="8"/>
  <c r="BO155" i="8"/>
  <c r="BO187" i="8"/>
  <c r="BO98" i="8"/>
  <c r="BO151" i="8"/>
  <c r="BO188" i="8"/>
  <c r="BO192" i="8"/>
  <c r="BO93" i="8"/>
  <c r="BO163" i="8"/>
  <c r="BO212" i="8"/>
  <c r="BO46" i="8"/>
  <c r="BO183" i="8"/>
  <c r="BO162" i="8"/>
  <c r="BO209" i="8"/>
  <c r="BO201" i="8"/>
  <c r="BO244" i="8"/>
  <c r="BO200" i="8"/>
  <c r="BO28" i="8"/>
  <c r="BO35" i="8"/>
  <c r="BO153" i="8"/>
  <c r="BO156" i="8"/>
  <c r="BO21" i="8"/>
  <c r="BO158" i="8"/>
  <c r="BO203" i="8"/>
  <c r="BO227" i="8"/>
  <c r="BO239" i="8"/>
  <c r="BO230" i="8"/>
  <c r="BO173" i="8"/>
  <c r="BO20" i="8"/>
  <c r="BO167" i="8"/>
  <c r="BO207" i="8"/>
  <c r="BO8" i="7"/>
  <c r="BO77" i="14"/>
  <c r="BO81" i="14"/>
  <c r="BO80" i="14"/>
  <c r="BO79" i="14"/>
  <c r="BO78" i="14"/>
  <c r="BO73" i="14"/>
  <c r="BO76" i="14"/>
  <c r="BO72" i="14"/>
  <c r="BO74" i="14"/>
  <c r="BO8" i="4"/>
  <c r="BO8" i="2"/>
  <c r="I9" i="1"/>
  <c r="BQ5" i="8"/>
  <c r="BQ5" i="7"/>
  <c r="BQ5" i="14"/>
  <c r="BQ5" i="2"/>
  <c r="BQ5" i="4"/>
  <c r="C18" i="1" l="1"/>
  <c r="F18" i="1" s="1"/>
  <c r="C16" i="1"/>
  <c r="C9" i="1"/>
  <c r="F9" i="1" s="1"/>
  <c r="G9" i="1" s="1"/>
  <c r="C25" i="1"/>
  <c r="F27" i="1"/>
  <c r="G27" i="1" s="1"/>
  <c r="C17" i="1"/>
  <c r="C19" i="1"/>
  <c r="F19" i="1" s="1"/>
  <c r="G19" i="1" s="1"/>
  <c r="C14" i="1"/>
  <c r="F14" i="1" s="1"/>
  <c r="G14" i="1" s="1"/>
  <c r="C26" i="1"/>
  <c r="F26" i="1" s="1"/>
  <c r="G26" i="1" s="1"/>
  <c r="BO5" i="6"/>
  <c r="C20" i="1"/>
  <c r="F20" i="1" s="1"/>
  <c r="G20" i="1" s="1"/>
  <c r="BO5" i="7"/>
  <c r="BO5" i="14"/>
  <c r="F15" i="1"/>
  <c r="G15" i="1" s="1"/>
  <c r="C8" i="1"/>
  <c r="F8" i="1" s="1"/>
  <c r="BO5" i="9"/>
  <c r="C23" i="1"/>
  <c r="F16" i="1" l="1"/>
  <c r="G16" i="1" s="1"/>
  <c r="F25" i="1"/>
  <c r="G25" i="1" s="1"/>
  <c r="G18" i="1"/>
  <c r="G8" i="1"/>
  <c r="F17" i="1"/>
  <c r="G17" i="1" s="1"/>
  <c r="F23" i="1"/>
  <c r="G23" i="1" s="1"/>
  <c r="AV277" i="8" l="1"/>
  <c r="AV278" i="8"/>
  <c r="BH278" i="8" s="1"/>
  <c r="AV274" i="8"/>
  <c r="BH274" i="8" s="1"/>
  <c r="AV276" i="8"/>
  <c r="BK276" i="8" l="1"/>
  <c r="BH276" i="8"/>
  <c r="BN277" i="8"/>
  <c r="BH277" i="8"/>
  <c r="BE276" i="8"/>
  <c r="BE274" i="8"/>
  <c r="BN274" i="8"/>
  <c r="BK274" i="8"/>
  <c r="AW274" i="8"/>
  <c r="BK278" i="8"/>
  <c r="BN278" i="8"/>
  <c r="BE278" i="8"/>
  <c r="AW278" i="8"/>
  <c r="BK277" i="8"/>
  <c r="AV281" i="8"/>
  <c r="BH281" i="8" s="1"/>
  <c r="AV279" i="8"/>
  <c r="BH279" i="8" s="1"/>
  <c r="BE277" i="8"/>
  <c r="AW276" i="8"/>
  <c r="AV282" i="8"/>
  <c r="BH282" i="8" s="1"/>
  <c r="AW277" i="8"/>
  <c r="AV275" i="8"/>
  <c r="BH275" i="8" s="1"/>
  <c r="AV280" i="8"/>
  <c r="BH280" i="8" s="1"/>
  <c r="BN276" i="8"/>
  <c r="AV283" i="8"/>
  <c r="BH283" i="8" s="1"/>
  <c r="BO278" i="8" l="1"/>
  <c r="BO274" i="8"/>
  <c r="BO276" i="8"/>
  <c r="BO277" i="8"/>
  <c r="BE283" i="8"/>
  <c r="BN283" i="8"/>
  <c r="AW283" i="8"/>
  <c r="BK283" i="8"/>
  <c r="BN280" i="8"/>
  <c r="BE280" i="8"/>
  <c r="AW280" i="8"/>
  <c r="BK280" i="8"/>
  <c r="BE279" i="8"/>
  <c r="BK279" i="8"/>
  <c r="BN279" i="8"/>
  <c r="AW279" i="8"/>
  <c r="BN281" i="8"/>
  <c r="AW281" i="8"/>
  <c r="BK281" i="8"/>
  <c r="BE281" i="8"/>
  <c r="AW282" i="8"/>
  <c r="BK282" i="8"/>
  <c r="BN282" i="8"/>
  <c r="BE282" i="8"/>
  <c r="BE275" i="8"/>
  <c r="AW275" i="8"/>
  <c r="BK275" i="8"/>
  <c r="BN275" i="8"/>
  <c r="BO279" i="8" l="1"/>
  <c r="BO281" i="8"/>
  <c r="BO275" i="8"/>
  <c r="BO280" i="8"/>
  <c r="BO282" i="8"/>
  <c r="BO283" i="8"/>
  <c r="AV87" i="8" l="1"/>
  <c r="AV70" i="8"/>
  <c r="AV72" i="8"/>
  <c r="AV86" i="8"/>
  <c r="AV77" i="8"/>
  <c r="BH77" i="8" s="1"/>
  <c r="AV89" i="8"/>
  <c r="AV73" i="8"/>
  <c r="AV83" i="8"/>
  <c r="AV91" i="8"/>
  <c r="AV90" i="8"/>
  <c r="AV79" i="8"/>
  <c r="AV81" i="8"/>
  <c r="AW81" i="8" s="1"/>
  <c r="AV78" i="8"/>
  <c r="AV69" i="8"/>
  <c r="AV82" i="8"/>
  <c r="AV74" i="8"/>
  <c r="AV92" i="8"/>
  <c r="AV88" i="8"/>
  <c r="AV75" i="8"/>
  <c r="AV71" i="8"/>
  <c r="BE91" i="8" l="1"/>
  <c r="BH91" i="8"/>
  <c r="BN72" i="8"/>
  <c r="BH72" i="8"/>
  <c r="AW73" i="8"/>
  <c r="BH73" i="8"/>
  <c r="BN86" i="8"/>
  <c r="BH86" i="8"/>
  <c r="BE88" i="8"/>
  <c r="BH88" i="8"/>
  <c r="BE83" i="8"/>
  <c r="BH83" i="8"/>
  <c r="BK74" i="8"/>
  <c r="BH74" i="8"/>
  <c r="AW75" i="8"/>
  <c r="BH75" i="8"/>
  <c r="AW70" i="8"/>
  <c r="BH70" i="8"/>
  <c r="AW78" i="8"/>
  <c r="BH78" i="8"/>
  <c r="BK71" i="8"/>
  <c r="BH71" i="8"/>
  <c r="BE82" i="8"/>
  <c r="BH82" i="8"/>
  <c r="BE89" i="8"/>
  <c r="BH89" i="8"/>
  <c r="BK92" i="8"/>
  <c r="BH92" i="8"/>
  <c r="BN81" i="8"/>
  <c r="BH81" i="8"/>
  <c r="BE79" i="8"/>
  <c r="BH79" i="8"/>
  <c r="BE73" i="8"/>
  <c r="BN69" i="8"/>
  <c r="BH69" i="8"/>
  <c r="BE90" i="8"/>
  <c r="BH90" i="8"/>
  <c r="BE87" i="8"/>
  <c r="BH87" i="8"/>
  <c r="BK82" i="8"/>
  <c r="BK91" i="8"/>
  <c r="BE74" i="8"/>
  <c r="BK83" i="8"/>
  <c r="BK81" i="8"/>
  <c r="BE81" i="8"/>
  <c r="AW74" i="8"/>
  <c r="BN74" i="8"/>
  <c r="AW87" i="8"/>
  <c r="BN78" i="8"/>
  <c r="BE92" i="8"/>
  <c r="AW86" i="8"/>
  <c r="AW88" i="8"/>
  <c r="BN90" i="8"/>
  <c r="BK72" i="8"/>
  <c r="BN88" i="8"/>
  <c r="AW89" i="8"/>
  <c r="BN92" i="8"/>
  <c r="BK75" i="8"/>
  <c r="BN82" i="8"/>
  <c r="AW82" i="8"/>
  <c r="BK69" i="8"/>
  <c r="AW77" i="8"/>
  <c r="BN77" i="8"/>
  <c r="BK77" i="8"/>
  <c r="BE77" i="8"/>
  <c r="BE69" i="8"/>
  <c r="BK89" i="8"/>
  <c r="BE70" i="8"/>
  <c r="AW71" i="8"/>
  <c r="AW72" i="8"/>
  <c r="BE78" i="8"/>
  <c r="BN73" i="8"/>
  <c r="BN89" i="8"/>
  <c r="BE72" i="8"/>
  <c r="AW79" i="8"/>
  <c r="BN79" i="8"/>
  <c r="BE71" i="8"/>
  <c r="BK73" i="8"/>
  <c r="AW69" i="8"/>
  <c r="BE86" i="8"/>
  <c r="BK86" i="8"/>
  <c r="AW90" i="8"/>
  <c r="BK88" i="8"/>
  <c r="AV85" i="8"/>
  <c r="BH85" i="8" s="1"/>
  <c r="AV76" i="8"/>
  <c r="BH76" i="8" s="1"/>
  <c r="AW91" i="8"/>
  <c r="BN83" i="8"/>
  <c r="BN70" i="8"/>
  <c r="BK70" i="8"/>
  <c r="BN75" i="8"/>
  <c r="AW83" i="8"/>
  <c r="AW92" i="8"/>
  <c r="BK87" i="8"/>
  <c r="BK79" i="8"/>
  <c r="BN71" i="8"/>
  <c r="AV80" i="8"/>
  <c r="BH80" i="8" s="1"/>
  <c r="AV84" i="8"/>
  <c r="BH84" i="8" s="1"/>
  <c r="BN87" i="8"/>
  <c r="BK90" i="8"/>
  <c r="BE75" i="8"/>
  <c r="BN91" i="8"/>
  <c r="BK78" i="8"/>
  <c r="BO82" i="8" l="1"/>
  <c r="BO90" i="8"/>
  <c r="BO72" i="8"/>
  <c r="BO81" i="8"/>
  <c r="BO74" i="8"/>
  <c r="BO69" i="8"/>
  <c r="BO79" i="8"/>
  <c r="BO91" i="8"/>
  <c r="BO88" i="8"/>
  <c r="BO73" i="8"/>
  <c r="BO75" i="8"/>
  <c r="BO89" i="8"/>
  <c r="BO83" i="8"/>
  <c r="BO86" i="8"/>
  <c r="BO71" i="8"/>
  <c r="BO78" i="8"/>
  <c r="BO92" i="8"/>
  <c r="BO77" i="8"/>
  <c r="BO87" i="8"/>
  <c r="BO70" i="8"/>
  <c r="BN84" i="8"/>
  <c r="AW84" i="8"/>
  <c r="BK84" i="8"/>
  <c r="BE84" i="8"/>
  <c r="BK85" i="8"/>
  <c r="AW85" i="8"/>
  <c r="BN85" i="8"/>
  <c r="BE85" i="8"/>
  <c r="BK80" i="8"/>
  <c r="BE80" i="8"/>
  <c r="AW80" i="8"/>
  <c r="BN80" i="8"/>
  <c r="AW76" i="8"/>
  <c r="BN76" i="8"/>
  <c r="BK76" i="8"/>
  <c r="BE76" i="8"/>
  <c r="BO85" i="8" l="1"/>
  <c r="BO76" i="8"/>
  <c r="BO80" i="8"/>
  <c r="BO84" i="8"/>
  <c r="C21" i="1"/>
  <c r="F21" i="1" l="1"/>
  <c r="G21" i="1" s="1"/>
  <c r="BO5" i="8" l="1"/>
  <c r="F22" i="1" l="1"/>
  <c r="G22" i="1" s="1"/>
  <c r="BO5" i="4" l="1"/>
  <c r="C13" i="1"/>
  <c r="F13" i="1" l="1"/>
  <c r="G13" i="1" s="1"/>
  <c r="AN61" i="3" l="1"/>
  <c r="AV61" i="3" s="1"/>
  <c r="AN60" i="3"/>
  <c r="AV60" i="3" s="1"/>
  <c r="BN60" i="3" l="1"/>
  <c r="BK60" i="3"/>
  <c r="BE60" i="3"/>
  <c r="AW60" i="3"/>
  <c r="BH60" i="3"/>
  <c r="BN61" i="3"/>
  <c r="BK61" i="3"/>
  <c r="AW61" i="3"/>
  <c r="BE61" i="3"/>
  <c r="BH61" i="3"/>
  <c r="BO61" i="3" l="1"/>
  <c r="BO60" i="3"/>
  <c r="C12" i="1" s="1"/>
  <c r="F12" i="1" s="1"/>
  <c r="G12" i="1" s="1"/>
  <c r="BO5" i="2" l="1"/>
  <c r="F10" i="1" l="1"/>
  <c r="G10" i="1" s="1"/>
  <c r="BP8" i="3"/>
  <c r="H11" i="1" s="1"/>
  <c r="AE8" i="3"/>
  <c r="AE5" i="3" s="1"/>
  <c r="BO8" i="3"/>
  <c r="BO5" i="3" s="1"/>
  <c r="AD5" i="3"/>
  <c r="BQ8" i="3" l="1"/>
  <c r="BQ5" i="3" s="1"/>
  <c r="I11" i="1"/>
  <c r="BP5" i="3"/>
  <c r="C11" i="1"/>
  <c r="F11" i="1" l="1"/>
  <c r="G11" i="1" s="1"/>
  <c r="G29" i="1" s="1"/>
  <c r="G31" i="1" l="1"/>
  <c r="G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<sst xmlns="http://schemas.openxmlformats.org/spreadsheetml/2006/main" count="17293" uniqueCount="2656">
  <si>
    <t>Version</t>
  </si>
  <si>
    <t>Retail Price Coefficient</t>
  </si>
  <si>
    <t>Retail Price Coefficient Accessories</t>
  </si>
  <si>
    <t>Discount %</t>
  </si>
  <si>
    <t>Discount</t>
  </si>
  <si>
    <t>Total</t>
  </si>
  <si>
    <t>Sets</t>
  </si>
  <si>
    <t>Holds</t>
  </si>
  <si>
    <t>Axis Holds</t>
  </si>
  <si>
    <t>Axis Macros</t>
  </si>
  <si>
    <t>Bleaustone Holds</t>
  </si>
  <si>
    <t>Bleaustone Macros</t>
  </si>
  <si>
    <t>Lapis Holds</t>
  </si>
  <si>
    <t>Lapis Macros</t>
  </si>
  <si>
    <t>23Holds Macros</t>
  </si>
  <si>
    <t>Crux Holds</t>
  </si>
  <si>
    <t>Squadra Holds</t>
  </si>
  <si>
    <t>Squadra Macros</t>
  </si>
  <si>
    <t>Squadra Volumes</t>
  </si>
  <si>
    <t>Playstone Holds</t>
  </si>
  <si>
    <t>Total exc. VAT</t>
  </si>
  <si>
    <t>VAT %</t>
  </si>
  <si>
    <t>Order date:</t>
  </si>
  <si>
    <t>Delivery date:</t>
  </si>
  <si>
    <t>Purchase order nr.:</t>
  </si>
  <si>
    <t>Delivery address:</t>
  </si>
  <si>
    <t>SKU</t>
  </si>
  <si>
    <t>Hold Type</t>
  </si>
  <si>
    <t>Grip Type</t>
  </si>
  <si>
    <t>Size</t>
  </si>
  <si>
    <t>Positivity</t>
  </si>
  <si>
    <t>Weight kg</t>
  </si>
  <si>
    <t>Holds Set</t>
  </si>
  <si>
    <t>Standard Colour</t>
  </si>
  <si>
    <t>Prod. Price</t>
  </si>
  <si>
    <t>RRP</t>
  </si>
  <si>
    <t>WP in EUR</t>
  </si>
  <si>
    <t>Price</t>
  </si>
  <si>
    <t>Fluoresz. Colour</t>
  </si>
  <si>
    <t>Dual
Colour</t>
  </si>
  <si>
    <t>ID</t>
  </si>
  <si>
    <t>red</t>
  </si>
  <si>
    <t>blue</t>
  </si>
  <si>
    <t>yellow</t>
  </si>
  <si>
    <t>green</t>
  </si>
  <si>
    <t>black</t>
  </si>
  <si>
    <t>white</t>
  </si>
  <si>
    <t>grey</t>
  </si>
  <si>
    <t>mint</t>
  </si>
  <si>
    <t>purple</t>
  </si>
  <si>
    <t>orange</t>
  </si>
  <si>
    <t>brown</t>
  </si>
  <si>
    <t>pink</t>
  </si>
  <si>
    <t>violett</t>
  </si>
  <si>
    <t>11-12</t>
  </si>
  <si>
    <t>18-01</t>
  </si>
  <si>
    <t xml:space="preserve"> </t>
  </si>
  <si>
    <t>Edges</t>
  </si>
  <si>
    <t>Pinches</t>
  </si>
  <si>
    <t>Jugs</t>
  </si>
  <si>
    <t>Slopers</t>
  </si>
  <si>
    <t>Pockets</t>
  </si>
  <si>
    <t>Incut Edges</t>
  </si>
  <si>
    <t>Screw-ons</t>
  </si>
  <si>
    <t>Down Climb</t>
  </si>
  <si>
    <t>Macros</t>
  </si>
  <si>
    <t>Features</t>
  </si>
  <si>
    <t>Footholds</t>
  </si>
  <si>
    <t>Mixed</t>
  </si>
  <si>
    <t>Category</t>
  </si>
  <si>
    <t>Classic range</t>
  </si>
  <si>
    <t>Classic Crimps</t>
  </si>
  <si>
    <t>Crimps</t>
  </si>
  <si>
    <t>Mini</t>
  </si>
  <si>
    <t>Positive</t>
  </si>
  <si>
    <t>Classic Dual-Handed Threads</t>
  </si>
  <si>
    <t>Standard</t>
  </si>
  <si>
    <t>Super Positive</t>
  </si>
  <si>
    <t>Classic Edges</t>
  </si>
  <si>
    <t>Flat</t>
  </si>
  <si>
    <t>Classic Footholds</t>
  </si>
  <si>
    <t>Classic Incut Crimps</t>
  </si>
  <si>
    <t>Classic Jugs</t>
  </si>
  <si>
    <t>Classic Mini Edges</t>
  </si>
  <si>
    <t>Classic Mini Footholds</t>
  </si>
  <si>
    <t>Classic Mini Jugs</t>
  </si>
  <si>
    <t>Classic Mobius Rings 03</t>
  </si>
  <si>
    <t>Mondo</t>
  </si>
  <si>
    <t>Classic Mobius Rings 04</t>
  </si>
  <si>
    <t>Classic Mondo Footholds</t>
  </si>
  <si>
    <t>Footholds,Mondo</t>
  </si>
  <si>
    <t>Classic Mondo Jugs</t>
  </si>
  <si>
    <t>Classic Nano Jugs</t>
  </si>
  <si>
    <t>Nano</t>
  </si>
  <si>
    <t>Classic Open Handed Jugs</t>
  </si>
  <si>
    <t>Negative</t>
  </si>
  <si>
    <t>Classic Open Handed Mini Jugs</t>
  </si>
  <si>
    <t>Classic Open Handed Mondo Jugs</t>
  </si>
  <si>
    <t>Classic Open Handed XXXL</t>
  </si>
  <si>
    <t>Giga</t>
  </si>
  <si>
    <t>Classic Pockets</t>
  </si>
  <si>
    <t>Classic Screw-ons</t>
  </si>
  <si>
    <t>Classic Slopers</t>
  </si>
  <si>
    <t>Classic Specials</t>
  </si>
  <si>
    <t>Specials</t>
  </si>
  <si>
    <t>Classic Super Jugs</t>
  </si>
  <si>
    <t>Fontainebleau range</t>
  </si>
  <si>
    <t>Fontainebleau Circuit</t>
  </si>
  <si>
    <t>Fontainebleau Crimps</t>
  </si>
  <si>
    <t>Fontainebleau Edges</t>
  </si>
  <si>
    <t>Fontainebleau Flat Jugs</t>
  </si>
  <si>
    <t>Fontainebleau Footholds</t>
  </si>
  <si>
    <t>Fontainebleau Incut Crimps</t>
  </si>
  <si>
    <t>Fontainebleau Jugs</t>
  </si>
  <si>
    <t>Fontainebleau Mini Edges</t>
  </si>
  <si>
    <t>Fontainebleau Mini Footholds</t>
  </si>
  <si>
    <t>Fontainebleau Mini Jugs</t>
  </si>
  <si>
    <t>Fontainebleau Mondo Footholds</t>
  </si>
  <si>
    <t>Fontainebleau Mondo Incut Edges</t>
  </si>
  <si>
    <t>Fontainebleau Mondo Jugs</t>
  </si>
  <si>
    <t>Fontainebleau Mondo Pockets</t>
  </si>
  <si>
    <t>Fontainebleau Nano Jugs</t>
  </si>
  <si>
    <t>Fontainebleau Pinches</t>
  </si>
  <si>
    <t>Fontainebleau Pockets</t>
  </si>
  <si>
    <t>Fontainebleau Screw-ons</t>
  </si>
  <si>
    <t>Fontainebleau Slopers</t>
  </si>
  <si>
    <t>Fontainebleau Specials</t>
  </si>
  <si>
    <t>Fontainebleau Super Jugs</t>
  </si>
  <si>
    <t>Granite Range</t>
  </si>
  <si>
    <t>Limestone Range</t>
  </si>
  <si>
    <t>Limestone Crimps</t>
  </si>
  <si>
    <t>Limestone Edges</t>
  </si>
  <si>
    <t>Limestone Footholds</t>
  </si>
  <si>
    <t>Limestone Incut Crimps</t>
  </si>
  <si>
    <t>Limestone Jugs</t>
  </si>
  <si>
    <t>Limestone Medium Tufa</t>
  </si>
  <si>
    <t>Tufas</t>
  </si>
  <si>
    <t>Limestone Medium Tufa Jugs</t>
  </si>
  <si>
    <t>Limestone Mini Crimps</t>
  </si>
  <si>
    <t>Limestone Mini Edges</t>
  </si>
  <si>
    <t>Limestone Mini Jugs</t>
  </si>
  <si>
    <t>Limestone Mondo Jugs</t>
  </si>
  <si>
    <t>Limestone Mondo Tufa</t>
  </si>
  <si>
    <t>Limestone Nano Jugs</t>
  </si>
  <si>
    <t>Limestone Pinches</t>
  </si>
  <si>
    <t>Limestone Pockets</t>
  </si>
  <si>
    <t>Limestone Screw-ons</t>
  </si>
  <si>
    <t>Limestone Super Jugs</t>
  </si>
  <si>
    <t>Limestone Tufa</t>
  </si>
  <si>
    <t>Limestone Tufa screw-ons</t>
  </si>
  <si>
    <t>Limestone Verdon Tufa</t>
  </si>
  <si>
    <t>Limestone XXXL Tufa Jugs</t>
  </si>
  <si>
    <t>Limestone XXXL Tufas</t>
  </si>
  <si>
    <t>Balls</t>
  </si>
  <si>
    <t>Balls 01</t>
  </si>
  <si>
    <t>Balls 02</t>
  </si>
  <si>
    <t>Balls 03</t>
  </si>
  <si>
    <t>Balls 04</t>
  </si>
  <si>
    <t>Balls 05</t>
  </si>
  <si>
    <t>Balls 06</t>
  </si>
  <si>
    <t>Balls 07</t>
  </si>
  <si>
    <t>Balls 08</t>
  </si>
  <si>
    <t>Balls 09</t>
  </si>
  <si>
    <t>Balls 10</t>
  </si>
  <si>
    <t>Crimps 01</t>
  </si>
  <si>
    <t>Crimps 02</t>
  </si>
  <si>
    <t>Crimps 03</t>
  </si>
  <si>
    <t>Crimps 04</t>
  </si>
  <si>
    <t>Crimps 05</t>
  </si>
  <si>
    <t>Crimps 06</t>
  </si>
  <si>
    <t>Crimps 07</t>
  </si>
  <si>
    <t>Footholds 01</t>
  </si>
  <si>
    <t>Footholds 02</t>
  </si>
  <si>
    <t>Footholds 03</t>
  </si>
  <si>
    <t>Footholds 04</t>
  </si>
  <si>
    <t>Footholds 05</t>
  </si>
  <si>
    <t>Footholds 06</t>
  </si>
  <si>
    <t>Footholds 07</t>
  </si>
  <si>
    <t>Goody</t>
  </si>
  <si>
    <t>Goody 01</t>
  </si>
  <si>
    <t>Goody 02</t>
  </si>
  <si>
    <t>Goody 03</t>
  </si>
  <si>
    <t>Goody 04</t>
  </si>
  <si>
    <t>Goody 05</t>
  </si>
  <si>
    <t>Goody 06</t>
  </si>
  <si>
    <t>Goody 07</t>
  </si>
  <si>
    <t>Dual Handed Incut Edges</t>
  </si>
  <si>
    <t>Incut Edges 01</t>
  </si>
  <si>
    <t>Incut Edges 02</t>
  </si>
  <si>
    <t>Incut Edges 03</t>
  </si>
  <si>
    <t>Incut Edges 04</t>
  </si>
  <si>
    <t>Incut Edges 05</t>
  </si>
  <si>
    <t>Joker</t>
  </si>
  <si>
    <t>Joker 01</t>
  </si>
  <si>
    <t>Joker 02</t>
  </si>
  <si>
    <t>Joker 03</t>
  </si>
  <si>
    <t>Joker 04</t>
  </si>
  <si>
    <t>Joker 05</t>
  </si>
  <si>
    <t>Joker 06</t>
  </si>
  <si>
    <t>Macro Goodies</t>
  </si>
  <si>
    <t>Macro Goodies 01</t>
  </si>
  <si>
    <t>Macro Goodies 02</t>
  </si>
  <si>
    <t>Macro Goodies 03</t>
  </si>
  <si>
    <t>Macro Goodies 04</t>
  </si>
  <si>
    <t>Macro Goodies 05</t>
  </si>
  <si>
    <t>Dual Handed Mini Goody</t>
  </si>
  <si>
    <t>Mini Goody 01</t>
  </si>
  <si>
    <t>Mini Goody 02</t>
  </si>
  <si>
    <t>Mini Goody 03</t>
  </si>
  <si>
    <t>Mini Goody 04</t>
  </si>
  <si>
    <t>Mini Goody 05</t>
  </si>
  <si>
    <t>Mini Goody 06</t>
  </si>
  <si>
    <t>Open Handed Mini Goodies</t>
  </si>
  <si>
    <t xml:space="preserve">Pinches </t>
  </si>
  <si>
    <t>Bulb</t>
  </si>
  <si>
    <t>Bulb 01</t>
  </si>
  <si>
    <t>Bulb 02</t>
  </si>
  <si>
    <t>Bulb 03</t>
  </si>
  <si>
    <t>Bulb 04</t>
  </si>
  <si>
    <t>Bulb 05</t>
  </si>
  <si>
    <t>Bulb 06</t>
  </si>
  <si>
    <t>Bulb 07</t>
  </si>
  <si>
    <t>Bulb 08</t>
  </si>
  <si>
    <t>Fichtl 05</t>
  </si>
  <si>
    <t>Fichtl 06</t>
  </si>
  <si>
    <t>Fichtl 07</t>
  </si>
  <si>
    <t>Fichtl 08</t>
  </si>
  <si>
    <t>Fichtl 09</t>
  </si>
  <si>
    <t>Fichtl 10</t>
  </si>
  <si>
    <t>Fichtl 11</t>
  </si>
  <si>
    <t>Fichtl 12</t>
  </si>
  <si>
    <t>Fichtl 13</t>
  </si>
  <si>
    <t>Fichtl 14</t>
  </si>
  <si>
    <t>Fichtl 15</t>
  </si>
  <si>
    <t>Fichtl 16</t>
  </si>
  <si>
    <t>Manta</t>
  </si>
  <si>
    <t>Manta 01</t>
  </si>
  <si>
    <t>Manta 02</t>
  </si>
  <si>
    <t>Manta 03</t>
  </si>
  <si>
    <t>Manta 04</t>
  </si>
  <si>
    <t>Manta 05</t>
  </si>
  <si>
    <t>Manta 06</t>
  </si>
  <si>
    <t>Manta 08</t>
  </si>
  <si>
    <t>Manta 09</t>
  </si>
  <si>
    <t>Manta 10</t>
  </si>
  <si>
    <t>Manta 11</t>
  </si>
  <si>
    <t>Frutti di Bosco Pro</t>
  </si>
  <si>
    <t>Frutti di Bosco Pro 01</t>
  </si>
  <si>
    <t>Frutti di Bosco Pro 02</t>
  </si>
  <si>
    <t>Frutti di Bosco Pro 03</t>
  </si>
  <si>
    <t>Frutti di Bosco Pro 04</t>
  </si>
  <si>
    <t>Frutti di Bosco Pro 05</t>
  </si>
  <si>
    <t>Frutti di Bosco Pro 06</t>
  </si>
  <si>
    <t>Punch</t>
  </si>
  <si>
    <t>Punch 01</t>
  </si>
  <si>
    <t>Punch 02</t>
  </si>
  <si>
    <t>Punch 03</t>
  </si>
  <si>
    <t>Punch 04</t>
  </si>
  <si>
    <t>Punch 05</t>
  </si>
  <si>
    <t>Punch 06</t>
  </si>
  <si>
    <t>Punch 07</t>
  </si>
  <si>
    <t>Punch 08</t>
  </si>
  <si>
    <t>Punch 09</t>
  </si>
  <si>
    <t>Punch 10</t>
  </si>
  <si>
    <t>Pure Range</t>
  </si>
  <si>
    <t>Alpha Mini Jugs</t>
  </si>
  <si>
    <t>Mini,Standard</t>
  </si>
  <si>
    <t>Arrow Jugs</t>
  </si>
  <si>
    <t>Automobile Mini Jugs</t>
  </si>
  <si>
    <t>Comic Hands Jugs</t>
  </si>
  <si>
    <t>Comic Hands Mini Jugs</t>
  </si>
  <si>
    <t>Comic Mini Feet</t>
  </si>
  <si>
    <t>Comic Mondo Feet</t>
  </si>
  <si>
    <t>Full-stop Mini Footholds</t>
  </si>
  <si>
    <t>Garden Animals Jugs</t>
  </si>
  <si>
    <t>Number Mondo Jugs</t>
  </si>
  <si>
    <t>Mondo,Standard</t>
  </si>
  <si>
    <t>Rockabilly Nano Jugs</t>
  </si>
  <si>
    <t>Safari Mondo Jugs</t>
  </si>
  <si>
    <t>Sea Life Mondo Jugs</t>
  </si>
  <si>
    <t>Cube Footholds</t>
  </si>
  <si>
    <t>Cubes</t>
  </si>
  <si>
    <t>Tetris Jugs</t>
  </si>
  <si>
    <t>Mini Cubes</t>
  </si>
  <si>
    <t>Topology Jugs</t>
  </si>
  <si>
    <t>Accessories</t>
  </si>
  <si>
    <t>Product description</t>
  </si>
  <si>
    <t>Amount</t>
  </si>
  <si>
    <t>CATEGORY</t>
  </si>
  <si>
    <t>Brushes</t>
  </si>
  <si>
    <t>Brush holder</t>
  </si>
  <si>
    <t>Lapis Brush Stand</t>
  </si>
  <si>
    <t>Beanie</t>
  </si>
  <si>
    <t>Lapis Beanie</t>
  </si>
  <si>
    <t>Lapis Chalk Bag</t>
  </si>
  <si>
    <t>Bleaustone - Beanie</t>
  </si>
  <si>
    <t>Bleaustone Beanie</t>
  </si>
  <si>
    <t>Bleaustone accessories</t>
  </si>
  <si>
    <t>Bleaustone Chalk Bag</t>
  </si>
  <si>
    <t>Squadra Chalk Bag</t>
  </si>
  <si>
    <t>Country</t>
  </si>
  <si>
    <t>Exch. Rate</t>
  </si>
  <si>
    <t>Round up to</t>
  </si>
  <si>
    <t>Currency</t>
  </si>
  <si>
    <t>EU (EUR)</t>
  </si>
  <si>
    <t>Euro</t>
  </si>
  <si>
    <t>USA (USD)</t>
  </si>
  <si>
    <t>Dollar</t>
  </si>
  <si>
    <t>Canada (CAD)</t>
  </si>
  <si>
    <t>GB (GBP)</t>
  </si>
  <si>
    <t>Pound</t>
  </si>
  <si>
    <t>Australia (AUD)</t>
  </si>
  <si>
    <t>Switzerland (CHF)</t>
  </si>
  <si>
    <t>Franc</t>
  </si>
  <si>
    <t>Norway (NOK)</t>
  </si>
  <si>
    <t>Krone</t>
  </si>
  <si>
    <t>Yapan (JPY)</t>
  </si>
  <si>
    <t>Yen</t>
  </si>
  <si>
    <t>China (CNY)</t>
  </si>
  <si>
    <t>Yuan</t>
  </si>
  <si>
    <t>South Korea (KRW)</t>
  </si>
  <si>
    <t>Won</t>
  </si>
  <si>
    <t>Order Form Type</t>
  </si>
  <si>
    <t>Wholesale</t>
  </si>
  <si>
    <t>Retail</t>
  </si>
  <si>
    <t>Pockets,Edges</t>
  </si>
  <si>
    <t>Incut,Crimps</t>
  </si>
  <si>
    <t>Pinches,Edges</t>
  </si>
  <si>
    <t>Slopers,Edges</t>
  </si>
  <si>
    <t>Flat,Positive</t>
  </si>
  <si>
    <t>Dual-Handed,Jugs</t>
  </si>
  <si>
    <t>Open-Handed,Jugs</t>
  </si>
  <si>
    <t>Incut,Edges</t>
  </si>
  <si>
    <t>Tufas,Jugs</t>
  </si>
  <si>
    <t>Tufas,Screw-ons</t>
  </si>
  <si>
    <t>Dual-Handed,Incut,Edges</t>
  </si>
  <si>
    <t>Manta 12</t>
  </si>
  <si>
    <t>Dual-Handed,Edges</t>
  </si>
  <si>
    <t>Dual-Handed,Tufas,Jugs</t>
  </si>
  <si>
    <t>Dual-Handed,Tufas</t>
  </si>
  <si>
    <t>Dual-Handed</t>
  </si>
  <si>
    <t>Dual-Handed,Footholds</t>
  </si>
  <si>
    <t>Dual-Handed,Pockets</t>
  </si>
  <si>
    <t>Dual-Handed,Specials</t>
  </si>
  <si>
    <t>Dual-Handed,Pinches</t>
  </si>
  <si>
    <t>Dual-Handed,Mixed</t>
  </si>
  <si>
    <t>Fichtl 17</t>
  </si>
  <si>
    <t>Fichtl 18</t>
  </si>
  <si>
    <t>Fichtl 19</t>
  </si>
  <si>
    <t>Fichtl 20</t>
  </si>
  <si>
    <t>Fichtl 21</t>
  </si>
  <si>
    <t>Fichtl 22</t>
  </si>
  <si>
    <t>Fichtl 23</t>
  </si>
  <si>
    <t>Fichtl 24</t>
  </si>
  <si>
    <t>Joker 07</t>
  </si>
  <si>
    <t>Steppenwolf</t>
  </si>
  <si>
    <t>Wood</t>
  </si>
  <si>
    <t>Classic Super Mini Jugs</t>
  </si>
  <si>
    <t>Classic Positive Rounded Edges</t>
  </si>
  <si>
    <t>Classic Positive Rounded Nano Edges</t>
  </si>
  <si>
    <t>Classic Positive Rounded Mini Edges</t>
  </si>
  <si>
    <t>Classic Positive Rounded Mondo Edges</t>
  </si>
  <si>
    <t>Hulk Mondo Feet</t>
  </si>
  <si>
    <t>Classic Flat Jugs</t>
  </si>
  <si>
    <t>Fontainebleau Super Mini Jugs</t>
  </si>
  <si>
    <t>Edges,Slopers</t>
  </si>
  <si>
    <t>Edges,Pinches</t>
  </si>
  <si>
    <t>Classic Positive Rounded Screw-ons</t>
  </si>
  <si>
    <t>Drago</t>
  </si>
  <si>
    <t>Drago 01</t>
  </si>
  <si>
    <t>Drago 02</t>
  </si>
  <si>
    <t>Drago 03</t>
  </si>
  <si>
    <t>Drago 04</t>
  </si>
  <si>
    <t>Drago 05</t>
  </si>
  <si>
    <t>Drago 06</t>
  </si>
  <si>
    <t>Mori</t>
  </si>
  <si>
    <t>Mori 01</t>
  </si>
  <si>
    <t>Mori 02</t>
  </si>
  <si>
    <t>Mori 03</t>
  </si>
  <si>
    <t>Mori 04</t>
  </si>
  <si>
    <t>Edges,Jugs</t>
  </si>
  <si>
    <t>Playstone Volumes</t>
  </si>
  <si>
    <t>Lapis Volumes</t>
  </si>
  <si>
    <t>Axis Volumes</t>
  </si>
  <si>
    <t>Volumes,Holds</t>
  </si>
  <si>
    <t>Fichtl 01</t>
  </si>
  <si>
    <t>Fichtl 02</t>
  </si>
  <si>
    <t>Fichtl 03</t>
  </si>
  <si>
    <t>Fichtl 04</t>
  </si>
  <si>
    <t>Footholds,Mixed</t>
  </si>
  <si>
    <t>Pinches,Screw-ons</t>
  </si>
  <si>
    <t>Pockets,Screw-ons</t>
  </si>
  <si>
    <t>Edges,Screw-ons</t>
  </si>
  <si>
    <t>Footholds,Screw-ons</t>
  </si>
  <si>
    <t>Classic Pinches</t>
  </si>
  <si>
    <t>Wonderboy</t>
  </si>
  <si>
    <t>Koruna</t>
  </si>
  <si>
    <t>Czech (CZK)</t>
  </si>
  <si>
    <t>Animals and Toys</t>
  </si>
  <si>
    <t>Hands and Feet</t>
  </si>
  <si>
    <t>School</t>
  </si>
  <si>
    <t>Tetris Cubes</t>
  </si>
  <si>
    <t>Classic Mobius Rings</t>
  </si>
  <si>
    <t>Hulk Mondo Jugs</t>
  </si>
  <si>
    <t>Down Climber</t>
  </si>
  <si>
    <t>Down Climb with Arrow</t>
  </si>
  <si>
    <t>Granite Dreamtime</t>
  </si>
  <si>
    <t>Granite Freak Brothers</t>
  </si>
  <si>
    <t>Squadra Routesetter Bag</t>
  </si>
  <si>
    <t>1689</t>
  </si>
  <si>
    <t>Sick</t>
  </si>
  <si>
    <t>Pool Nudle</t>
  </si>
  <si>
    <t>Bulb 09</t>
  </si>
  <si>
    <t>Bulb 10</t>
  </si>
  <si>
    <t>Bulb 11</t>
  </si>
  <si>
    <t>Bulb 12</t>
  </si>
  <si>
    <t>Granite Kirk Windstein</t>
  </si>
  <si>
    <t>Elica</t>
  </si>
  <si>
    <t>Elica 01</t>
  </si>
  <si>
    <t>Elica 02</t>
  </si>
  <si>
    <t>Elica 03</t>
  </si>
  <si>
    <t>Elica 04</t>
  </si>
  <si>
    <t>Elica 05</t>
  </si>
  <si>
    <t>Elica 06</t>
  </si>
  <si>
    <t>Elica 07</t>
  </si>
  <si>
    <t>Elica 08</t>
  </si>
  <si>
    <t>Jocker</t>
  </si>
  <si>
    <t>Jugs,Edges</t>
  </si>
  <si>
    <t>Incut Balls</t>
  </si>
  <si>
    <t>Incut Balls 01</t>
  </si>
  <si>
    <t>Incut Balls 02</t>
  </si>
  <si>
    <t>Incut Balls 03</t>
  </si>
  <si>
    <t>Incut Balls 04</t>
  </si>
  <si>
    <t>Incut Balls 05</t>
  </si>
  <si>
    <t>Elica 09</t>
  </si>
  <si>
    <t>Elica 10</t>
  </si>
  <si>
    <t>Pool Noodle Holder</t>
  </si>
  <si>
    <t>Granite Mini Macro</t>
  </si>
  <si>
    <t>Bulb 13</t>
  </si>
  <si>
    <t>Bulb 14</t>
  </si>
  <si>
    <t>Bulb 15</t>
  </si>
  <si>
    <t>Bulb 16</t>
  </si>
  <si>
    <t>Bulb 17</t>
  </si>
  <si>
    <t>Footholds PU</t>
  </si>
  <si>
    <t>Screw-ons PU</t>
  </si>
  <si>
    <t>Dadao</t>
  </si>
  <si>
    <t>Dadao 01</t>
  </si>
  <si>
    <t>Dadao 02</t>
  </si>
  <si>
    <t>Dadao 03</t>
  </si>
  <si>
    <t>Dadao 04</t>
  </si>
  <si>
    <t>Dadao 05</t>
  </si>
  <si>
    <t>Dadao 06</t>
  </si>
  <si>
    <t>Dadao 07</t>
  </si>
  <si>
    <t>Dadao 08</t>
  </si>
  <si>
    <t>Dadao 09</t>
  </si>
  <si>
    <t>Dadao 10</t>
  </si>
  <si>
    <t>Giga Edges PU</t>
  </si>
  <si>
    <t>Giga Pinches PU</t>
  </si>
  <si>
    <t>12-01</t>
  </si>
  <si>
    <t>Petals</t>
  </si>
  <si>
    <t>Classic Mobius Rings 01</t>
  </si>
  <si>
    <t>Classic Mobius Rings 02</t>
  </si>
  <si>
    <t>Classic Mobius Rings 05</t>
  </si>
  <si>
    <t>Classic Mobius Rings 06</t>
  </si>
  <si>
    <t>Classic Mobius Rings 07</t>
  </si>
  <si>
    <t>Classic Mobius Rings 08</t>
  </si>
  <si>
    <t>Drago 07</t>
  </si>
  <si>
    <t>Drago 08</t>
  </si>
  <si>
    <t>Drago 09</t>
  </si>
  <si>
    <t>Drago 10</t>
  </si>
  <si>
    <t>Mori 05</t>
  </si>
  <si>
    <t>Mori 06</t>
  </si>
  <si>
    <t>Frutti di Bosco Pro 07</t>
  </si>
  <si>
    <t>Frutti di Bosco Pro 08</t>
  </si>
  <si>
    <t>Frutti di Bosco Pro 09</t>
  </si>
  <si>
    <t>Frutti di Bosco Pro 10</t>
  </si>
  <si>
    <t>Frutti di Bosco Pro 11</t>
  </si>
  <si>
    <t>Gritstone range</t>
  </si>
  <si>
    <t>Gritstone Arête 01</t>
  </si>
  <si>
    <t>Gritstone Arête 02</t>
  </si>
  <si>
    <t>Gritstone Flake 01</t>
  </si>
  <si>
    <t>Gritstone Flake 02</t>
  </si>
  <si>
    <t>Fontainebleau La Coquille</t>
  </si>
  <si>
    <t>Fontainebleau La Gratonnade</t>
  </si>
  <si>
    <t>Fontainebleau Línversee</t>
  </si>
  <si>
    <t>Fontainebleau Cortomaltese</t>
  </si>
  <si>
    <t>Balls 11</t>
  </si>
  <si>
    <t>1959</t>
  </si>
  <si>
    <t>Manta 13</t>
  </si>
  <si>
    <t>Manta 14</t>
  </si>
  <si>
    <t>Manta 15</t>
  </si>
  <si>
    <t>Manta 16</t>
  </si>
  <si>
    <t>Manta 17</t>
  </si>
  <si>
    <t>Manta 18</t>
  </si>
  <si>
    <t>Manta 19</t>
  </si>
  <si>
    <t>Manta 20</t>
  </si>
  <si>
    <t>BL20455</t>
  </si>
  <si>
    <t>Fichtl</t>
  </si>
  <si>
    <t>Balls 12</t>
  </si>
  <si>
    <t>Balls 13</t>
  </si>
  <si>
    <t>RAL</t>
  </si>
  <si>
    <t>2004</t>
  </si>
  <si>
    <t>4008</t>
  </si>
  <si>
    <t>Gritstone Mondo Pocket</t>
  </si>
  <si>
    <t>Crux Macros</t>
  </si>
  <si>
    <t>Granite</t>
  </si>
  <si>
    <t>Pockets,Jugs</t>
  </si>
  <si>
    <t>CR52002</t>
  </si>
  <si>
    <t>CR52003</t>
  </si>
  <si>
    <t>CR51990</t>
  </si>
  <si>
    <t>CR51991</t>
  </si>
  <si>
    <t>Home</t>
  </si>
  <si>
    <t>Nano Jugs</t>
  </si>
  <si>
    <t>Mini Jugs</t>
  </si>
  <si>
    <t>Large Positive Footholds</t>
  </si>
  <si>
    <t>Incut Crimps</t>
  </si>
  <si>
    <t>Positive Footholds</t>
  </si>
  <si>
    <t>Fixings</t>
  </si>
  <si>
    <t>194</t>
  </si>
  <si>
    <t xml:space="preserve">T-Nut Fixings (1000 pack) 	</t>
  </si>
  <si>
    <t>T-Nut</t>
  </si>
  <si>
    <t>2005</t>
  </si>
  <si>
    <t>350</t>
  </si>
  <si>
    <t>1686</t>
  </si>
  <si>
    <t>Edges PU</t>
  </si>
  <si>
    <t>Footholds PU 04</t>
  </si>
  <si>
    <t>Footholds PU 05</t>
  </si>
  <si>
    <t>Footholds PU 06</t>
  </si>
  <si>
    <t>Footholds PU 07</t>
  </si>
  <si>
    <t>Screw-ons PU 02</t>
  </si>
  <si>
    <t>Screw-ons PU 04</t>
  </si>
  <si>
    <t>Screw-ons PU 05</t>
  </si>
  <si>
    <t>Giga Edges PU 01</t>
  </si>
  <si>
    <t>Giga Edges PU 02</t>
  </si>
  <si>
    <t>Giga Edges PU 03</t>
  </si>
  <si>
    <t>Giga Edges PU 04</t>
  </si>
  <si>
    <t>Giga Edges PU 05</t>
  </si>
  <si>
    <t>Giga Edges PU 06</t>
  </si>
  <si>
    <t>Giga Edges PU 07</t>
  </si>
  <si>
    <t>Giga Edges PU 08</t>
  </si>
  <si>
    <t>Giga Pinches PU 01</t>
  </si>
  <si>
    <t>Giga Pinches PU 03</t>
  </si>
  <si>
    <t>Giga Pinches PU 04</t>
  </si>
  <si>
    <t>Sick Macro</t>
  </si>
  <si>
    <t>Holds,PU</t>
  </si>
  <si>
    <t>Round Edges</t>
  </si>
  <si>
    <t>13-14</t>
  </si>
  <si>
    <t>Down Climber PU</t>
  </si>
  <si>
    <t>Down Climb PU</t>
  </si>
  <si>
    <t>14-06</t>
  </si>
  <si>
    <t>Granite 01</t>
  </si>
  <si>
    <t>Granite 02</t>
  </si>
  <si>
    <t>Granite 03</t>
  </si>
  <si>
    <t>Granite 04</t>
  </si>
  <si>
    <t>Granite 05</t>
  </si>
  <si>
    <t>Granite 06</t>
  </si>
  <si>
    <t>Granite 07</t>
  </si>
  <si>
    <t>Granite 08</t>
  </si>
  <si>
    <t>Granite 09</t>
  </si>
  <si>
    <t>Granite 10</t>
  </si>
  <si>
    <t>Granite 11</t>
  </si>
  <si>
    <t>Granite 12</t>
  </si>
  <si>
    <t>Granite 13</t>
  </si>
  <si>
    <t>Granite 14</t>
  </si>
  <si>
    <t>Granite 18</t>
  </si>
  <si>
    <t>Granite 20</t>
  </si>
  <si>
    <t>Granite 21</t>
  </si>
  <si>
    <t>Granite 27</t>
  </si>
  <si>
    <t>Granite 28</t>
  </si>
  <si>
    <t>Granite 29</t>
  </si>
  <si>
    <t>Granite 30</t>
  </si>
  <si>
    <t>Granite 31</t>
  </si>
  <si>
    <t>Granite 32</t>
  </si>
  <si>
    <t>Open-Handed,Slopers</t>
  </si>
  <si>
    <t>Open-Handed,Edges</t>
  </si>
  <si>
    <t>Open-Handed,Pinches</t>
  </si>
  <si>
    <t>Lapis Plastic Brush 100 Pack</t>
  </si>
  <si>
    <t>Lapis Wooden Brush 100 Pack</t>
  </si>
  <si>
    <t>Lapis Über Brush 50 Pack</t>
  </si>
  <si>
    <t>Lapis Bubba Brush 10 Pack</t>
  </si>
  <si>
    <t>Crimps,Edges</t>
  </si>
  <si>
    <t>Footholds,Crimps,Screw-ons</t>
  </si>
  <si>
    <t>Crimps,Open-Handed</t>
  </si>
  <si>
    <t>Edges,Open-Handed</t>
  </si>
  <si>
    <t>Slopers,Open-Handed</t>
  </si>
  <si>
    <t>Jugs,Open-Handed</t>
  </si>
  <si>
    <t>Angular</t>
  </si>
  <si>
    <t>Classics</t>
  </si>
  <si>
    <t>Discs</t>
  </si>
  <si>
    <t>Duos / Trios</t>
  </si>
  <si>
    <t>Easy Riders</t>
  </si>
  <si>
    <t>Geometeric</t>
  </si>
  <si>
    <t>Organic</t>
  </si>
  <si>
    <t>Angular 01</t>
  </si>
  <si>
    <t>Angular 02</t>
  </si>
  <si>
    <t>Angular 03</t>
  </si>
  <si>
    <t>Angular 04</t>
  </si>
  <si>
    <t>Angular 05</t>
  </si>
  <si>
    <t>Angular 06</t>
  </si>
  <si>
    <t>Angular 10</t>
  </si>
  <si>
    <t>Angular 11</t>
  </si>
  <si>
    <t>Angular 15</t>
  </si>
  <si>
    <t>Angular 16</t>
  </si>
  <si>
    <t>Geometeric 01</t>
  </si>
  <si>
    <t>Geometeric 02</t>
  </si>
  <si>
    <t>Geometeric 03</t>
  </si>
  <si>
    <t>Geometeric 04</t>
  </si>
  <si>
    <t>Geometeric 05</t>
  </si>
  <si>
    <t>Geometeric 06</t>
  </si>
  <si>
    <t>Geometeric 07</t>
  </si>
  <si>
    <t>Geometeric 08</t>
  </si>
  <si>
    <t>Geometeric 09</t>
  </si>
  <si>
    <t>Geometeric 10</t>
  </si>
  <si>
    <t>Geometeric 11</t>
  </si>
  <si>
    <t>Geometeric 12</t>
  </si>
  <si>
    <t>Geometeric 13</t>
  </si>
  <si>
    <t>Geometeric 14</t>
  </si>
  <si>
    <t>Geometeric 15</t>
  </si>
  <si>
    <t>Geometeric 16</t>
  </si>
  <si>
    <t>Geometeric 17</t>
  </si>
  <si>
    <t>Geometeric 18</t>
  </si>
  <si>
    <t>Geometeric 19</t>
  </si>
  <si>
    <t>Geometeric 20</t>
  </si>
  <si>
    <t>Geometeric 21</t>
  </si>
  <si>
    <t>Organic 01</t>
  </si>
  <si>
    <t>Organic 02</t>
  </si>
  <si>
    <t>Organic 03</t>
  </si>
  <si>
    <t>Organic 05</t>
  </si>
  <si>
    <t>Organic 06</t>
  </si>
  <si>
    <t>Organic 07</t>
  </si>
  <si>
    <t>Organic 08</t>
  </si>
  <si>
    <t>Organic 09</t>
  </si>
  <si>
    <t>Organic 10</t>
  </si>
  <si>
    <t>Organic 11</t>
  </si>
  <si>
    <t>Organic 13</t>
  </si>
  <si>
    <t>Organic 14</t>
  </si>
  <si>
    <t>Organic 15</t>
  </si>
  <si>
    <t>Organic 16</t>
  </si>
  <si>
    <t>Organic 18</t>
  </si>
  <si>
    <t>Organic 19</t>
  </si>
  <si>
    <t>Organic 23</t>
  </si>
  <si>
    <t>Organic 24</t>
  </si>
  <si>
    <t>Organic 25</t>
  </si>
  <si>
    <t>Organic 26</t>
  </si>
  <si>
    <t>Organic 27</t>
  </si>
  <si>
    <t>Organic 28</t>
  </si>
  <si>
    <t>Classic 01</t>
  </si>
  <si>
    <t>Classic 02</t>
  </si>
  <si>
    <t>Classic 03</t>
  </si>
  <si>
    <t>Classic 04</t>
  </si>
  <si>
    <t>Classic 11</t>
  </si>
  <si>
    <t>Classic 12</t>
  </si>
  <si>
    <t>Classic 13</t>
  </si>
  <si>
    <t>Classic 14</t>
  </si>
  <si>
    <t>Classic 17</t>
  </si>
  <si>
    <t>Classic 18</t>
  </si>
  <si>
    <t>Classic 19</t>
  </si>
  <si>
    <t>Classic 21</t>
  </si>
  <si>
    <t>Classic 24</t>
  </si>
  <si>
    <t>Classic 25</t>
  </si>
  <si>
    <t>Classic 26</t>
  </si>
  <si>
    <t>Classic 27</t>
  </si>
  <si>
    <t>Classic 28</t>
  </si>
  <si>
    <t>Classic 33</t>
  </si>
  <si>
    <t>Classic 34</t>
  </si>
  <si>
    <t>Classic 35</t>
  </si>
  <si>
    <t>Classic 36</t>
  </si>
  <si>
    <t>Classic Fiberglass 01</t>
  </si>
  <si>
    <t>Classic Fiberglass 02</t>
  </si>
  <si>
    <t>Classic Fiberglass 03</t>
  </si>
  <si>
    <t>Classic Fiberglass 04</t>
  </si>
  <si>
    <t>Classic Fiberglass 05</t>
  </si>
  <si>
    <t>Disc 01</t>
  </si>
  <si>
    <t>Disc 02</t>
  </si>
  <si>
    <t>Disc 03</t>
  </si>
  <si>
    <t>Disc 04</t>
  </si>
  <si>
    <t>Disc 05</t>
  </si>
  <si>
    <t>Disc 06</t>
  </si>
  <si>
    <t>Disc 07</t>
  </si>
  <si>
    <t>Disc Fiberglass 01</t>
  </si>
  <si>
    <t>Disc Fiberglass 02</t>
  </si>
  <si>
    <t>Disc Fiberglass 03</t>
  </si>
  <si>
    <t>Disc Fiberglass 04</t>
  </si>
  <si>
    <t>Disc Fiberglass 05</t>
  </si>
  <si>
    <t>Disc Fiberglass 06</t>
  </si>
  <si>
    <t>Disc Fiberglass 07</t>
  </si>
  <si>
    <t>Disc Fiberglass 08</t>
  </si>
  <si>
    <t>Disc Fiberglass 09</t>
  </si>
  <si>
    <t>Disc Fiberglass 10</t>
  </si>
  <si>
    <t>Disc Fiberglass 11</t>
  </si>
  <si>
    <t>Disc Fiberglass 12</t>
  </si>
  <si>
    <t>Disc Fiberglass 13</t>
  </si>
  <si>
    <t>Disc Fiberglass 14</t>
  </si>
  <si>
    <t>Disc Fiberglass 15</t>
  </si>
  <si>
    <t>Duo 01</t>
  </si>
  <si>
    <t>Duo 02</t>
  </si>
  <si>
    <t>Duo 03</t>
  </si>
  <si>
    <t>Duo 04</t>
  </si>
  <si>
    <t>Duo 05</t>
  </si>
  <si>
    <t>Duo 06</t>
  </si>
  <si>
    <t>Duo 07</t>
  </si>
  <si>
    <t>Duo 08</t>
  </si>
  <si>
    <t>Duo 09</t>
  </si>
  <si>
    <t>Easy Rider 01</t>
  </si>
  <si>
    <t>Easy Rider 02</t>
  </si>
  <si>
    <t>Easy Rider 03</t>
  </si>
  <si>
    <t>Easy Rider 04</t>
  </si>
  <si>
    <t>Easy Rider 05</t>
  </si>
  <si>
    <t>Easy Rider 06</t>
  </si>
  <si>
    <t>Easy Rider 07</t>
  </si>
  <si>
    <t>Easy Rider 08</t>
  </si>
  <si>
    <t>Easy Rider 09</t>
  </si>
  <si>
    <t>Easy Rider 10</t>
  </si>
  <si>
    <t>Easy Rider 11</t>
  </si>
  <si>
    <t>Easy Rider 12</t>
  </si>
  <si>
    <t>Easy Rider 13</t>
  </si>
  <si>
    <t>Easy Rider 14</t>
  </si>
  <si>
    <t>Easy Rider 15</t>
  </si>
  <si>
    <t>Easy Rider 16</t>
  </si>
  <si>
    <t>Easy Rider 17</t>
  </si>
  <si>
    <t>Easy Rider 18</t>
  </si>
  <si>
    <t>Easy Rider 19</t>
  </si>
  <si>
    <t>Easy Rider 20</t>
  </si>
  <si>
    <t>Easy Rider 21</t>
  </si>
  <si>
    <t>Easy Rider 22</t>
  </si>
  <si>
    <t>Easy Rider 23</t>
  </si>
  <si>
    <t>Easy Rider 24</t>
  </si>
  <si>
    <t>Easy Rider 25</t>
  </si>
  <si>
    <t>Easy Rider 26</t>
  </si>
  <si>
    <t>Easy Rider 27</t>
  </si>
  <si>
    <t>Easy Rider 28</t>
  </si>
  <si>
    <t>Easy Rider 29</t>
  </si>
  <si>
    <t>Easy Rider 30</t>
  </si>
  <si>
    <t>Easy Rider 31</t>
  </si>
  <si>
    <t>Easy Rider 32</t>
  </si>
  <si>
    <t>Easy Rider 33</t>
  </si>
  <si>
    <t>Easy Rider 34</t>
  </si>
  <si>
    <t>Easy Rider 35</t>
  </si>
  <si>
    <t>Easy Rider 36</t>
  </si>
  <si>
    <t>Easy Rider 37</t>
  </si>
  <si>
    <t>Easy Rider 38</t>
  </si>
  <si>
    <t>Easy Rider 39</t>
  </si>
  <si>
    <t>Easy Rider 40</t>
  </si>
  <si>
    <t>Easy Rider 41</t>
  </si>
  <si>
    <t>Easy Rider 42</t>
  </si>
  <si>
    <t>Easy Rider 43</t>
  </si>
  <si>
    <t>Easy Rider 44</t>
  </si>
  <si>
    <t>Easy Rider 45</t>
  </si>
  <si>
    <t>Easy Rider 46</t>
  </si>
  <si>
    <t>Easy Rider 47</t>
  </si>
  <si>
    <t>Easy Rider 48</t>
  </si>
  <si>
    <t>Easy Rider 49</t>
  </si>
  <si>
    <t>Easy Rider 50</t>
  </si>
  <si>
    <t>Bleaustone Coffee Mug</t>
  </si>
  <si>
    <t>Squadra Coffee Mug</t>
  </si>
  <si>
    <t>2184</t>
  </si>
  <si>
    <t>2183</t>
  </si>
  <si>
    <t>Climb Hold Accessories</t>
  </si>
  <si>
    <t>Crimps,Screw-ons</t>
  </si>
  <si>
    <t>Edges,Pinches,Screw-ons</t>
  </si>
  <si>
    <t>Crimps,Edges,Screw-ons</t>
  </si>
  <si>
    <t>Jugs,Screw-ons</t>
  </si>
  <si>
    <t>Slopers,Footholds,Screw-ons</t>
  </si>
  <si>
    <t>Crimps,Footholds</t>
  </si>
  <si>
    <t>Crimps,Slopers,Screw-ons</t>
  </si>
  <si>
    <t>Crimps,Pinches</t>
  </si>
  <si>
    <t>Dual-Handed,Open-Handed,Edges,Screw-ons</t>
  </si>
  <si>
    <t>Slopers,Screw-ons</t>
  </si>
  <si>
    <t>Dual-Handed,Open-Handed,Slopers,Screw-ons</t>
  </si>
  <si>
    <t>Dual-Handed,Open-Handed,Jugs,Screw-ons</t>
  </si>
  <si>
    <t>Jugs,Pinches</t>
  </si>
  <si>
    <t>Easy Riders PU</t>
  </si>
  <si>
    <t>Volumes</t>
  </si>
  <si>
    <t>Four-Faces</t>
  </si>
  <si>
    <t>Four-Faces 01</t>
  </si>
  <si>
    <t>Four-Faces 02</t>
  </si>
  <si>
    <t>Four-Faces 03</t>
  </si>
  <si>
    <t>Four-Faces 04</t>
  </si>
  <si>
    <t>Four-Faces 05</t>
  </si>
  <si>
    <t>Four-Faces 06</t>
  </si>
  <si>
    <t>Triangle 1.03</t>
  </si>
  <si>
    <t>Triangle 1.05</t>
  </si>
  <si>
    <t>Triangle 2.02</t>
  </si>
  <si>
    <t>Triangle 2.04</t>
  </si>
  <si>
    <t>Triangle 2.06</t>
  </si>
  <si>
    <t>Three-Faces 3.01</t>
  </si>
  <si>
    <t>Three-Faces 3.02</t>
  </si>
  <si>
    <t>Three-Faces 3.03</t>
  </si>
  <si>
    <t>Three-Faces 3.04</t>
  </si>
  <si>
    <t>Three-Faces 3.09</t>
  </si>
  <si>
    <t>Three-Faces 3.10</t>
  </si>
  <si>
    <t>Three-Faces 3.11</t>
  </si>
  <si>
    <t>Three-Faces 3.12</t>
  </si>
  <si>
    <t>Duos</t>
  </si>
  <si>
    <t>Duo 1.01-1.02</t>
  </si>
  <si>
    <t>Duo 1.05-1.06</t>
  </si>
  <si>
    <t>Duo 1.09-1.10</t>
  </si>
  <si>
    <t>Duo 2.03-2.04</t>
  </si>
  <si>
    <t>Duo 2.07-2.08</t>
  </si>
  <si>
    <t>Gritstone Arête Macro 01</t>
  </si>
  <si>
    <t>Gritstone Arête Macro 02</t>
  </si>
  <si>
    <t>Gritstone Flake Macro 02</t>
  </si>
  <si>
    <t>Gritstone Flake Macro 01</t>
  </si>
  <si>
    <t>Gritstone Arête Footholds</t>
  </si>
  <si>
    <t>Crimps,Screw-ons,Open-Handed</t>
  </si>
  <si>
    <t>Crimps,Round Edges</t>
  </si>
  <si>
    <t>16-24</t>
  </si>
  <si>
    <t>15-12</t>
  </si>
  <si>
    <t>16-29</t>
  </si>
  <si>
    <t>13-27</t>
  </si>
  <si>
    <t>17-18</t>
  </si>
  <si>
    <t>Gritstone Flake 03</t>
  </si>
  <si>
    <t>Gritstone Flake 04</t>
  </si>
  <si>
    <t>Gritstone Arête 04</t>
  </si>
  <si>
    <t>Gritstone Arête 03</t>
  </si>
  <si>
    <t>Duo 2.05-2.06</t>
  </si>
  <si>
    <t>Stackers</t>
  </si>
  <si>
    <t>530x380x76</t>
  </si>
  <si>
    <t>950x406x135</t>
  </si>
  <si>
    <t>1380x495x198</t>
  </si>
  <si>
    <t>520x380x48</t>
  </si>
  <si>
    <t>950x406x118</t>
  </si>
  <si>
    <t>1375x490x179</t>
  </si>
  <si>
    <t>740x253x90</t>
  </si>
  <si>
    <t>945x298x125</t>
  </si>
  <si>
    <t>1128x335x138</t>
  </si>
  <si>
    <t>1360x380x182</t>
  </si>
  <si>
    <t>1085x450x148</t>
  </si>
  <si>
    <t>1075x460x148</t>
  </si>
  <si>
    <t>710x290x100</t>
  </si>
  <si>
    <t>710x300x100</t>
  </si>
  <si>
    <t>1065x460x100</t>
  </si>
  <si>
    <t>488x262x100</t>
  </si>
  <si>
    <t>790x423x172</t>
  </si>
  <si>
    <t>1090x585x240</t>
  </si>
  <si>
    <t>485x245x96</t>
  </si>
  <si>
    <t>784x390x170</t>
  </si>
  <si>
    <t>1094x544x240</t>
  </si>
  <si>
    <t>1287x1115x269</t>
  </si>
  <si>
    <t>1287x1115x486</t>
  </si>
  <si>
    <t>1287x1115x669</t>
  </si>
  <si>
    <t>1654x1570x196</t>
  </si>
  <si>
    <t>1654x1570x386</t>
  </si>
  <si>
    <t>800x267x160</t>
  </si>
  <si>
    <t>800x267x145</t>
  </si>
  <si>
    <t>800x293x145</t>
  </si>
  <si>
    <t>800x267x131</t>
  </si>
  <si>
    <t>800x315x131</t>
  </si>
  <si>
    <t>800x267x119</t>
  </si>
  <si>
    <t>800x336x119</t>
  </si>
  <si>
    <t>800x267x107</t>
  </si>
  <si>
    <t>800x356x107</t>
  </si>
  <si>
    <t>510x238x105</t>
  </si>
  <si>
    <t>510x308x105</t>
  </si>
  <si>
    <t>530x430x114</t>
  </si>
  <si>
    <t>530x424x114</t>
  </si>
  <si>
    <t>574x337x101</t>
  </si>
  <si>
    <t>574x341x101</t>
  </si>
  <si>
    <t>593x481x115</t>
  </si>
  <si>
    <t>593x456x115</t>
  </si>
  <si>
    <t>625x341x117</t>
  </si>
  <si>
    <t>625x370x117</t>
  </si>
  <si>
    <t>2000x1162x213</t>
  </si>
  <si>
    <t>1500x871x159</t>
  </si>
  <si>
    <t>1125x653x119</t>
  </si>
  <si>
    <t>843x490x89</t>
  </si>
  <si>
    <t>474x275x50</t>
  </si>
  <si>
    <t>632x514x67</t>
  </si>
  <si>
    <t>1500x877x226</t>
  </si>
  <si>
    <t>1457x802x171</t>
  </si>
  <si>
    <t>1410x740x129</t>
  </si>
  <si>
    <t>1358x686x95</t>
  </si>
  <si>
    <t>1400x1400x320</t>
  </si>
  <si>
    <t>1000x1000x230</t>
  </si>
  <si>
    <t>600x600x138</t>
  </si>
  <si>
    <t>1000x1000x200</t>
  </si>
  <si>
    <t>600x600x120</t>
  </si>
  <si>
    <t>1275x477x220</t>
  </si>
  <si>
    <t>1000x363x200</t>
  </si>
  <si>
    <t>800x436x160</t>
  </si>
  <si>
    <t>600x276x120</t>
  </si>
  <si>
    <t>810x488x220</t>
  </si>
  <si>
    <t>548x373x220</t>
  </si>
  <si>
    <t>600x400x118</t>
  </si>
  <si>
    <t>600x400x100</t>
  </si>
  <si>
    <t>480x306x127</t>
  </si>
  <si>
    <t>480x306x93</t>
  </si>
  <si>
    <t>1200x562x198</t>
  </si>
  <si>
    <t>1200x562x255</t>
  </si>
  <si>
    <t>800x376x170</t>
  </si>
  <si>
    <t>800x376x132</t>
  </si>
  <si>
    <t>Captain Crux Logo</t>
  </si>
  <si>
    <t>Captain Crux Screw-ons</t>
  </si>
  <si>
    <t>1135x584x237</t>
  </si>
  <si>
    <t>829x374x200</t>
  </si>
  <si>
    <t>600x260x152</t>
  </si>
  <si>
    <t>1150x1109x234</t>
  </si>
  <si>
    <t>840x749x200</t>
  </si>
  <si>
    <t>615x520x153</t>
  </si>
  <si>
    <t>615x520x155</t>
  </si>
  <si>
    <t>808x533x339</t>
  </si>
  <si>
    <t>808x533x307</t>
  </si>
  <si>
    <t>1000x388x38</t>
  </si>
  <si>
    <t>1000x388x194</t>
  </si>
  <si>
    <t>1212x800x508</t>
  </si>
  <si>
    <t>1212x800x460</t>
  </si>
  <si>
    <t>Sick Macro 01</t>
  </si>
  <si>
    <t>Sick Macro 02</t>
  </si>
  <si>
    <t>Sick Macro 03</t>
  </si>
  <si>
    <t>Sick Macro 04</t>
  </si>
  <si>
    <t>Sick Macro 05</t>
  </si>
  <si>
    <t>Sick Macro 06</t>
  </si>
  <si>
    <t>Sick Macro 07</t>
  </si>
  <si>
    <t>Sick Macro 08</t>
  </si>
  <si>
    <t>Sick Macro 09</t>
  </si>
  <si>
    <t>Sick Macro 10</t>
  </si>
  <si>
    <t>14-11</t>
  </si>
  <si>
    <t>Manta 21</t>
  </si>
  <si>
    <t>Manta 22</t>
  </si>
  <si>
    <t>Magic Wood 10</t>
  </si>
  <si>
    <t>Magic Wood 11</t>
  </si>
  <si>
    <t>Brione</t>
  </si>
  <si>
    <t>Magic Wood</t>
  </si>
  <si>
    <t>Ticino</t>
  </si>
  <si>
    <t>Squadra Small Additional Bag</t>
  </si>
  <si>
    <t>2214</t>
  </si>
  <si>
    <t>Three-Faces</t>
  </si>
  <si>
    <t>Triangles</t>
  </si>
  <si>
    <t>Open-Handed,Mixed</t>
  </si>
  <si>
    <t>Ears 01</t>
  </si>
  <si>
    <t>Ears 02</t>
  </si>
  <si>
    <t>Croissant 01</t>
  </si>
  <si>
    <t>Croissant 02</t>
  </si>
  <si>
    <t>Croissant 03</t>
  </si>
  <si>
    <t>Croissant 04</t>
  </si>
  <si>
    <t>Croissant 05</t>
  </si>
  <si>
    <t>Croissant 06</t>
  </si>
  <si>
    <t>Croissant 07</t>
  </si>
  <si>
    <t>Croissant 08</t>
  </si>
  <si>
    <t>Croissant 09</t>
  </si>
  <si>
    <t>Ears</t>
  </si>
  <si>
    <t>Croissant</t>
  </si>
  <si>
    <t>Mini Goodies</t>
  </si>
  <si>
    <t>Positive Edges 01</t>
  </si>
  <si>
    <t>Positive Edges 02</t>
  </si>
  <si>
    <t>Positive Edges 03</t>
  </si>
  <si>
    <t>Positive Edges 04</t>
  </si>
  <si>
    <t>Positive Edges 05</t>
  </si>
  <si>
    <t>Yōng</t>
  </si>
  <si>
    <t>Yōng 01</t>
  </si>
  <si>
    <t>Yōng 02</t>
  </si>
  <si>
    <t>Yōng 03</t>
  </si>
  <si>
    <t>Yōng 04</t>
  </si>
  <si>
    <t>Yōng 05</t>
  </si>
  <si>
    <t>Yōng 06</t>
  </si>
  <si>
    <t>Yōng 07</t>
  </si>
  <si>
    <t>Yōng 08</t>
  </si>
  <si>
    <t>Elephant Tusks</t>
  </si>
  <si>
    <t>Single-Handed Elephant Tusks</t>
  </si>
  <si>
    <t>Dual-Handed Elephant Tusks</t>
  </si>
  <si>
    <t>Slopers 01</t>
  </si>
  <si>
    <t>Slopers 02</t>
  </si>
  <si>
    <t>Yōng 09</t>
  </si>
  <si>
    <t>Bricks</t>
  </si>
  <si>
    <t>Bricks 01</t>
  </si>
  <si>
    <t>Bricks 02</t>
  </si>
  <si>
    <t>Bricks 03</t>
  </si>
  <si>
    <t>Bricks 04</t>
  </si>
  <si>
    <t>Bricks 05</t>
  </si>
  <si>
    <t>Bricks 06</t>
  </si>
  <si>
    <t>Bricks 07</t>
  </si>
  <si>
    <t>Bricks 08</t>
  </si>
  <si>
    <t>Bricks 09</t>
  </si>
  <si>
    <t>Bricks 10</t>
  </si>
  <si>
    <t>Bricks 11</t>
  </si>
  <si>
    <t>Bricks 12</t>
  </si>
  <si>
    <t>Bricks 13</t>
  </si>
  <si>
    <t>Bricks 14</t>
  </si>
  <si>
    <t>Bricks 15</t>
  </si>
  <si>
    <t>Open Handed Goodies</t>
  </si>
  <si>
    <t>Open Handed Goodies 01</t>
  </si>
  <si>
    <t>Open Handed Mini Goodies 01</t>
  </si>
  <si>
    <t>Open Handed Mini Goodies 02</t>
  </si>
  <si>
    <t>Macro Goodies 06</t>
  </si>
  <si>
    <t>Macro Goodies 07</t>
  </si>
  <si>
    <t>Macro Goodies 08</t>
  </si>
  <si>
    <t>Macro Goodies 09</t>
  </si>
  <si>
    <t>Magic Wood 01</t>
  </si>
  <si>
    <t>Magic Wood 02</t>
  </si>
  <si>
    <t>Magic Wood 03</t>
  </si>
  <si>
    <t>Magic Wood 04</t>
  </si>
  <si>
    <t>Magic Wood 05</t>
  </si>
  <si>
    <t>Magic Wood 06</t>
  </si>
  <si>
    <t>Magic Wood 07</t>
  </si>
  <si>
    <t>Magic Wood 08</t>
  </si>
  <si>
    <t>Magic Wood 09</t>
  </si>
  <si>
    <t>Ticino 01</t>
  </si>
  <si>
    <t>Ticino 02</t>
  </si>
  <si>
    <t>Ticino 03</t>
  </si>
  <si>
    <t>Ticino 04</t>
  </si>
  <si>
    <t>Ticino 05</t>
  </si>
  <si>
    <t>Ticino 06</t>
  </si>
  <si>
    <t>Ticino 07</t>
  </si>
  <si>
    <t>Ticino 08</t>
  </si>
  <si>
    <t>Sick Edges 01</t>
  </si>
  <si>
    <t>Sick Edges 02</t>
  </si>
  <si>
    <t>Sick Edges 03</t>
  </si>
  <si>
    <t>Sick Edges 04</t>
  </si>
  <si>
    <t>Sick Edges 05</t>
  </si>
  <si>
    <t>Sick Edges 06</t>
  </si>
  <si>
    <t>Sick Edges 07</t>
  </si>
  <si>
    <t>Sick Edges 08</t>
  </si>
  <si>
    <t>Sick Edges 09</t>
  </si>
  <si>
    <t>Sick Edges 10</t>
  </si>
  <si>
    <t>Sick Edges 11</t>
  </si>
  <si>
    <t>Sick Edges 12</t>
  </si>
  <si>
    <t>Sick Edges 13</t>
  </si>
  <si>
    <t>Sick Pinches 01</t>
  </si>
  <si>
    <t>Sick Pinches 02</t>
  </si>
  <si>
    <t>Sick Pinches 03</t>
  </si>
  <si>
    <t>Sick Pinches 04</t>
  </si>
  <si>
    <t>Sick Pinches 05</t>
  </si>
  <si>
    <t>Sick Pinches 06</t>
  </si>
  <si>
    <t>Sick Pinches 07</t>
  </si>
  <si>
    <t>Sick Pinches 08</t>
  </si>
  <si>
    <t>Sick Pockets 01</t>
  </si>
  <si>
    <t>Sick Pockets 02</t>
  </si>
  <si>
    <t>Sick Pockets 03</t>
  </si>
  <si>
    <t>Sick Pockets 04</t>
  </si>
  <si>
    <t>Sick Pockets 05</t>
  </si>
  <si>
    <t>Sick Pockets 06</t>
  </si>
  <si>
    <t>Sick Pockets 07</t>
  </si>
  <si>
    <t>Sick Pockets 08</t>
  </si>
  <si>
    <t>Sick Pockets 09</t>
  </si>
  <si>
    <t>Sick Pockets 10</t>
  </si>
  <si>
    <t>Sick Slopers 01</t>
  </si>
  <si>
    <t>Sick Slopers 02</t>
  </si>
  <si>
    <t>Sick Slopers 03</t>
  </si>
  <si>
    <t>Sick Slopers 04</t>
  </si>
  <si>
    <t>Sick Slopers 05</t>
  </si>
  <si>
    <t>Sick Slopers 06</t>
  </si>
  <si>
    <t>Sick Slopers 07</t>
  </si>
  <si>
    <t>Sick Slopers 08</t>
  </si>
  <si>
    <t>Sick Slopers 09</t>
  </si>
  <si>
    <t>Sick Pockets 11</t>
  </si>
  <si>
    <t>Pockets 05</t>
  </si>
  <si>
    <t>Pockets 06</t>
  </si>
  <si>
    <t>Flat Edges 02</t>
  </si>
  <si>
    <t>Flat Edges 01</t>
  </si>
  <si>
    <t>Flat Edges 03</t>
  </si>
  <si>
    <t>Flat Edges 04</t>
  </si>
  <si>
    <t>Flat Edges 05</t>
  </si>
  <si>
    <t>Flat Edges 06</t>
  </si>
  <si>
    <t>Flat Edges 07</t>
  </si>
  <si>
    <t>Flat Edges 08</t>
  </si>
  <si>
    <t>Flat Edges 09</t>
  </si>
  <si>
    <t>Flat Edges 10</t>
  </si>
  <si>
    <t>Positive Edges 06</t>
  </si>
  <si>
    <t>Positive Edges 07</t>
  </si>
  <si>
    <t>Positive Edges 08</t>
  </si>
  <si>
    <t>Positive Edges 09</t>
  </si>
  <si>
    <t>Positive Edges 10</t>
  </si>
  <si>
    <t>Positive Edges 11</t>
  </si>
  <si>
    <t>Positive Edges 12</t>
  </si>
  <si>
    <t>Granite Basics 01</t>
  </si>
  <si>
    <t>Granite Basics 02</t>
  </si>
  <si>
    <t>Granite Basics 03</t>
  </si>
  <si>
    <t>Granite Basics 05</t>
  </si>
  <si>
    <t>Granite Basics 04</t>
  </si>
  <si>
    <t>Granite Basics 06</t>
  </si>
  <si>
    <t>Granite Basics</t>
  </si>
  <si>
    <t>Screw-ons 02</t>
  </si>
  <si>
    <t>Screw-ons 04</t>
  </si>
  <si>
    <t>Screw-ons 05</t>
  </si>
  <si>
    <t>Flat Edges</t>
  </si>
  <si>
    <t>Positive Edges</t>
  </si>
  <si>
    <t>Flat Edges PU</t>
  </si>
  <si>
    <t>Positive Edges PU</t>
  </si>
  <si>
    <t>Sick Edges</t>
  </si>
  <si>
    <t>Sick Pinches</t>
  </si>
  <si>
    <t>Sick Slopers</t>
  </si>
  <si>
    <t>15 Degrees</t>
  </si>
  <si>
    <t>Big Wedges</t>
  </si>
  <si>
    <t>Brics PU</t>
  </si>
  <si>
    <t>Bricks 16</t>
  </si>
  <si>
    <t>Croissant 10</t>
  </si>
  <si>
    <t>Gritstone Arête</t>
  </si>
  <si>
    <t>Gritstone Flake</t>
  </si>
  <si>
    <t>Pinches PU</t>
  </si>
  <si>
    <t>Flat Edges 11</t>
  </si>
  <si>
    <t>Flat Edges 12</t>
  </si>
  <si>
    <t>Positive Edges 13</t>
  </si>
  <si>
    <t>Positive Edges 14</t>
  </si>
  <si>
    <t>Flat Edges PU 03</t>
  </si>
  <si>
    <t>Flat Edges PU 04</t>
  </si>
  <si>
    <t>Flat Edges PU 05</t>
  </si>
  <si>
    <t>Flat Edges PU 06</t>
  </si>
  <si>
    <t>Flat Edges PU 07</t>
  </si>
  <si>
    <t>Flat Edges PU 08</t>
  </si>
  <si>
    <t>Flat Edges PU 09</t>
  </si>
  <si>
    <t>Positive Edges PU 01</t>
  </si>
  <si>
    <t>Positive Edges PU 03</t>
  </si>
  <si>
    <t>Positive Edges PU 04</t>
  </si>
  <si>
    <t>Positive Edges PU 05</t>
  </si>
  <si>
    <t>Positive Edges PU 06</t>
  </si>
  <si>
    <t>Positive Edges PU 07</t>
  </si>
  <si>
    <t>Positive Edges PU 08</t>
  </si>
  <si>
    <t>Positive Edges PU 09</t>
  </si>
  <si>
    <t>Positive Edges PU 10</t>
  </si>
  <si>
    <t>Positive Edges PU 11</t>
  </si>
  <si>
    <t>Positive Edges PU 12</t>
  </si>
  <si>
    <t>Flat Edges PU 10</t>
  </si>
  <si>
    <t>Flat Edges PU 11</t>
  </si>
  <si>
    <t>Bricks PU 14</t>
  </si>
  <si>
    <t>Bricks PU 16</t>
  </si>
  <si>
    <t>Gritstone Pockets</t>
  </si>
  <si>
    <t>Flat Pinches PU 04</t>
  </si>
  <si>
    <t>Flat Pinches 01</t>
  </si>
  <si>
    <t>Flat Pinches 02</t>
  </si>
  <si>
    <t>Flat Pinches 03</t>
  </si>
  <si>
    <t>Flat Pinches 04</t>
  </si>
  <si>
    <t>Positive Pinches 01</t>
  </si>
  <si>
    <t>Positive Pinches PU 01</t>
  </si>
  <si>
    <t>Flat Pinches PU</t>
  </si>
  <si>
    <t>Positive Pinches PU</t>
  </si>
  <si>
    <t>Flat Pinches</t>
  </si>
  <si>
    <t>Positive Pinches</t>
  </si>
  <si>
    <t>600x520x113</t>
  </si>
  <si>
    <t>600x520x150</t>
  </si>
  <si>
    <t>1153x1067x398</t>
  </si>
  <si>
    <t>600x520x200</t>
  </si>
  <si>
    <t>Classic Basics</t>
  </si>
  <si>
    <t>Pure Rails</t>
  </si>
  <si>
    <t>Pure Rounded</t>
  </si>
  <si>
    <t>Pure Triangular</t>
  </si>
  <si>
    <t>Pure Rounded 01</t>
  </si>
  <si>
    <t>Pure Rounded 02</t>
  </si>
  <si>
    <t>Pure Rounded 03</t>
  </si>
  <si>
    <t>Pure Rounded 04</t>
  </si>
  <si>
    <t>Pure Rounded 05</t>
  </si>
  <si>
    <t>Pure Rounded 06</t>
  </si>
  <si>
    <t>Pure Rounded 07</t>
  </si>
  <si>
    <t>Pure Rounded 08</t>
  </si>
  <si>
    <t>Pure Rounded 09</t>
  </si>
  <si>
    <t>Pure Rounded 10</t>
  </si>
  <si>
    <t>Pure Rounded 11</t>
  </si>
  <si>
    <t>Pure Triangular 01</t>
  </si>
  <si>
    <t>Pure Triangular 02</t>
  </si>
  <si>
    <t>Pure Triangular 03</t>
  </si>
  <si>
    <t>Pure Triangular 04</t>
  </si>
  <si>
    <t>Pure Triangular 05</t>
  </si>
  <si>
    <t>Pure Triangular 06</t>
  </si>
  <si>
    <t>Pure Triangular 07</t>
  </si>
  <si>
    <t>Pure Triangular 08</t>
  </si>
  <si>
    <t>Pure Triangular 09</t>
  </si>
  <si>
    <t>Pure Triangular 10</t>
  </si>
  <si>
    <t>Pure Rails 01</t>
  </si>
  <si>
    <t>Pure Rails 02</t>
  </si>
  <si>
    <t>Pure Rails 03</t>
  </si>
  <si>
    <t>Pure Rails 04</t>
  </si>
  <si>
    <t>Pure Rails 05</t>
  </si>
  <si>
    <t>Pure Rails 06</t>
  </si>
  <si>
    <t>Pure Rails 07</t>
  </si>
  <si>
    <t>Pure Rails 08</t>
  </si>
  <si>
    <t>Pure Rails 09</t>
  </si>
  <si>
    <t>Pure Rails 10</t>
  </si>
  <si>
    <t>Pure Rails 11</t>
  </si>
  <si>
    <t>Pure Rails 12</t>
  </si>
  <si>
    <t>Goodstones</t>
  </si>
  <si>
    <t>Goodstones 01</t>
  </si>
  <si>
    <t>Goodstones 02</t>
  </si>
  <si>
    <t>Goodstones 03</t>
  </si>
  <si>
    <t>Goodstones 04</t>
  </si>
  <si>
    <t>Goodstones 05</t>
  </si>
  <si>
    <t>Goodstones 06</t>
  </si>
  <si>
    <t>Goodstones 07</t>
  </si>
  <si>
    <t>Goodstones 08</t>
  </si>
  <si>
    <t>Goodstones 09</t>
  </si>
  <si>
    <t>Goodstones 10</t>
  </si>
  <si>
    <t>Goodstones 11</t>
  </si>
  <si>
    <t>Goodstones 12</t>
  </si>
  <si>
    <t>Goodstones 13</t>
  </si>
  <si>
    <t>Curbstones</t>
  </si>
  <si>
    <t>Curbstones 01</t>
  </si>
  <si>
    <t>Curbstones 02</t>
  </si>
  <si>
    <t>Curbstones 03</t>
  </si>
  <si>
    <t>Curbstones 04</t>
  </si>
  <si>
    <t>Curbstones 05</t>
  </si>
  <si>
    <t>Curbstones 06</t>
  </si>
  <si>
    <t>Curbstones 07</t>
  </si>
  <si>
    <t>Curbstones 08</t>
  </si>
  <si>
    <t>Curbstones 09</t>
  </si>
  <si>
    <t>Curbstones 10</t>
  </si>
  <si>
    <t>Curbstones 11</t>
  </si>
  <si>
    <t>Curbstones 12</t>
  </si>
  <si>
    <t>Curbstones 13</t>
  </si>
  <si>
    <t>Curbstones 14</t>
  </si>
  <si>
    <t>Curbstones 15</t>
  </si>
  <si>
    <t>Curbstones 16</t>
  </si>
  <si>
    <t>Round Stones</t>
  </si>
  <si>
    <t>Round Stones 01</t>
  </si>
  <si>
    <t>Round Stones 02</t>
  </si>
  <si>
    <t>Round Stones 03</t>
  </si>
  <si>
    <t>Round Stones 04</t>
  </si>
  <si>
    <t>Round Stones 05</t>
  </si>
  <si>
    <t>Round Stones 06</t>
  </si>
  <si>
    <t>Round Stones 07</t>
  </si>
  <si>
    <t>Round Stones 08</t>
  </si>
  <si>
    <t>Round Stones 09</t>
  </si>
  <si>
    <t>Round Stones 10</t>
  </si>
  <si>
    <t>Round Stones 11</t>
  </si>
  <si>
    <t>Round Stones 12</t>
  </si>
  <si>
    <t>Gemstones</t>
  </si>
  <si>
    <t>Gemstones 02</t>
  </si>
  <si>
    <t>Gemstones 03</t>
  </si>
  <si>
    <t>Gemstones 04</t>
  </si>
  <si>
    <t>Gemstones 08</t>
  </si>
  <si>
    <t>Gemstones 09</t>
  </si>
  <si>
    <t>Gemstones 10</t>
  </si>
  <si>
    <t>Gemstones 11</t>
  </si>
  <si>
    <t>The Pig Gang</t>
  </si>
  <si>
    <t>The Pig Gang 01</t>
  </si>
  <si>
    <t>The Pig Gang 02</t>
  </si>
  <si>
    <t>The Pig Gang 03</t>
  </si>
  <si>
    <t>The Pig Gang 04</t>
  </si>
  <si>
    <t>The Pig Gang 05</t>
  </si>
  <si>
    <t>The Pig Gang 06</t>
  </si>
  <si>
    <t>Halfmoons</t>
  </si>
  <si>
    <t>Halfmoons 01</t>
  </si>
  <si>
    <t>Halfmoons 03</t>
  </si>
  <si>
    <t>Halfmoons 02</t>
  </si>
  <si>
    <t>Halfmoons 04</t>
  </si>
  <si>
    <t>Halfmoons 05</t>
  </si>
  <si>
    <t>Halfmoons 06</t>
  </si>
  <si>
    <t>Halfmoons 07</t>
  </si>
  <si>
    <t>Halfmoons 10</t>
  </si>
  <si>
    <t>Halfmoons 11</t>
  </si>
  <si>
    <t>Halfmoons 12</t>
  </si>
  <si>
    <t>Halfmoons 13</t>
  </si>
  <si>
    <t>Halfmoons 14</t>
  </si>
  <si>
    <t>Halfmoons 15</t>
  </si>
  <si>
    <t>Halfmoons 16</t>
  </si>
  <si>
    <t>Halfmoons 17</t>
  </si>
  <si>
    <t>Halfmoons 18</t>
  </si>
  <si>
    <t>Halfmoons 19</t>
  </si>
  <si>
    <t>Halfmoons 20</t>
  </si>
  <si>
    <t>Halfmoons 21</t>
  </si>
  <si>
    <t>Halfmoons 22</t>
  </si>
  <si>
    <t>Halfmoons 23</t>
  </si>
  <si>
    <t>Fullmoons</t>
  </si>
  <si>
    <t>Fullmoons 01</t>
  </si>
  <si>
    <t>Fullmoons 02</t>
  </si>
  <si>
    <t>Fullmoons 03</t>
  </si>
  <si>
    <t>Fullmoons 04</t>
  </si>
  <si>
    <t>Fullmoons 05</t>
  </si>
  <si>
    <t>Footstones</t>
  </si>
  <si>
    <t>Footstones 01</t>
  </si>
  <si>
    <t>Footstones 02</t>
  </si>
  <si>
    <t>Footstones 03</t>
  </si>
  <si>
    <t>Footstones 04</t>
  </si>
  <si>
    <t>Footstones 05</t>
  </si>
  <si>
    <t>Footstones 06</t>
  </si>
  <si>
    <t>Folkstones</t>
  </si>
  <si>
    <t>Folkstones 01</t>
  </si>
  <si>
    <t>Folkstones 02</t>
  </si>
  <si>
    <t>Folkstones 03</t>
  </si>
  <si>
    <t>Folkstones 04</t>
  </si>
  <si>
    <t>Folkstones 05</t>
  </si>
  <si>
    <t>Folkstones 06</t>
  </si>
  <si>
    <t>Folkstones 07</t>
  </si>
  <si>
    <t>Folkstones 08</t>
  </si>
  <si>
    <t>Folkstones 09</t>
  </si>
  <si>
    <t>Folkstones 10</t>
  </si>
  <si>
    <t>Folkstones 11</t>
  </si>
  <si>
    <t>Folkstones 12</t>
  </si>
  <si>
    <t>Folkstones 13</t>
  </si>
  <si>
    <t>Folkstones 14</t>
  </si>
  <si>
    <t>Bricks PU</t>
  </si>
  <si>
    <t>Colour</t>
  </si>
  <si>
    <t>1023</t>
  </si>
  <si>
    <t>2011</t>
  </si>
  <si>
    <t>3000</t>
  </si>
  <si>
    <t>4005</t>
  </si>
  <si>
    <t>5015</t>
  </si>
  <si>
    <t>6029</t>
  </si>
  <si>
    <t>7004</t>
  </si>
  <si>
    <t>8003</t>
  </si>
  <si>
    <t>9003</t>
  </si>
  <si>
    <t>9005</t>
  </si>
  <si>
    <t>6027</t>
  </si>
  <si>
    <t>Fins</t>
  </si>
  <si>
    <t>Red</t>
  </si>
  <si>
    <t>Gritstone Pocket 01</t>
  </si>
  <si>
    <t>Gritstone Pocket 02</t>
  </si>
  <si>
    <t>Classic Giga Jugs 02</t>
  </si>
  <si>
    <t>Classic Giga Jugs 03</t>
  </si>
  <si>
    <t>Classic Giga Jugs 04</t>
  </si>
  <si>
    <t>Classic Giga Jugs 05</t>
  </si>
  <si>
    <t>NEW</t>
  </si>
  <si>
    <t>Texture</t>
  </si>
  <si>
    <t>Plain</t>
  </si>
  <si>
    <t>WP Plain</t>
  </si>
  <si>
    <t>WP with Texture</t>
  </si>
  <si>
    <t>Trans-lucent
Colour</t>
  </si>
  <si>
    <t>Cuddle</t>
  </si>
  <si>
    <t>Cuddle 01</t>
  </si>
  <si>
    <t>`</t>
  </si>
  <si>
    <t>Cuddle 02</t>
  </si>
  <si>
    <t>Cuddle 03</t>
  </si>
  <si>
    <t>Cuddle 04</t>
  </si>
  <si>
    <t>Cuddle 05</t>
  </si>
  <si>
    <t>Cuddle 06</t>
  </si>
  <si>
    <t>Cuddle 07</t>
  </si>
  <si>
    <t>Cuddle 08</t>
  </si>
  <si>
    <t>Dune</t>
  </si>
  <si>
    <t>Dune 1.1.</t>
  </si>
  <si>
    <t>3423x1228x900</t>
  </si>
  <si>
    <t>Price without Percent</t>
  </si>
  <si>
    <t>Down Climb PU with Arrow</t>
  </si>
  <si>
    <t>Pentagon</t>
  </si>
  <si>
    <t>Pentagon 01</t>
  </si>
  <si>
    <t>324x324x69</t>
  </si>
  <si>
    <t>Pentagon 02</t>
  </si>
  <si>
    <t>647x647x137</t>
  </si>
  <si>
    <t>Pentagon 03</t>
  </si>
  <si>
    <t>971x971x204</t>
  </si>
  <si>
    <t>Spires</t>
  </si>
  <si>
    <t>Spires 1.01</t>
  </si>
  <si>
    <t>Spires 1.02</t>
  </si>
  <si>
    <t>Spires 1.03</t>
  </si>
  <si>
    <t>Down Climb Footholds</t>
  </si>
  <si>
    <t>Brione 01</t>
  </si>
  <si>
    <t>Brione 02</t>
  </si>
  <si>
    <t>Brione 03</t>
  </si>
  <si>
    <t>Brione 04</t>
  </si>
  <si>
    <t>Brione 05</t>
  </si>
  <si>
    <t>The neverending story</t>
  </si>
  <si>
    <t>Ticino 09</t>
  </si>
  <si>
    <t>Gritstone Arête 05</t>
  </si>
  <si>
    <t>Gritstone Basics</t>
  </si>
  <si>
    <t>Gritstone Basics 01</t>
  </si>
  <si>
    <t>Gritstone Basics 02</t>
  </si>
  <si>
    <t>Gritstone Basics 03</t>
  </si>
  <si>
    <t>Ears 03</t>
  </si>
  <si>
    <t>Ears 04</t>
  </si>
  <si>
    <t>Ears 05</t>
  </si>
  <si>
    <t>Curbstones 17</t>
  </si>
  <si>
    <t>Firehorn</t>
  </si>
  <si>
    <t>Foghorn</t>
  </si>
  <si>
    <t>Dadao 11</t>
  </si>
  <si>
    <t>Dadao 13</t>
  </si>
  <si>
    <t>Dadao 14</t>
  </si>
  <si>
    <t>Dadao 15</t>
  </si>
  <si>
    <t>Dadao 16</t>
  </si>
  <si>
    <t>Dadao 17</t>
  </si>
  <si>
    <t>Dadao 18</t>
  </si>
  <si>
    <t>Dadao 19</t>
  </si>
  <si>
    <t>Dadao 20</t>
  </si>
  <si>
    <t>Dadao 21</t>
  </si>
  <si>
    <t>Dadao 22</t>
  </si>
  <si>
    <t>Dadao 23</t>
  </si>
  <si>
    <t>Dadao 24</t>
  </si>
  <si>
    <t>Dadao 25</t>
  </si>
  <si>
    <t>Dadao 26</t>
  </si>
  <si>
    <t>Dadao 27</t>
  </si>
  <si>
    <t>Dadao 28</t>
  </si>
  <si>
    <t>Dadao 29</t>
  </si>
  <si>
    <t>Dadao 30</t>
  </si>
  <si>
    <t>Dadao 31</t>
  </si>
  <si>
    <t>Dadao 32</t>
  </si>
  <si>
    <t>Dadao 33</t>
  </si>
  <si>
    <t>Dadao 34</t>
  </si>
  <si>
    <t>Fichtl 25</t>
  </si>
  <si>
    <t>Fichtl 26</t>
  </si>
  <si>
    <t>Fichtl 27</t>
  </si>
  <si>
    <t>Fichtl 28</t>
  </si>
  <si>
    <t>Fichtl 29</t>
  </si>
  <si>
    <t>Fichtl 30</t>
  </si>
  <si>
    <t>Fichtl 31</t>
  </si>
  <si>
    <t>Fichtl 32</t>
  </si>
  <si>
    <t>Frutti di Bosco Pro 12</t>
  </si>
  <si>
    <t>Frutti di Bosco Pro 13</t>
  </si>
  <si>
    <t>Frutti di Bosco Pro 14</t>
  </si>
  <si>
    <t>Frutti di Bosco Pro 15</t>
  </si>
  <si>
    <t>Frutti di Bosco Pro 16</t>
  </si>
  <si>
    <t>Frutti di Bosco Pro 17</t>
  </si>
  <si>
    <t>Sick Edges 14</t>
  </si>
  <si>
    <t>Sick Edges 15</t>
  </si>
  <si>
    <t>Sick Edges 16</t>
  </si>
  <si>
    <t>Sick Pinches 09</t>
  </si>
  <si>
    <t>Sick Slopers 10</t>
  </si>
  <si>
    <t>Reset Macros</t>
  </si>
  <si>
    <t>Reset Volumes</t>
  </si>
  <si>
    <t>Red PU 01</t>
  </si>
  <si>
    <t>Red PU 02</t>
  </si>
  <si>
    <t>Red PU 03</t>
  </si>
  <si>
    <t>Red PU 04</t>
  </si>
  <si>
    <t>Red PU 05</t>
  </si>
  <si>
    <t>Red PU 06</t>
  </si>
  <si>
    <t>Red PU 07</t>
  </si>
  <si>
    <t>Red PU 08</t>
  </si>
  <si>
    <t>Red PU 09</t>
  </si>
  <si>
    <t>Red PU 10</t>
  </si>
  <si>
    <t>Red PU 11</t>
  </si>
  <si>
    <t>Red PU 12</t>
  </si>
  <si>
    <t>Red PU 13</t>
  </si>
  <si>
    <t>Red PU 14</t>
  </si>
  <si>
    <t>Red PU 15</t>
  </si>
  <si>
    <t>Red PU 16</t>
  </si>
  <si>
    <t>Red PU 17</t>
  </si>
  <si>
    <t>Red PU 18</t>
  </si>
  <si>
    <t>Red PU 19</t>
  </si>
  <si>
    <t>Red PU 20</t>
  </si>
  <si>
    <t>Red PU 21</t>
  </si>
  <si>
    <t>Classic Giga Jugs 06</t>
  </si>
  <si>
    <t>Dadao 12</t>
  </si>
  <si>
    <t>Classic Giga Jugs 01</t>
  </si>
  <si>
    <t>Screw-ons,Crimps</t>
  </si>
  <si>
    <t>Incut,Edges,Open-Handed</t>
  </si>
  <si>
    <t>Edges,Slopers,Open-Handed</t>
  </si>
  <si>
    <t>Edges,Jugs,Open-Handed</t>
  </si>
  <si>
    <t>Edges,Incut,Open-Handed</t>
  </si>
  <si>
    <t>Negative,Flat</t>
  </si>
  <si>
    <t>Zero</t>
  </si>
  <si>
    <t>Zero 01</t>
  </si>
  <si>
    <t>Uno</t>
  </si>
  <si>
    <t>Uno 01</t>
  </si>
  <si>
    <t>Uno 02</t>
  </si>
  <si>
    <t>Uno 03</t>
  </si>
  <si>
    <t>Uno 04</t>
  </si>
  <si>
    <t>Uno 05</t>
  </si>
  <si>
    <t>Uno 06</t>
  </si>
  <si>
    <t>Uno 07</t>
  </si>
  <si>
    <t>Uno 08</t>
  </si>
  <si>
    <t>Uno 09</t>
  </si>
  <si>
    <t>Uno 10</t>
  </si>
  <si>
    <t>Zero 02</t>
  </si>
  <si>
    <t>Zero 03</t>
  </si>
  <si>
    <t>Zero 04</t>
  </si>
  <si>
    <t>Zero 05</t>
  </si>
  <si>
    <t>Zero 06</t>
  </si>
  <si>
    <t>Zero 07</t>
  </si>
  <si>
    <t>Zero 08</t>
  </si>
  <si>
    <t>Gritstone Arête Macro 03</t>
  </si>
  <si>
    <t>Gritstone Arête Macro 04</t>
  </si>
  <si>
    <t>Zero 09</t>
  </si>
  <si>
    <t>Zero 10</t>
  </si>
  <si>
    <t>Zero 11</t>
  </si>
  <si>
    <t>Zero 12</t>
  </si>
  <si>
    <t>Zero 13</t>
  </si>
  <si>
    <t>Zero 14</t>
  </si>
  <si>
    <t>Type</t>
  </si>
  <si>
    <t>11-25</t>
  </si>
  <si>
    <t>Cuddle Dual Tex</t>
  </si>
  <si>
    <t>Cuddle Dual Tex 01</t>
  </si>
  <si>
    <t>Cuddle Dual Tex 02</t>
  </si>
  <si>
    <t>Cuddle Dual Tex 03</t>
  </si>
  <si>
    <t>Cuddle Dual Tex 04</t>
  </si>
  <si>
    <t>Cuddle Dual Tex 05</t>
  </si>
  <si>
    <t>Cuddle Dual Tex 06</t>
  </si>
  <si>
    <t>Cuddle Dual Tex 07</t>
  </si>
  <si>
    <t>Cuddle Dual Tex 08</t>
  </si>
  <si>
    <t>Cuddle Dual Tex 09</t>
  </si>
  <si>
    <t>Cuddle Dual Tex 10</t>
  </si>
  <si>
    <t>Ears 06</t>
  </si>
  <si>
    <t>Ears 07</t>
  </si>
  <si>
    <t>Ears 08</t>
  </si>
  <si>
    <t>Ears 09</t>
  </si>
  <si>
    <t>Classic Mobius Rings 09</t>
  </si>
  <si>
    <t>Bricks 17</t>
  </si>
  <si>
    <t>Bricks 18</t>
  </si>
  <si>
    <t>Bricks 19</t>
  </si>
  <si>
    <t>Bricks 20</t>
  </si>
  <si>
    <t>Bricks 21</t>
  </si>
  <si>
    <t>Bricks 22</t>
  </si>
  <si>
    <t>Bricks 23</t>
  </si>
  <si>
    <t>Shells</t>
  </si>
  <si>
    <t>Disc 08</t>
  </si>
  <si>
    <t>Disc 09</t>
  </si>
  <si>
    <t>Disc 10</t>
  </si>
  <si>
    <t>Disc 11</t>
  </si>
  <si>
    <t>Disc 12</t>
  </si>
  <si>
    <t>Disc 13</t>
  </si>
  <si>
    <t>Disc 14</t>
  </si>
  <si>
    <t>Disc 15</t>
  </si>
  <si>
    <t>Disc 16</t>
  </si>
  <si>
    <t>Disc 17</t>
  </si>
  <si>
    <t>Disc 18</t>
  </si>
  <si>
    <t>Disc 19</t>
  </si>
  <si>
    <t>Disc 20</t>
  </si>
  <si>
    <t>Edgers</t>
  </si>
  <si>
    <t>Crimpstones</t>
  </si>
  <si>
    <t>Crimpstones 01</t>
  </si>
  <si>
    <t>Crimpstones 02</t>
  </si>
  <si>
    <t>Crimpstones 03</t>
  </si>
  <si>
    <t>Crimpstones 04</t>
  </si>
  <si>
    <t>Crimpstones 05</t>
  </si>
  <si>
    <t>Crimpstones 06</t>
  </si>
  <si>
    <t>Crimpstones 07</t>
  </si>
  <si>
    <t>Crimpstones 08</t>
  </si>
  <si>
    <t>Crimpstones 09</t>
  </si>
  <si>
    <t>Crimpstones 10</t>
  </si>
  <si>
    <t>Crimpstones 11</t>
  </si>
  <si>
    <t>Crimpstones 12</t>
  </si>
  <si>
    <t>Macros,Tex</t>
  </si>
  <si>
    <t>order</t>
  </si>
  <si>
    <t>Cuddle DualTex PU 01</t>
  </si>
  <si>
    <t>Cuddle DualTex PU 02</t>
  </si>
  <si>
    <t>Cuddle DualTex PU 03</t>
  </si>
  <si>
    <t>Cuddle DualTex PU 04</t>
  </si>
  <si>
    <t>Cuddle DualTex PU 05</t>
  </si>
  <si>
    <t>Cuddle DualTex PU 06</t>
  </si>
  <si>
    <t>Cuddle DualTex PU 07</t>
  </si>
  <si>
    <t>Cuddle DualTex PU 08</t>
  </si>
  <si>
    <t>Cuddle DualTex PU 09</t>
  </si>
  <si>
    <t>Cuddle DualTex PU 10</t>
  </si>
  <si>
    <t>Cuddle DualTex PU 11</t>
  </si>
  <si>
    <t>Cuddle DualTex PU 12</t>
  </si>
  <si>
    <t>Shells 01</t>
  </si>
  <si>
    <t>Shells 02</t>
  </si>
  <si>
    <t>Shells 03</t>
  </si>
  <si>
    <t>Shells 04</t>
  </si>
  <si>
    <t>Shells 05</t>
  </si>
  <si>
    <t>Shells 06</t>
  </si>
  <si>
    <t>Shells 07</t>
  </si>
  <si>
    <t>Shells 08</t>
  </si>
  <si>
    <t>Shells 09</t>
  </si>
  <si>
    <t>Shells 10</t>
  </si>
  <si>
    <t>Edgers 01</t>
  </si>
  <si>
    <t>Fins 01</t>
  </si>
  <si>
    <t>Fins 02</t>
  </si>
  <si>
    <t>Fins 03</t>
  </si>
  <si>
    <t>Fins 04</t>
  </si>
  <si>
    <t>Fins 05</t>
  </si>
  <si>
    <t>Fins 06</t>
  </si>
  <si>
    <t>Fins 07</t>
  </si>
  <si>
    <t>Fins 08</t>
  </si>
  <si>
    <t>Fins 09</t>
  </si>
  <si>
    <t>Fins 10</t>
  </si>
  <si>
    <t>Fins 11</t>
  </si>
  <si>
    <t>Fins 12</t>
  </si>
  <si>
    <t>Fins 13</t>
  </si>
  <si>
    <t>Fins 14</t>
  </si>
  <si>
    <t>Fins 15</t>
  </si>
  <si>
    <t>Fins 16</t>
  </si>
  <si>
    <t>Fins 17</t>
  </si>
  <si>
    <t>Fins 18</t>
  </si>
  <si>
    <t>Fins Macro 01</t>
  </si>
  <si>
    <t>Fins Macro 02</t>
  </si>
  <si>
    <t>Fins Macro 03</t>
  </si>
  <si>
    <t>Fins Macro 04</t>
  </si>
  <si>
    <t>Fins Macro 05</t>
  </si>
  <si>
    <t>Fins Macro 06</t>
  </si>
  <si>
    <t>Fins Macro 07</t>
  </si>
  <si>
    <t>Fins Macro 08</t>
  </si>
  <si>
    <t>Fins Macro 09</t>
  </si>
  <si>
    <t>Fins Macro 10</t>
  </si>
  <si>
    <t>Fins Macro 11</t>
  </si>
  <si>
    <t>Fins Macro 12</t>
  </si>
  <si>
    <t>Fins Macro 13</t>
  </si>
  <si>
    <t>Fins Macro 14</t>
  </si>
  <si>
    <t>Fins Macro 15</t>
  </si>
  <si>
    <t>Fins PU</t>
  </si>
  <si>
    <t>Fins PU 01</t>
  </si>
  <si>
    <t>Fins PU 02</t>
  </si>
  <si>
    <t>Fins PU 03</t>
  </si>
  <si>
    <t>Fins PU 04</t>
  </si>
  <si>
    <t>Fins PU 05</t>
  </si>
  <si>
    <t>Fins PU 06</t>
  </si>
  <si>
    <t>Fins PU 07</t>
  </si>
  <si>
    <t>Fins PU 08</t>
  </si>
  <si>
    <t>Fins PU 09</t>
  </si>
  <si>
    <t>Fins PU 10</t>
  </si>
  <si>
    <t>Fins PU 11</t>
  </si>
  <si>
    <t>Fins PU 12</t>
  </si>
  <si>
    <t>Fins PU 13</t>
  </si>
  <si>
    <t>Fins PU 14</t>
  </si>
  <si>
    <t>Fins PU 15</t>
  </si>
  <si>
    <t>Fins PU 16</t>
  </si>
  <si>
    <t>Fins PU 17</t>
  </si>
  <si>
    <t>Fins PU 18</t>
  </si>
  <si>
    <t>Easy Rider PU 02</t>
  </si>
  <si>
    <t>Easy Rider PU 01</t>
  </si>
  <si>
    <t>Easy Rider PU 03</t>
  </si>
  <si>
    <t>Easy Rider PU 04</t>
  </si>
  <si>
    <t>Easy Rider PU 05</t>
  </si>
  <si>
    <t>Easy Rider PU 06</t>
  </si>
  <si>
    <t>Easy Rider PU 07</t>
  </si>
  <si>
    <t>Easy Rider PU 08</t>
  </si>
  <si>
    <t>Easy Rider PU 09</t>
  </si>
  <si>
    <t>Easy Rider PU 10</t>
  </si>
  <si>
    <t>Easy Rider PU 11</t>
  </si>
  <si>
    <t>Easy Rider PU 12</t>
  </si>
  <si>
    <t>Easy Rider PU 13</t>
  </si>
  <si>
    <t>Easy Rider PU 14</t>
  </si>
  <si>
    <t>Easy Rider PU 15</t>
  </si>
  <si>
    <t>Easy Rider PU 16</t>
  </si>
  <si>
    <t>Easy Rider PU 17</t>
  </si>
  <si>
    <t>Easy Rider PU 18</t>
  </si>
  <si>
    <t>Easy Rider PU 19</t>
  </si>
  <si>
    <t>Easy Rider PU 20</t>
  </si>
  <si>
    <t>Easy Rider PU 21</t>
  </si>
  <si>
    <t>Easy Rider PU 22</t>
  </si>
  <si>
    <t>Easy Rider PU 23</t>
  </si>
  <si>
    <t>Easy Rider PU 24</t>
  </si>
  <si>
    <t>Easy Rider PU 25</t>
  </si>
  <si>
    <t>Easy Rider PU 26</t>
  </si>
  <si>
    <t>Easy Rider PU 27</t>
  </si>
  <si>
    <t>Easy Rider PU 28</t>
  </si>
  <si>
    <t>Easy Rider PU 29</t>
  </si>
  <si>
    <t>Easy Rider PU 30</t>
  </si>
  <si>
    <t>Easy Rider PU 31</t>
  </si>
  <si>
    <t>Easy Rider PU 32</t>
  </si>
  <si>
    <t>Easy Rider PU 33</t>
  </si>
  <si>
    <t>Easy Rider PU 34</t>
  </si>
  <si>
    <t>Easy Rider PU 35</t>
  </si>
  <si>
    <t>Easy Rider PU 36</t>
  </si>
  <si>
    <t>Easy Rider PU 37</t>
  </si>
  <si>
    <t>Easy Rider PU 38</t>
  </si>
  <si>
    <t>Easy Rider PU 39</t>
  </si>
  <si>
    <t>Easy Rider PU 40</t>
  </si>
  <si>
    <t>Easy Rider PU 41</t>
  </si>
  <si>
    <t>Easy Rider PU 42</t>
  </si>
  <si>
    <t>Easy Rider PU 43</t>
  </si>
  <si>
    <t>Easy Rider PU 44</t>
  </si>
  <si>
    <t>Easy Rider PU 45</t>
  </si>
  <si>
    <t>Easy Rider PU 46</t>
  </si>
  <si>
    <t>Easy Rider PU 47</t>
  </si>
  <si>
    <t>Easy Rider PU 48</t>
  </si>
  <si>
    <t>Easy Rider PU 49</t>
  </si>
  <si>
    <t>Easy Rider PU 50</t>
  </si>
  <si>
    <t>Colour samples</t>
  </si>
  <si>
    <t>2577</t>
  </si>
  <si>
    <t>Silicone release spray</t>
  </si>
  <si>
    <t>2578</t>
  </si>
  <si>
    <t>Onda</t>
  </si>
  <si>
    <t>Onda 01</t>
  </si>
  <si>
    <t>Onda 02</t>
  </si>
  <si>
    <t>Onda 03</t>
  </si>
  <si>
    <t>Onda 04</t>
  </si>
  <si>
    <t>Onda 05</t>
  </si>
  <si>
    <t>Onda 06</t>
  </si>
  <si>
    <t>Onda 07</t>
  </si>
  <si>
    <t>Onda 08</t>
  </si>
  <si>
    <t>Onda 09</t>
  </si>
  <si>
    <t>Onda 10</t>
  </si>
  <si>
    <t>Onda 11</t>
  </si>
  <si>
    <t>Onda 12</t>
  </si>
  <si>
    <t>Onda 13</t>
  </si>
  <si>
    <t>Onda 14</t>
  </si>
  <si>
    <t>Petal Macro Pinches</t>
  </si>
  <si>
    <t>Petal Macro Pinches 01</t>
  </si>
  <si>
    <t>Petal Macro Pinches 02</t>
  </si>
  <si>
    <t>Petal Macro Open Handed Jugs</t>
  </si>
  <si>
    <t>Petal Macro Open Handed Jugs 01</t>
  </si>
  <si>
    <t>Petal Macro Open Handed Jugs 02</t>
  </si>
  <si>
    <t>Petal Macro Slopers</t>
  </si>
  <si>
    <t>Petal Macro Slopers 01</t>
  </si>
  <si>
    <t>Petal Macro Slopers 02</t>
  </si>
  <si>
    <t>Petal Macro Slopers 03</t>
  </si>
  <si>
    <t>Petal Macro Slopers 04</t>
  </si>
  <si>
    <t>Petal Macro Edges</t>
  </si>
  <si>
    <t>Petal Macro Pockets</t>
  </si>
  <si>
    <t>Petal Macro Edges 01</t>
  </si>
  <si>
    <t>Petal Macro Edges 02</t>
  </si>
  <si>
    <t>Petal Macro Edges 03</t>
  </si>
  <si>
    <t>Petal Macro Edges 04</t>
  </si>
  <si>
    <t>Petal Macro Edges 05</t>
  </si>
  <si>
    <t>Petal Macro Edges 06</t>
  </si>
  <si>
    <t>Petal Macro Pockets 01</t>
  </si>
  <si>
    <t>Petal Macro Pockets 02</t>
  </si>
  <si>
    <t>Petal Macro Pockets 03</t>
  </si>
  <si>
    <t>Petal Macro Pockets 04</t>
  </si>
  <si>
    <t>Petal Macro Pockets 05</t>
  </si>
  <si>
    <t>Petal Macro Pockets 06</t>
  </si>
  <si>
    <t>Colour RAL sample</t>
  </si>
  <si>
    <t>2593</t>
  </si>
  <si>
    <t>Custom RAL</t>
  </si>
  <si>
    <t>Spires 1.04</t>
  </si>
  <si>
    <t>Spires 1.05</t>
  </si>
  <si>
    <t>Spires 1.06</t>
  </si>
  <si>
    <t>Spires 1.07</t>
  </si>
  <si>
    <t>Cone</t>
  </si>
  <si>
    <t>Quatro</t>
  </si>
  <si>
    <t>Quatro 01</t>
  </si>
  <si>
    <t>Quatro 02</t>
  </si>
  <si>
    <t>Quatro 03</t>
  </si>
  <si>
    <t>Best Buddies</t>
  </si>
  <si>
    <t>Flat Buddies</t>
  </si>
  <si>
    <t>Fat Buddies</t>
  </si>
  <si>
    <t>Cone 01</t>
  </si>
  <si>
    <t>Cone 02</t>
  </si>
  <si>
    <t>Cone 03</t>
  </si>
  <si>
    <t>Cone 04</t>
  </si>
  <si>
    <t>Classic Mobius Rings 10</t>
  </si>
  <si>
    <t>Open-Handed,Pockets</t>
  </si>
  <si>
    <t>Petal</t>
  </si>
  <si>
    <t>Mini Uno</t>
  </si>
  <si>
    <t>Mini Uno 01</t>
  </si>
  <si>
    <t>Mini Uno 02</t>
  </si>
  <si>
    <t>Mini Uno 03</t>
  </si>
  <si>
    <t>Mini Uno 04</t>
  </si>
  <si>
    <t>Mini Uno 05</t>
  </si>
  <si>
    <t>Mini Uno 06</t>
  </si>
  <si>
    <t>Mini Uno 07</t>
  </si>
  <si>
    <t>Mini Uno 08</t>
  </si>
  <si>
    <t>Mini Uno 09</t>
  </si>
  <si>
    <t>Mini Uno 10</t>
  </si>
  <si>
    <t>Sliders</t>
  </si>
  <si>
    <t>Disc Fiberglass 16</t>
  </si>
  <si>
    <t>Red Macro</t>
  </si>
  <si>
    <t>Red Macro 01</t>
  </si>
  <si>
    <t>Red Macro 02</t>
  </si>
  <si>
    <t>Red Macro 03</t>
  </si>
  <si>
    <t>Red Macro 04</t>
  </si>
  <si>
    <t>Petal Crimps Dual Tex 01</t>
  </si>
  <si>
    <t>Petal Crimps Dual Tex 02</t>
  </si>
  <si>
    <t>Petal Crimps Dual Tex 03</t>
  </si>
  <si>
    <t>Petal Crimps Dual Tex</t>
  </si>
  <si>
    <t>Petal Cripms Dual Tex</t>
  </si>
  <si>
    <t>Petal Crimps Dual Tex 04</t>
  </si>
  <si>
    <t>Petal Pinches Dual Tex 01</t>
  </si>
  <si>
    <t>Petal Pinches Dual Tex 02</t>
  </si>
  <si>
    <t>Petal Pinches Dual Tex 03</t>
  </si>
  <si>
    <t>Petal Pinches Dual Tex 04</t>
  </si>
  <si>
    <t>Petal Slopers Dual Tex 01</t>
  </si>
  <si>
    <t>Petal Slopers Dual Tex 02</t>
  </si>
  <si>
    <t>Petal Slopers Dual Tex 03</t>
  </si>
  <si>
    <t>Petal Slopers Dual Tex 04</t>
  </si>
  <si>
    <t>Petal Pinches Dual Tex</t>
  </si>
  <si>
    <t>Petal Slopers Dual Tex</t>
  </si>
  <si>
    <t>515x285x95</t>
  </si>
  <si>
    <t>490x255x95</t>
  </si>
  <si>
    <t>480x255x50</t>
  </si>
  <si>
    <t>505x255x95</t>
  </si>
  <si>
    <t>490x250x50</t>
  </si>
  <si>
    <t>485x255x50</t>
  </si>
  <si>
    <t>465x250x50</t>
  </si>
  <si>
    <t>1070x460x150</t>
  </si>
  <si>
    <t>1090x460x150</t>
  </si>
  <si>
    <t>1075x460x150</t>
  </si>
  <si>
    <t>Disc Fiberglass 17</t>
  </si>
  <si>
    <t>Reset Holds</t>
  </si>
  <si>
    <t>Slopers,Open-Handed,Screw-ons</t>
  </si>
  <si>
    <t>Dual-Handed,Open-Handed,Incut,Screw-ons</t>
  </si>
  <si>
    <t>Flat,Negative</t>
  </si>
  <si>
    <t>Standard,Mini,Footholds</t>
  </si>
  <si>
    <t>Slopers,Crimps,Footholds</t>
  </si>
  <si>
    <t>800x600x150</t>
  </si>
  <si>
    <t>667x800x200</t>
  </si>
  <si>
    <t>800x800x200</t>
  </si>
  <si>
    <t>1000x1000x250</t>
  </si>
  <si>
    <t>800x320x103</t>
  </si>
  <si>
    <t>1000x400x129</t>
  </si>
  <si>
    <t>1200x480x155</t>
  </si>
  <si>
    <t>1400x560x181</t>
  </si>
  <si>
    <t>1600x640x206</t>
  </si>
  <si>
    <t>1800x720x232</t>
  </si>
  <si>
    <t>Screw-ons,Slopers</t>
  </si>
  <si>
    <t>23Holds Holds</t>
  </si>
  <si>
    <t>Cones</t>
  </si>
  <si>
    <t>Quatros</t>
  </si>
  <si>
    <t>Slopers,Pinches</t>
  </si>
  <si>
    <t>Pinches,Jugs</t>
  </si>
  <si>
    <t>Jugs,Slopers</t>
  </si>
  <si>
    <t>Edges,Crimps,Screw-ons,Mixed</t>
  </si>
  <si>
    <t>Slopers,Edges,Crimps,Screw-ons,Mixed</t>
  </si>
  <si>
    <t>Slopers,Edges,Screw-ons,Mixed</t>
  </si>
  <si>
    <t>Slopers,Pinches,Screw-ons,Mixed</t>
  </si>
  <si>
    <t>Slopers,Pinches,Screw-ons</t>
  </si>
  <si>
    <t>1040x952x359</t>
  </si>
  <si>
    <t>917x883x225</t>
  </si>
  <si>
    <t>Dual-Handed,Jugs,Slopers</t>
  </si>
  <si>
    <t>Dual-Handed,Slopers</t>
  </si>
  <si>
    <t>Dual-Handed,Slopers,Jugs</t>
  </si>
  <si>
    <t>Dual-Handed,Slopers,Edges</t>
  </si>
  <si>
    <t>Dual-Handed,Jugs,Pinches</t>
  </si>
  <si>
    <t>Dual-Handed,Pinches,Slopers</t>
  </si>
  <si>
    <t>Footholds,Mini</t>
  </si>
  <si>
    <t>Edges,Crimps</t>
  </si>
  <si>
    <t>Screw-ons,Pinches,Footholds</t>
  </si>
  <si>
    <t>Screw-ons,Footholds</t>
  </si>
  <si>
    <t>Slopers,Jugs</t>
  </si>
  <si>
    <t>Slopers,Edges,Crimps</t>
  </si>
  <si>
    <t>Screw-ons,Edges,Crimps,Footholds</t>
  </si>
  <si>
    <t>Positive,Flat</t>
  </si>
  <si>
    <t>Dual-Handed,Edges,Crimps</t>
  </si>
  <si>
    <t>Edges,Screw-ons,Crimps</t>
  </si>
  <si>
    <t>Pinches,Edges,Screw-ons,Crimps</t>
  </si>
  <si>
    <t>Open-Handed,Dual-Handed,Slopers</t>
  </si>
  <si>
    <t>Style</t>
  </si>
  <si>
    <t>Climbing ability</t>
  </si>
  <si>
    <t>Climbing style</t>
  </si>
  <si>
    <t>Haptics</t>
  </si>
  <si>
    <t>Geometric</t>
  </si>
  <si>
    <t>Fine</t>
  </si>
  <si>
    <t>Intermediate,Expert,Competition</t>
  </si>
  <si>
    <t>Bouldering,Lead,Competition</t>
  </si>
  <si>
    <t>Classic</t>
  </si>
  <si>
    <t>Medium</t>
  </si>
  <si>
    <t>Beginner,Intermediate,Expert,Competition</t>
  </si>
  <si>
    <t>Bouldering,Lead</t>
  </si>
  <si>
    <t>Expert,Competition</t>
  </si>
  <si>
    <t>Coarse</t>
  </si>
  <si>
    <t>Open-Handed,Edges,Slopers</t>
  </si>
  <si>
    <t>Fontainebleau</t>
  </si>
  <si>
    <t>Gritstone</t>
  </si>
  <si>
    <t>Limestone</t>
  </si>
  <si>
    <t>Advanced Beginner,Intermediate,Expert</t>
  </si>
  <si>
    <t>Beginner,Advanced Beginner,Intermediate,Expert</t>
  </si>
  <si>
    <t>Advanced Beginner,Intermediate,Expert,Competition</t>
  </si>
  <si>
    <t>Children,Beginner,Advanced Beginner,Intermediate</t>
  </si>
  <si>
    <t>Beginner,Advanced Beginner,Intermediate,Expert,Competition</t>
  </si>
  <si>
    <t>Coarse,Dual Tex</t>
  </si>
  <si>
    <t>Medium,Dual Tex</t>
  </si>
  <si>
    <t>Children,Bouldering,Lead</t>
  </si>
  <si>
    <t>Bouldering,Lead,Down Climb</t>
  </si>
  <si>
    <t>Geometric,Dual Tex</t>
  </si>
  <si>
    <t>Classic,Down Climb</t>
  </si>
  <si>
    <t>Classic,Dual Tex</t>
  </si>
  <si>
    <t>Volumes,Tex</t>
  </si>
  <si>
    <t>Volumes,Holds,Tex</t>
  </si>
  <si>
    <t>Organic,Dual Tex</t>
  </si>
  <si>
    <t>Pockets,Mono,Two Finger</t>
  </si>
  <si>
    <t>600x600x150</t>
  </si>
  <si>
    <t>600x240x77</t>
  </si>
  <si>
    <t>Negative,Flat,Positive</t>
  </si>
  <si>
    <t>Negative,Positive</t>
  </si>
  <si>
    <t>Positive,Super Positive</t>
  </si>
  <si>
    <t>Super Positive,Down Climb</t>
  </si>
  <si>
    <t>Flat,Down Climb</t>
  </si>
  <si>
    <t>Petal Incut Edges 01</t>
  </si>
  <si>
    <t>Petal Incut Edges 02</t>
  </si>
  <si>
    <t>Red PU 22</t>
  </si>
  <si>
    <t>Petal Screw-ons 01</t>
  </si>
  <si>
    <t>Petal Edges 01</t>
  </si>
  <si>
    <t>Petal Crimps 01</t>
  </si>
  <si>
    <t>Petal Slopers 01</t>
  </si>
  <si>
    <t>Petal Pockets 01</t>
  </si>
  <si>
    <t>Jugs PU</t>
  </si>
  <si>
    <t>Jugs PU 01</t>
  </si>
  <si>
    <t>Jugs PU 02</t>
  </si>
  <si>
    <t>Jugs PU 03</t>
  </si>
  <si>
    <t>Jugs PU 04</t>
  </si>
  <si>
    <t>Jugs PU 05</t>
  </si>
  <si>
    <t>Jugs PU 06</t>
  </si>
  <si>
    <t>Jugs PU 07</t>
  </si>
  <si>
    <t>Jugs PU 08</t>
  </si>
  <si>
    <t>Hearts PU 01</t>
  </si>
  <si>
    <t>Hearts PU 02</t>
  </si>
  <si>
    <t>Hearts PU 03</t>
  </si>
  <si>
    <t>Hearts PU 04</t>
  </si>
  <si>
    <t>Hearts PU 05</t>
  </si>
  <si>
    <t>Hearts PU 06</t>
  </si>
  <si>
    <t>Hearts PU 07</t>
  </si>
  <si>
    <t>Hearts PU</t>
  </si>
  <si>
    <t>Dadao 90</t>
  </si>
  <si>
    <t>Open-Handed,Jugs,Pinches</t>
  </si>
  <si>
    <t>Cuddle Dual Tex 11</t>
  </si>
  <si>
    <t>Cuddle Dual Tex 12</t>
  </si>
  <si>
    <t>Cuddle Dual Tex 13</t>
  </si>
  <si>
    <t>Cuddle Dual Tex 14</t>
  </si>
  <si>
    <t>Baseline Dual Tex</t>
  </si>
  <si>
    <t>Baseline</t>
  </si>
  <si>
    <t>Baseline Dual Tex 01</t>
  </si>
  <si>
    <t>Baseline Dual Tex 02</t>
  </si>
  <si>
    <t>Baseline Dual Tex 03</t>
  </si>
  <si>
    <t>Baseline Dual Tex 04</t>
  </si>
  <si>
    <t>Baseline Dual Tex 05</t>
  </si>
  <si>
    <t>Dadao 100</t>
  </si>
  <si>
    <t>Best Buddy Dual Tex 1 Left</t>
  </si>
  <si>
    <t>Best Buddy Dual Tex 1 Right</t>
  </si>
  <si>
    <t>Best Buddy Dual Tex 2 Left</t>
  </si>
  <si>
    <t>Best Buddy Dual Tex 2 Right</t>
  </si>
  <si>
    <t>Best Buddy Dual Tex 3 Left</t>
  </si>
  <si>
    <t>Best Buddy Dual Tex 3 Right</t>
  </si>
  <si>
    <t>Best Buddy Dual Tex 4 Left</t>
  </si>
  <si>
    <t>Best Buddy Dual Tex 4 Right</t>
  </si>
  <si>
    <t>Flat Buddy Dual Tex 1 Left</t>
  </si>
  <si>
    <t>Flat Buddy Dual Tex 1 Right</t>
  </si>
  <si>
    <t>Flat Buddy Dual Tex 2 Left</t>
  </si>
  <si>
    <t>Flat Buddy Dual Tex 2 Right</t>
  </si>
  <si>
    <t>Flat Buddy Dual Tex 3 Left</t>
  </si>
  <si>
    <t>Flat Buddy Dual Tex 3 Right</t>
  </si>
  <si>
    <t>Flat Buddy Dual Tex 4 Left</t>
  </si>
  <si>
    <t>Flat Buddy Dual Tex 4 Right</t>
  </si>
  <si>
    <t>Fat Buddy Dual Tex 1 Left</t>
  </si>
  <si>
    <t>Fat Buddy Dual Tex 1 Right</t>
  </si>
  <si>
    <t>Fat Buddy Dual Tex 2 Left</t>
  </si>
  <si>
    <t>Fat Buddy Dual Tex 2 Right</t>
  </si>
  <si>
    <t>Fat Buddy Dual Tex 3 Left</t>
  </si>
  <si>
    <t>Fat Buddy Dual Tex 3 Right</t>
  </si>
  <si>
    <t>Fat Buddy Dual Tex 4 Left</t>
  </si>
  <si>
    <t>Fat Buddy Dual Tex 4 Right</t>
  </si>
  <si>
    <t>Fat Buddy Dual Tex 5 Left</t>
  </si>
  <si>
    <t>Fat Buddy Dual Tex 5 Right</t>
  </si>
  <si>
    <t>Dadao 75</t>
  </si>
  <si>
    <t>The Evil Horde</t>
  </si>
  <si>
    <t>The Evil Horde 01</t>
  </si>
  <si>
    <t>The Evil Horde 02</t>
  </si>
  <si>
    <t>The Evil Horde 03</t>
  </si>
  <si>
    <t>The Evil Horde 04</t>
  </si>
  <si>
    <t>Fontainebleau Giga Jugs 01</t>
  </si>
  <si>
    <t>Fontainebleau Giga Jugs 02</t>
  </si>
  <si>
    <t>Screws 4,5mm x 35mm T20 (500 pack)</t>
  </si>
  <si>
    <t xml:space="preserve">Screws 4,5mm x 50mm T20 (250 pack)	</t>
  </si>
  <si>
    <t>Screws 4,5mm x 60mm T20 (200 pack)</t>
  </si>
  <si>
    <t xml:space="preserve">Screws 5mm x 70mm T25 (100 pack)	</t>
  </si>
  <si>
    <t xml:space="preserve">Screws 5mm x 80mm T25 (100 pack)	</t>
  </si>
  <si>
    <t xml:space="preserve">Screws 5mm x 90mm T25 (100 pack)	</t>
  </si>
  <si>
    <t xml:space="preserve">Screws 5mm x 100mm T25 (100 pack)	</t>
  </si>
  <si>
    <t>2708</t>
  </si>
  <si>
    <t>2709</t>
  </si>
  <si>
    <t>2710</t>
  </si>
  <si>
    <t>2711</t>
  </si>
  <si>
    <t>2707</t>
  </si>
  <si>
    <t xml:space="preserve">Screws 4,5mm x 40mm T20 (250 pack)	</t>
  </si>
  <si>
    <t>2717</t>
  </si>
  <si>
    <t>17-21</t>
  </si>
  <si>
    <t>840x430x110</t>
  </si>
  <si>
    <t>820x470x170</t>
  </si>
  <si>
    <t>930x420x150</t>
  </si>
  <si>
    <t>910x500x240</t>
  </si>
  <si>
    <t>950x530x210</t>
  </si>
  <si>
    <t>540x570x140</t>
  </si>
  <si>
    <t>570x540x120</t>
  </si>
  <si>
    <t>590x570x130</t>
  </si>
  <si>
    <t>590x550x140</t>
  </si>
  <si>
    <t>580x560x120</t>
  </si>
  <si>
    <t>490x490x140</t>
  </si>
  <si>
    <t>510x490x130</t>
  </si>
  <si>
    <t>500x490x140</t>
  </si>
  <si>
    <t>500x500x150</t>
  </si>
  <si>
    <t>520x510x180</t>
  </si>
  <si>
    <t>500x500x170</t>
  </si>
  <si>
    <t>520x500x200</t>
  </si>
  <si>
    <t>500x480x180</t>
  </si>
  <si>
    <t>510x500x200</t>
  </si>
  <si>
    <t>400x370x120</t>
  </si>
  <si>
    <t>560x290x130</t>
  </si>
  <si>
    <t>600x290x210</t>
  </si>
  <si>
    <t>620x360x170</t>
  </si>
  <si>
    <t>600x330x200</t>
  </si>
  <si>
    <t>600x330x180</t>
  </si>
  <si>
    <t>620x280x190</t>
  </si>
  <si>
    <t>600x250x170</t>
  </si>
  <si>
    <t>670x270x120</t>
  </si>
  <si>
    <t>600x250x140</t>
  </si>
  <si>
    <t>590x160x90</t>
  </si>
  <si>
    <t>600x260x150</t>
  </si>
  <si>
    <t>600x290x120</t>
  </si>
  <si>
    <t>600x230x90</t>
  </si>
  <si>
    <t>500x230x160</t>
  </si>
  <si>
    <t>460x290x170</t>
  </si>
  <si>
    <t>390x230x140</t>
  </si>
  <si>
    <t>460x140x80</t>
  </si>
  <si>
    <t>700x110x70</t>
  </si>
  <si>
    <t>630x180x110</t>
  </si>
  <si>
    <t>500x220x80</t>
  </si>
  <si>
    <t>480x290x90</t>
  </si>
  <si>
    <t>670x570x130</t>
  </si>
  <si>
    <t>490x430x90</t>
  </si>
  <si>
    <t>550x430x170</t>
  </si>
  <si>
    <t>490x480x210</t>
  </si>
  <si>
    <t>540x490x240</t>
  </si>
  <si>
    <t>570x480x240</t>
  </si>
  <si>
    <t>1120x1110x250</t>
  </si>
  <si>
    <t>690x540x200</t>
  </si>
  <si>
    <t>620x490x100</t>
  </si>
  <si>
    <t>630x530x90</t>
  </si>
  <si>
    <t>710x240x100</t>
  </si>
  <si>
    <t>550x300x170</t>
  </si>
  <si>
    <t>760x280x130</t>
  </si>
  <si>
    <t>530x230x130</t>
  </si>
  <si>
    <t>750x700x700</t>
  </si>
  <si>
    <t>620x700x700</t>
  </si>
  <si>
    <t>600x600x600</t>
  </si>
  <si>
    <t>430x280x150</t>
  </si>
  <si>
    <t>700x130x80</t>
  </si>
  <si>
    <t>770x140x110</t>
  </si>
  <si>
    <t>1030x350x170</t>
  </si>
  <si>
    <t>1070x350x190</t>
  </si>
  <si>
    <t>770x180x110</t>
  </si>
  <si>
    <t>830x230x140</t>
  </si>
  <si>
    <t>480x150x150</t>
  </si>
  <si>
    <t>920x330x210</t>
  </si>
  <si>
    <t>310x310x200</t>
  </si>
  <si>
    <t>440x440x300</t>
  </si>
  <si>
    <t>400x370x200</t>
  </si>
  <si>
    <t>400x400x200</t>
  </si>
  <si>
    <t>450x400x200</t>
  </si>
  <si>
    <t>400x300x150</t>
  </si>
  <si>
    <t>400x300x250</t>
  </si>
  <si>
    <t>300x250x200</t>
  </si>
  <si>
    <t>450x360x110</t>
  </si>
  <si>
    <t>440x360x140</t>
  </si>
  <si>
    <t>440x360x130</t>
  </si>
  <si>
    <t>640x290x190</t>
  </si>
  <si>
    <t>620x270x250</t>
  </si>
  <si>
    <t>430x320x250</t>
  </si>
  <si>
    <t>510x480x290</t>
  </si>
  <si>
    <t>770x150x120</t>
  </si>
  <si>
    <t>800x180x80</t>
  </si>
  <si>
    <t>780x120x130</t>
  </si>
  <si>
    <t>800x110x130</t>
  </si>
  <si>
    <t>790x130x90</t>
  </si>
  <si>
    <t>800x180x100</t>
  </si>
  <si>
    <t>860x170x90</t>
  </si>
  <si>
    <t>620x540x200</t>
  </si>
  <si>
    <t>730x610x200</t>
  </si>
  <si>
    <t>520x430x200</t>
  </si>
  <si>
    <t>590x500x200</t>
  </si>
  <si>
    <t>510x440x200</t>
  </si>
  <si>
    <t>520x480x200</t>
  </si>
  <si>
    <t>630x530x200</t>
  </si>
  <si>
    <t>650x600x200</t>
  </si>
  <si>
    <t>500x430x130</t>
  </si>
  <si>
    <t>330x330x140</t>
  </si>
  <si>
    <t>330x370x130</t>
  </si>
  <si>
    <t>270x310x100</t>
  </si>
  <si>
    <t>270x300x100</t>
  </si>
  <si>
    <t>320x340x100</t>
  </si>
  <si>
    <t>360x380x110</t>
  </si>
  <si>
    <t>330x370x150</t>
  </si>
  <si>
    <t>350x400x150</t>
  </si>
  <si>
    <t>400x420x170</t>
  </si>
  <si>
    <t>310x330x150</t>
  </si>
  <si>
    <t>310x350x170</t>
  </si>
  <si>
    <t>220x230x120</t>
  </si>
  <si>
    <t>580x460x110</t>
  </si>
  <si>
    <t>530x460x100</t>
  </si>
  <si>
    <t>520x440x110</t>
  </si>
  <si>
    <t>500x380x90</t>
  </si>
  <si>
    <t>320x310x60</t>
  </si>
  <si>
    <t>380x370x70</t>
  </si>
  <si>
    <t>390x370x80</t>
  </si>
  <si>
    <t>440x410x90</t>
  </si>
  <si>
    <t>330x300x120</t>
  </si>
  <si>
    <t>330x310x120</t>
  </si>
  <si>
    <t>340x320x90</t>
  </si>
  <si>
    <t>400x380x90</t>
  </si>
  <si>
    <t>380x350x100</t>
  </si>
  <si>
    <t>380x340x150</t>
  </si>
  <si>
    <t>400x380x120</t>
  </si>
  <si>
    <t>480x420x130</t>
  </si>
  <si>
    <t>960x600x230</t>
  </si>
  <si>
    <t>840x490x120</t>
  </si>
  <si>
    <t>750x440x130</t>
  </si>
  <si>
    <t>610x350x120</t>
  </si>
  <si>
    <t>600x370x110</t>
  </si>
  <si>
    <t>590x350x110</t>
  </si>
  <si>
    <t>600x340x110</t>
  </si>
  <si>
    <t>490x340x100</t>
  </si>
  <si>
    <t>410x260x110</t>
  </si>
  <si>
    <t>370x210x90</t>
  </si>
  <si>
    <t>630x290x110</t>
  </si>
  <si>
    <t>770x350x140</t>
  </si>
  <si>
    <t>850x380x150</t>
  </si>
  <si>
    <t>980x440x170</t>
  </si>
  <si>
    <t>800x400x200</t>
  </si>
  <si>
    <t>800x300x150</t>
  </si>
  <si>
    <t>750x300x200</t>
  </si>
  <si>
    <t>900x250x150</t>
  </si>
  <si>
    <t>950x200x150</t>
  </si>
  <si>
    <t>900x150x100</t>
  </si>
  <si>
    <t>640x140x140</t>
  </si>
  <si>
    <t>660x150x150</t>
  </si>
  <si>
    <t>680x160x160</t>
  </si>
  <si>
    <t>730x160x170</t>
  </si>
  <si>
    <t>860x430x140</t>
  </si>
  <si>
    <t>800x360x140</t>
  </si>
  <si>
    <t>530x340x200</t>
  </si>
  <si>
    <t>460x310x200</t>
  </si>
  <si>
    <t>370x310x190</t>
  </si>
  <si>
    <t>340x240x200</t>
  </si>
  <si>
    <t>640x290x80</t>
  </si>
  <si>
    <t>640x290x90</t>
  </si>
  <si>
    <t>640x290x100</t>
  </si>
  <si>
    <t>650x300x110</t>
  </si>
  <si>
    <t>870x300x80</t>
  </si>
  <si>
    <t>870x320x90</t>
  </si>
  <si>
    <t>870x260x140</t>
  </si>
  <si>
    <t>880x260x170</t>
  </si>
  <si>
    <t>920x280x110</t>
  </si>
  <si>
    <t>940x300x130</t>
  </si>
  <si>
    <t>710x260x90</t>
  </si>
  <si>
    <t>940x330x100</t>
  </si>
  <si>
    <t>940x340x110</t>
  </si>
  <si>
    <t>650x350x270</t>
  </si>
  <si>
    <t>640x430x310</t>
  </si>
  <si>
    <t>830x440x270</t>
  </si>
  <si>
    <t>820x460x270</t>
  </si>
  <si>
    <t>810x250x180</t>
  </si>
  <si>
    <t>750x270x150</t>
  </si>
  <si>
    <t>810x350x170</t>
  </si>
  <si>
    <t>970x350x180</t>
  </si>
  <si>
    <t>580x270x120</t>
  </si>
  <si>
    <t>620x260x100</t>
  </si>
  <si>
    <t>590x240x150</t>
  </si>
  <si>
    <t>650x290x120</t>
  </si>
  <si>
    <t>545x380x200</t>
  </si>
  <si>
    <t>600x430x205</t>
  </si>
  <si>
    <t>560x440x190</t>
  </si>
  <si>
    <t>645x480x190</t>
  </si>
  <si>
    <t>760x730x370</t>
  </si>
  <si>
    <t>690x660x280</t>
  </si>
  <si>
    <t>600x650x270</t>
  </si>
  <si>
    <t>650x620x330</t>
  </si>
  <si>
    <t>610x600x200</t>
  </si>
  <si>
    <t>640x600x200</t>
  </si>
  <si>
    <t>560x530x140</t>
  </si>
  <si>
    <t>540x250x140</t>
  </si>
  <si>
    <t>820x500x290</t>
  </si>
  <si>
    <t>700x490x290</t>
  </si>
  <si>
    <t>700x510x240</t>
  </si>
  <si>
    <t>740x490x220</t>
  </si>
  <si>
    <t>790x420x210</t>
  </si>
  <si>
    <t>740x510x190</t>
  </si>
  <si>
    <t>690x520x200</t>
  </si>
  <si>
    <t>770x550x200</t>
  </si>
  <si>
    <t>500x400x160</t>
  </si>
  <si>
    <t>510x350x160</t>
  </si>
  <si>
    <t>590x390x140</t>
  </si>
  <si>
    <t>590x340x190</t>
  </si>
  <si>
    <t>590x350x150</t>
  </si>
  <si>
    <t>640x430x180</t>
  </si>
  <si>
    <t>680x410x190</t>
  </si>
  <si>
    <t>650x350x200</t>
  </si>
  <si>
    <t>720x390x210</t>
  </si>
  <si>
    <t>740x380x240</t>
  </si>
  <si>
    <t>730x400x240</t>
  </si>
  <si>
    <t>820x520x220</t>
  </si>
  <si>
    <t>700x600x280</t>
  </si>
  <si>
    <t>800x430x280</t>
  </si>
  <si>
    <t>670x390x150</t>
  </si>
  <si>
    <t>690x520x180</t>
  </si>
  <si>
    <t>590x400x190</t>
  </si>
  <si>
    <t>620x320x180</t>
  </si>
  <si>
    <t>580x330x200</t>
  </si>
  <si>
    <t>630x450x210</t>
  </si>
  <si>
    <t>600x500x200</t>
  </si>
  <si>
    <t>640x420x240</t>
  </si>
  <si>
    <t>620x420x140</t>
  </si>
  <si>
    <t>640x340x140</t>
  </si>
  <si>
    <t>650x400x120</t>
  </si>
  <si>
    <t>660x420x120</t>
  </si>
  <si>
    <t>700x420x130</t>
  </si>
  <si>
    <t>680x410x170</t>
  </si>
  <si>
    <t>730x430x140</t>
  </si>
  <si>
    <t>770x330x210</t>
  </si>
  <si>
    <t>680x320x250</t>
  </si>
  <si>
    <t>780x380x200</t>
  </si>
  <si>
    <t>860x300x200</t>
  </si>
  <si>
    <t>850x330x250</t>
  </si>
  <si>
    <t>250x250x90</t>
  </si>
  <si>
    <t>260x260x90</t>
  </si>
  <si>
    <t>280x270x90</t>
  </si>
  <si>
    <t>280x260x80</t>
  </si>
  <si>
    <t>270x250x80</t>
  </si>
  <si>
    <t>290x280x100</t>
  </si>
  <si>
    <t>280x280x100</t>
  </si>
  <si>
    <t>310x300x150</t>
  </si>
  <si>
    <t>350x350x150</t>
  </si>
  <si>
    <t>370x270x80</t>
  </si>
  <si>
    <t>420x290x80</t>
  </si>
  <si>
    <t>400x310x90</t>
  </si>
  <si>
    <t>400x290x110</t>
  </si>
  <si>
    <t>370x270x90</t>
  </si>
  <si>
    <t>390x260x100</t>
  </si>
  <si>
    <t>360x270x70</t>
  </si>
  <si>
    <t>370x260x80</t>
  </si>
  <si>
    <t>510x330x60</t>
  </si>
  <si>
    <t>540x360x60</t>
  </si>
  <si>
    <t>580x410x130</t>
  </si>
  <si>
    <t>610x430x120</t>
  </si>
  <si>
    <t>690x500x140</t>
  </si>
  <si>
    <t>770x470x140</t>
  </si>
  <si>
    <t>500x500x100</t>
  </si>
  <si>
    <t>500x550x150</t>
  </si>
  <si>
    <t>550x500x150</t>
  </si>
  <si>
    <t>500x600x100</t>
  </si>
  <si>
    <t>470x470x110</t>
  </si>
  <si>
    <t>470x430x130</t>
  </si>
  <si>
    <t>480x480x170</t>
  </si>
  <si>
    <t>480x450x220</t>
  </si>
  <si>
    <t>450x430x270</t>
  </si>
  <si>
    <t>720x390x300</t>
  </si>
  <si>
    <t>650x370x270</t>
  </si>
  <si>
    <t>580x370x130</t>
  </si>
  <si>
    <t>490x340x190</t>
  </si>
  <si>
    <t>680x450x70</t>
  </si>
  <si>
    <t>670x450x100</t>
  </si>
  <si>
    <t>860x540x80</t>
  </si>
  <si>
    <t>870x570x90</t>
  </si>
  <si>
    <t>880x550x80</t>
  </si>
  <si>
    <t>780x480x120</t>
  </si>
  <si>
    <t>860x550x110</t>
  </si>
  <si>
    <t>840x510x70</t>
  </si>
  <si>
    <t>450x320x60</t>
  </si>
  <si>
    <t>530x300x70</t>
  </si>
  <si>
    <t>570x340x90</t>
  </si>
  <si>
    <t>640x350x100</t>
  </si>
  <si>
    <t>720x480x60</t>
  </si>
  <si>
    <t>660x430x120</t>
  </si>
  <si>
    <t>720x490x80</t>
  </si>
  <si>
    <t>840x620x100</t>
  </si>
  <si>
    <t>820x580x130</t>
  </si>
  <si>
    <t>940x580x170</t>
  </si>
  <si>
    <t>460x340x130</t>
  </si>
  <si>
    <t>450x380x80</t>
  </si>
  <si>
    <t>410x200x80</t>
  </si>
  <si>
    <t>340x220x70</t>
  </si>
  <si>
    <t>Dual-Handed,Open-Handed,Jugs</t>
  </si>
  <si>
    <t>Screw-ons,Mixed</t>
  </si>
  <si>
    <t>Master Stones PU</t>
  </si>
  <si>
    <t>Master Stones PU 05</t>
  </si>
  <si>
    <t>Peak District</t>
  </si>
  <si>
    <t>Peak District 01</t>
  </si>
  <si>
    <t>Peak District 02</t>
  </si>
  <si>
    <t>Peak District 03</t>
  </si>
  <si>
    <t>Peak District 04</t>
  </si>
  <si>
    <t>Peak District 05</t>
  </si>
  <si>
    <t>Sliders Dual Text</t>
  </si>
  <si>
    <t>Sliders Dual Tex 02</t>
  </si>
  <si>
    <t>Sliders Dual Tex 03</t>
  </si>
  <si>
    <t>Sliders Dual Tex 04</t>
  </si>
  <si>
    <t>Sliders Dual Tex 05</t>
  </si>
  <si>
    <t>Training range</t>
  </si>
  <si>
    <t>Dual (15º/30º) Slopers</t>
  </si>
  <si>
    <t>Training Accessories,Slopers</t>
  </si>
  <si>
    <t>Training Accessories,Crimps</t>
  </si>
  <si>
    <t>Training Accessories,Pinches</t>
  </si>
  <si>
    <t>HP-Positive (30º) Pinches</t>
  </si>
  <si>
    <t>In-cut (60º) Crimps</t>
  </si>
  <si>
    <t>Postive (30º) Crimps</t>
  </si>
  <si>
    <t>Warm-up (45º) Jugs</t>
  </si>
  <si>
    <t>Training Accessories,Jugs</t>
  </si>
  <si>
    <t>Geometric Plywood Dual Tex 01</t>
  </si>
  <si>
    <t>Geometric Plywood Dual Tex 02</t>
  </si>
  <si>
    <t>Geometric Plywood Dual Tex 03</t>
  </si>
  <si>
    <t>Geometric Plywood Dual Tex 04</t>
  </si>
  <si>
    <t>Geometric Plywood Dual Tex 05</t>
  </si>
  <si>
    <t>Geometric Plywood Dual Tex 06</t>
  </si>
  <si>
    <t>Geometric Plywood Dual Tex 07</t>
  </si>
  <si>
    <t>Geometric Plywood Dual Tex 08</t>
  </si>
  <si>
    <t>Geometric Plywood Dual Tex 09</t>
  </si>
  <si>
    <t>Geometric Plywood Dual Tex 10</t>
  </si>
  <si>
    <t>Geometric Plywood Dual Tex 11</t>
  </si>
  <si>
    <t>Geometric Plywood Dual Tex 12</t>
  </si>
  <si>
    <t>Geometric Plywood Dual Tex 13</t>
  </si>
  <si>
    <t>Geometric Plywood Dual Tex 14</t>
  </si>
  <si>
    <t>Geometric Plywood Dual Tex 15</t>
  </si>
  <si>
    <t>Geometric Plywood Dual Tex 16</t>
  </si>
  <si>
    <t>Geometric Plywood Dual Tex 17</t>
  </si>
  <si>
    <t>Geometric Plywood Dual Tex 18</t>
  </si>
  <si>
    <t>Geometric Plywood Dual Tex 19</t>
  </si>
  <si>
    <t>Geometric Plywood Dual Tex 20</t>
  </si>
  <si>
    <t>Geometric Plywood Dual Tex 21-22-23</t>
  </si>
  <si>
    <t>Frutti di Bosco Pro Mono Tex 01</t>
  </si>
  <si>
    <t>Frutti di Bosco Pro Mono Tex 02</t>
  </si>
  <si>
    <t>Frutti di Bosco Pro Mono Tex 03</t>
  </si>
  <si>
    <t>Frutti di Bosco Pro Mono Tex 04</t>
  </si>
  <si>
    <t>Frutti di Bosco Pro Mono Tex 05</t>
  </si>
  <si>
    <t>Frutti di Bosco Pro Mono Tex 06</t>
  </si>
  <si>
    <t>Geometeric 22</t>
  </si>
  <si>
    <t>Geometeric 23</t>
  </si>
  <si>
    <t>Organic 17</t>
  </si>
  <si>
    <t>Sliders Dual Tex 01</t>
  </si>
  <si>
    <t>Petal Crimps Mono Tex 01</t>
  </si>
  <si>
    <t>Petal Crimps Mono Tex 02</t>
  </si>
  <si>
    <t>Petal Crimps Mono Tex 03</t>
  </si>
  <si>
    <t>Petal Crimps Mono Tex 04</t>
  </si>
  <si>
    <t>Petal Pinches Mono Tex 01</t>
  </si>
  <si>
    <t>Petal Pinches Mono Tex 02</t>
  </si>
  <si>
    <t>Petal Pinches Mono Tex 03</t>
  </si>
  <si>
    <t>Petal Pinches Mono Tex 04</t>
  </si>
  <si>
    <t>Petal Slopers Mono Tex 01</t>
  </si>
  <si>
    <t>Petal Slopers Mono Tex 02</t>
  </si>
  <si>
    <t>Petal Slopers Mono Tex 03</t>
  </si>
  <si>
    <t>Petal Slopers Mono Tex 04</t>
  </si>
  <si>
    <t>Petal Crimps Mono Tex</t>
  </si>
  <si>
    <t>Petal Pinches Mono Tex</t>
  </si>
  <si>
    <t>Petal Slopers Mono Tex</t>
  </si>
  <si>
    <t>Sliders Mono Tex 01</t>
  </si>
  <si>
    <t>Sliders Mono Tex 02</t>
  </si>
  <si>
    <t>Sliders Mono Tex 03</t>
  </si>
  <si>
    <t>Sliders Mono Tex 04</t>
  </si>
  <si>
    <t>Sliders Mono Tex 05</t>
  </si>
  <si>
    <t>Sliders Mono Text</t>
  </si>
  <si>
    <t>Geometric,Mono Tex</t>
  </si>
  <si>
    <t>Classic,Mono Tex</t>
  </si>
  <si>
    <t>Holds,Tex,PU</t>
  </si>
  <si>
    <t>Dadao 80</t>
  </si>
  <si>
    <t>Dadao 85</t>
  </si>
  <si>
    <t>Dadao 95</t>
  </si>
  <si>
    <t>Dadao 105</t>
  </si>
  <si>
    <t>Dadao 110</t>
  </si>
  <si>
    <t>950x350x110</t>
  </si>
  <si>
    <t>700x300x100</t>
  </si>
  <si>
    <t>700x350x100</t>
  </si>
  <si>
    <t>950x310x150</t>
  </si>
  <si>
    <t>Granite 15</t>
  </si>
  <si>
    <t>Granite 16</t>
  </si>
  <si>
    <t>Granite 17</t>
  </si>
  <si>
    <t>Granite 19</t>
  </si>
  <si>
    <t>Granite 25</t>
  </si>
  <si>
    <t>Fullmoons 06</t>
  </si>
  <si>
    <t>Fullmoons 07</t>
  </si>
  <si>
    <t>Best Buddy Mono Tex 1 Left</t>
  </si>
  <si>
    <t>Best Buddy Mono Tex 1 Right</t>
  </si>
  <si>
    <t>Best Buddy Mono Tex 2 Left</t>
  </si>
  <si>
    <t>Best Buddy Mono Tex 2 Right</t>
  </si>
  <si>
    <t>Best Buddy Mono Tex 3 Left</t>
  </si>
  <si>
    <t>Best Buddy Mono Tex 3 Right</t>
  </si>
  <si>
    <t>Best Buddy Mono Tex 4 Left</t>
  </si>
  <si>
    <t>Best Buddy Mono Tex 4 Right</t>
  </si>
  <si>
    <t>Flat Buddy Mono Tex 1 Left</t>
  </si>
  <si>
    <t>Flat Buddy Mono Tex 1 Right</t>
  </si>
  <si>
    <t>Flat Buddy Mono Tex 2 Left</t>
  </si>
  <si>
    <t>Flat Buddy Mono Tex 2 Right</t>
  </si>
  <si>
    <t>Flat Buddy Mono Tex 3 Left</t>
  </si>
  <si>
    <t>Flat Buddy Mono Tex 3 Right</t>
  </si>
  <si>
    <t>Flat Buddy Mono Tex 4 Left</t>
  </si>
  <si>
    <t>Flat Buddy Mono Tex 4 Right</t>
  </si>
  <si>
    <t>Fat Buddy Mono Tex 1 Left</t>
  </si>
  <si>
    <t>Fat Buddy Mono Tex 1 Right</t>
  </si>
  <si>
    <t>Fat Buddy Mono Tex 2 Left</t>
  </si>
  <si>
    <t>Fat Buddy Mono Tex 2 Right</t>
  </si>
  <si>
    <t>Fat Buddy Mono Tex 3 Left</t>
  </si>
  <si>
    <t>Fat Buddy Mono Tex 3 Right</t>
  </si>
  <si>
    <t>Fat Buddy Mono Tex 4 Left</t>
  </si>
  <si>
    <t>Fat Buddy Mono Tex 4 Right</t>
  </si>
  <si>
    <t>Fat Buddy Mono Tex 5 Left</t>
  </si>
  <si>
    <t>Fat Buddy Mono Tex 5 Right</t>
  </si>
  <si>
    <t>15 Degrees Mono Tex 01</t>
  </si>
  <si>
    <t>15 Degrees Mono Tex 02</t>
  </si>
  <si>
    <t>15 Degrees Mono Tex 03</t>
  </si>
  <si>
    <t>15 Degrees Mono Tex 04</t>
  </si>
  <si>
    <t>Big Wedges Mono Tex 03</t>
  </si>
  <si>
    <t>Big Wedges Mono Tex 04</t>
  </si>
  <si>
    <t>Big Wedges Mono Tex 01</t>
  </si>
  <si>
    <t>Big Wedges Mono Tex 02</t>
  </si>
  <si>
    <t>Master Stones PU 01</t>
  </si>
  <si>
    <t>Master Stones PU 02</t>
  </si>
  <si>
    <t>Master Stones PU 03</t>
  </si>
  <si>
    <t>Master Stones PU 04</t>
  </si>
  <si>
    <t>Aragon</t>
  </si>
  <si>
    <t>Incut Balls 06</t>
  </si>
  <si>
    <t>Incut Balls 07</t>
  </si>
  <si>
    <t>Incut Balls 08</t>
  </si>
  <si>
    <t>Incut Balls 09</t>
  </si>
  <si>
    <t>Geometric Plywood Mono Tex 21-22-23</t>
  </si>
  <si>
    <t>Geometric Plywood Mono Tex 01</t>
  </si>
  <si>
    <t>Geometric Plywood Mono Tex 02</t>
  </si>
  <si>
    <t>Geometric Plywood Mono Tex 03</t>
  </si>
  <si>
    <t>Geometric Plywood Mono Tex 04</t>
  </si>
  <si>
    <t>Geometric Plywood Mono Tex 05</t>
  </si>
  <si>
    <t>Geometric Plywood Mono Tex 06</t>
  </si>
  <si>
    <t>Geometric Plywood Mono Tex 07</t>
  </si>
  <si>
    <t>Geometric Plywood Mono Tex 08</t>
  </si>
  <si>
    <t>Geometric Plywood Mono Tex 09</t>
  </si>
  <si>
    <t>Geometric Plywood Mono Tex 10</t>
  </si>
  <si>
    <t>Geometric Plywood Mono Tex 11</t>
  </si>
  <si>
    <t>Geometric Plywood Mono Tex 12</t>
  </si>
  <si>
    <t>Geometric Plywood Mono Tex 13</t>
  </si>
  <si>
    <t>Geometric Plywood Mono Tex 14</t>
  </si>
  <si>
    <t>Geometric Plywood Mono Tex 15</t>
  </si>
  <si>
    <t>Geometric Plywood Mono Tex 16</t>
  </si>
  <si>
    <t>Geometric Plywood Mono Tex 17</t>
  </si>
  <si>
    <t>Geometric Plywood Mono Tex 18</t>
  </si>
  <si>
    <t>Geometric Plywood Mono Tex 19</t>
  </si>
  <si>
    <t>Geometric Plywood Mono Tex 20</t>
  </si>
  <si>
    <t>Balls 14</t>
  </si>
  <si>
    <t>Balls 15</t>
  </si>
  <si>
    <t>Cuddle 09</t>
  </si>
  <si>
    <t>Cuddle 10</t>
  </si>
  <si>
    <t>Cuddle 11</t>
  </si>
  <si>
    <t>Cuddle 12</t>
  </si>
  <si>
    <t>Cuddle 13</t>
  </si>
  <si>
    <t>Cuddle 14</t>
  </si>
  <si>
    <t>The Magnificent Seven</t>
  </si>
  <si>
    <t>The Magnificent Seven 01</t>
  </si>
  <si>
    <t>The Magnificent Seven 02</t>
  </si>
  <si>
    <t>The Magnificent Seven 03</t>
  </si>
  <si>
    <t>The Magnificent Seven 04</t>
  </si>
  <si>
    <t>The Magnificent Seven 05</t>
  </si>
  <si>
    <t>The Magnificent Seven 06</t>
  </si>
  <si>
    <t>The Magnificent Seven 07</t>
  </si>
  <si>
    <t>680x480x120</t>
  </si>
  <si>
    <t>570x310x140</t>
  </si>
  <si>
    <t>380x310x90</t>
  </si>
  <si>
    <t>340x290x70</t>
  </si>
  <si>
    <t>360x240x110</t>
  </si>
  <si>
    <t>600x270x130</t>
  </si>
  <si>
    <t>520x210x120</t>
  </si>
  <si>
    <t>670x230x90</t>
  </si>
  <si>
    <t>650x170x80</t>
  </si>
  <si>
    <t>510x260x130</t>
  </si>
  <si>
    <t>570x180x110</t>
  </si>
  <si>
    <t>530x260x80</t>
  </si>
  <si>
    <t>Open Handed Jugs</t>
  </si>
  <si>
    <t>Open Handed Jugs, Open Handed Sloper</t>
  </si>
  <si>
    <t>Incut Edges Jugs</t>
  </si>
  <si>
    <t>Incut Edges, Jugs</t>
  </si>
  <si>
    <t>Flat, Positive</t>
  </si>
  <si>
    <t>Open Handed Jug</t>
  </si>
  <si>
    <t>Dual-Handed Edges</t>
  </si>
  <si>
    <t>Incut Edge</t>
  </si>
  <si>
    <t>Petal Macro Goody 01</t>
  </si>
  <si>
    <t>Petal Mini Goody 01</t>
  </si>
  <si>
    <t>Petal Slopers 02</t>
  </si>
  <si>
    <t>Petal Slopers 03</t>
  </si>
  <si>
    <t>Pointy Things</t>
  </si>
  <si>
    <t>Pointy Things 1 Left</t>
  </si>
  <si>
    <t>Pointy Things 1 Right</t>
  </si>
  <si>
    <t>Pointy Things 2 Left</t>
  </si>
  <si>
    <t>Pointy Things 2 Right</t>
  </si>
  <si>
    <t>Pointy Things 3 Right</t>
  </si>
  <si>
    <t>Pointy Things 4 Left</t>
  </si>
  <si>
    <t>Pointy Things 4 Right</t>
  </si>
  <si>
    <t>Pointy Things 5 Right</t>
  </si>
  <si>
    <t>Petal Goody</t>
  </si>
  <si>
    <t>Small Wedges 01</t>
  </si>
  <si>
    <t>Small Wedges 02</t>
  </si>
  <si>
    <t>Small Wedges 03</t>
  </si>
  <si>
    <t>Small Wedges 04</t>
  </si>
  <si>
    <t>Small Wedges 05</t>
  </si>
  <si>
    <t>Small Wedges 06</t>
  </si>
  <si>
    <t>Small Wedges</t>
  </si>
  <si>
    <t>Inclusive</t>
  </si>
  <si>
    <t>Orientation Hold M</t>
  </si>
  <si>
    <t>Ergonomic hold</t>
  </si>
  <si>
    <t>Universal hold</t>
  </si>
  <si>
    <t>Comfort Step S</t>
  </si>
  <si>
    <t>Comfort Step L</t>
  </si>
  <si>
    <t>Orientation hold L</t>
  </si>
  <si>
    <t>Hatters</t>
  </si>
  <si>
    <t>Hatters 01</t>
  </si>
  <si>
    <t>Hatters 02</t>
  </si>
  <si>
    <t>Hatters 03</t>
  </si>
  <si>
    <t>Hatters 04</t>
  </si>
  <si>
    <t>Hatters 05</t>
  </si>
  <si>
    <t>Hatters 06</t>
  </si>
  <si>
    <t>Hatters 07</t>
  </si>
  <si>
    <t>Hatters 08</t>
  </si>
  <si>
    <t>Hatters 09</t>
  </si>
  <si>
    <t>Hatters 10</t>
  </si>
  <si>
    <t>Hatters 11</t>
  </si>
  <si>
    <t>Hatters 12</t>
  </si>
  <si>
    <t>Hatters 13</t>
  </si>
  <si>
    <t>Hatters 14</t>
  </si>
  <si>
    <t>Squeezers</t>
  </si>
  <si>
    <t>Squeezers 01</t>
  </si>
  <si>
    <t>Squeezers 02</t>
  </si>
  <si>
    <t>Squeezers 03</t>
  </si>
  <si>
    <t>Squeezers 04</t>
  </si>
  <si>
    <t>Squeezers 05</t>
  </si>
  <si>
    <t>Squeezers 06</t>
  </si>
  <si>
    <t>Squeezers 07</t>
  </si>
  <si>
    <t>Squeezers 08</t>
  </si>
  <si>
    <t>Squeezers 09</t>
  </si>
  <si>
    <t>Squeezers 10</t>
  </si>
  <si>
    <t>Halfmoons 24</t>
  </si>
  <si>
    <t>Halfmoons 25</t>
  </si>
  <si>
    <t>Halfmoons 26</t>
  </si>
  <si>
    <t>Halfmoons 27</t>
  </si>
  <si>
    <t>Halfmoons 28</t>
  </si>
  <si>
    <t>Halfmoons 29</t>
  </si>
  <si>
    <t>Mini Fichtl</t>
  </si>
  <si>
    <t>Mini Fichtl Dual Tex 01</t>
  </si>
  <si>
    <t>Mini Fichtl Dual Tex 02</t>
  </si>
  <si>
    <t>Mini Fichtl Dual Tex 03</t>
  </si>
  <si>
    <t>Mini Fichtl Dual Tex 04</t>
  </si>
  <si>
    <t>Mini Fichtl Dual Tex 05</t>
  </si>
  <si>
    <t>Mini Fichtl Dual Tex 06</t>
  </si>
  <si>
    <t>Mini Fichtl Dual Tex 07</t>
  </si>
  <si>
    <t>Mini Fichtl Dual Tex 08</t>
  </si>
  <si>
    <t>Mini Fichtl Dual Tex 09</t>
  </si>
  <si>
    <t>Mini Fichtl Dual Tex 10</t>
  </si>
  <si>
    <t>Mini Fichtl Mono Tex 01</t>
  </si>
  <si>
    <t>Mini Fichtl Mono Tex 02</t>
  </si>
  <si>
    <t>Mini Fichtl Mono Tex 03</t>
  </si>
  <si>
    <t>Mini Fichtl Mono Tex 04</t>
  </si>
  <si>
    <t>Mini Fichtl Mono Tex 05</t>
  </si>
  <si>
    <t>Mini Fichtl Mono Tex 06</t>
  </si>
  <si>
    <t>Mini Fichtl Mono Tex 07</t>
  </si>
  <si>
    <t>Mini Fichtl Mono Tex 08</t>
  </si>
  <si>
    <t>Mini Fichtl Mono Tex 09</t>
  </si>
  <si>
    <t>Mini Fichtl Mono Tex 10</t>
  </si>
  <si>
    <t>Macros,Tex,ABS</t>
  </si>
  <si>
    <t>Macros,ABS</t>
  </si>
  <si>
    <t>Comfort Step M</t>
  </si>
  <si>
    <t>1550x400x100</t>
  </si>
  <si>
    <t>1700x300x240</t>
  </si>
  <si>
    <t>1780x325x240</t>
  </si>
  <si>
    <t>1260x290x100</t>
  </si>
  <si>
    <t>1340x330x100</t>
  </si>
  <si>
    <t>1390x350x100</t>
  </si>
  <si>
    <t>1280x340x70</t>
  </si>
  <si>
    <t>1820x600x240</t>
  </si>
  <si>
    <t>1640x500x245</t>
  </si>
  <si>
    <t>Pointy Things 3 Left</t>
  </si>
  <si>
    <t>Pointy Things 5 Left</t>
  </si>
  <si>
    <t>600x240x175</t>
  </si>
  <si>
    <t>570x240x172</t>
  </si>
  <si>
    <t>590x200x102</t>
  </si>
  <si>
    <t>510x230x125</t>
  </si>
  <si>
    <t>540x210x87</t>
  </si>
  <si>
    <t>580x200x106</t>
  </si>
  <si>
    <t>570x200x80</t>
  </si>
  <si>
    <t>510x190x91</t>
  </si>
  <si>
    <t>570x240x98</t>
  </si>
  <si>
    <t>550x230x100</t>
  </si>
  <si>
    <t>Petal Left Dual Tex Small</t>
  </si>
  <si>
    <t>Petal Left Mono Tex Small</t>
  </si>
  <si>
    <t>Petal Left Dual Tex Large</t>
  </si>
  <si>
    <t>Petal Left Dual Tex Medium</t>
  </si>
  <si>
    <t>Petal Right Dual Tex Small</t>
  </si>
  <si>
    <t>Petal Right Dual Tex Medium</t>
  </si>
  <si>
    <t>Petal Right Dual Tex Large</t>
  </si>
  <si>
    <t>Petal Split Left Dual Tex Small</t>
  </si>
  <si>
    <t>Petal Split Left Dual Tex Medium</t>
  </si>
  <si>
    <t>Petal Split Right Dual Tex Medium</t>
  </si>
  <si>
    <t>Petal Split Right Dual Tex Large</t>
  </si>
  <si>
    <t>Petal Split Left Dual Tex Large</t>
  </si>
  <si>
    <t>Petal Split Right Dual Tex Small</t>
  </si>
  <si>
    <t>Petal Split Right Mono Tex Large</t>
  </si>
  <si>
    <t>Petal Split Right Mono Tex Medium</t>
  </si>
  <si>
    <t>Petal Split Right Mono Tex Small</t>
  </si>
  <si>
    <t>Petal Split Left Mono Tex Large</t>
  </si>
  <si>
    <t>Petal Split Left Mono Tex Medium</t>
  </si>
  <si>
    <t>Petal Split Left Mono Tex Small</t>
  </si>
  <si>
    <t>Petal Right Mono Tex Large</t>
  </si>
  <si>
    <t>Petal Right Mono Tex Medium</t>
  </si>
  <si>
    <t>Petal Right Mono Tex Small</t>
  </si>
  <si>
    <t>Petal Left Mono Tex Large</t>
  </si>
  <si>
    <t>Petal Left Mono Tex Medium</t>
  </si>
  <si>
    <t>Basic Roof Set</t>
  </si>
  <si>
    <t>Basic Roof Set 01</t>
  </si>
  <si>
    <t>Basic Roof Set 02</t>
  </si>
  <si>
    <t>Basic Roof Set 03</t>
  </si>
  <si>
    <t>Basic Roof Set 04</t>
  </si>
  <si>
    <t>Basic Roof Set 05</t>
  </si>
  <si>
    <t>Cubicles</t>
  </si>
  <si>
    <t>Cubicle 01</t>
  </si>
  <si>
    <t>Cubicle 02</t>
  </si>
  <si>
    <t>Cubicle 03</t>
  </si>
  <si>
    <t>Cubicle 04</t>
  </si>
  <si>
    <t>Three-Faces 3.13</t>
  </si>
  <si>
    <t>Three-Faces 3.14</t>
  </si>
  <si>
    <t>Three-Faces 3.15</t>
  </si>
  <si>
    <t>Three-Faces 3.16</t>
  </si>
  <si>
    <t>500x780x155</t>
  </si>
  <si>
    <t>500x780x210</t>
  </si>
  <si>
    <t>675x980x170</t>
  </si>
  <si>
    <t>675x980x195</t>
  </si>
  <si>
    <t>360x250x130</t>
  </si>
  <si>
    <t>485x335x175</t>
  </si>
  <si>
    <t>610x420x220</t>
  </si>
  <si>
    <t>860x590x310</t>
  </si>
  <si>
    <t>1110x760x400</t>
  </si>
  <si>
    <t>Box</t>
  </si>
  <si>
    <t>Box 01</t>
  </si>
  <si>
    <t>Box 02</t>
  </si>
  <si>
    <t>Box 03</t>
  </si>
  <si>
    <t>Box 04</t>
  </si>
  <si>
    <t>Box 05</t>
  </si>
  <si>
    <t>470x375x130</t>
  </si>
  <si>
    <t>700x570x190</t>
  </si>
  <si>
    <t>850x680x250</t>
  </si>
  <si>
    <t>595x990x315</t>
  </si>
  <si>
    <t>660x1190x380</t>
  </si>
  <si>
    <t>1020x595x195</t>
  </si>
  <si>
    <t>980x490x150</t>
  </si>
  <si>
    <t>930x410x110</t>
  </si>
  <si>
    <t>880x350x85</t>
  </si>
  <si>
    <t>820x290x60</t>
  </si>
  <si>
    <t>755x245x40</t>
  </si>
  <si>
    <t>Medium,Dual Tex Matte</t>
  </si>
  <si>
    <t>Coarse,Dual Tex Matte</t>
  </si>
  <si>
    <t>Four-Faces 07</t>
  </si>
  <si>
    <t>Four-Faces 08</t>
  </si>
  <si>
    <t>Four-Faces 09</t>
  </si>
  <si>
    <t>Four-Faces 10</t>
  </si>
  <si>
    <t>Four-Faces 11</t>
  </si>
  <si>
    <t>Four-Faces 12</t>
  </si>
  <si>
    <t>1580x530x235</t>
  </si>
  <si>
    <t>1580x620x380</t>
  </si>
  <si>
    <t>1480x335x120</t>
  </si>
  <si>
    <t>1480x395x145</t>
  </si>
  <si>
    <t>1140x270x120</t>
  </si>
  <si>
    <t>1140x270x75</t>
  </si>
  <si>
    <t>Low Rider 01</t>
  </si>
  <si>
    <t>Low Riders</t>
  </si>
  <si>
    <t>Low Rider 02</t>
  </si>
  <si>
    <t>Low Rider 03</t>
  </si>
  <si>
    <t>Low Rider 04</t>
  </si>
  <si>
    <t>Low Rider 05</t>
  </si>
  <si>
    <t>380x295x50</t>
  </si>
  <si>
    <t>580x445x75</t>
  </si>
  <si>
    <t>780x600x95</t>
  </si>
  <si>
    <t>980x750x120</t>
  </si>
  <si>
    <t>1180x900x145</t>
  </si>
  <si>
    <t>Triangle 2.01</t>
  </si>
  <si>
    <t>Triangle 2.03</t>
  </si>
  <si>
    <t>Triangle 2.05</t>
  </si>
  <si>
    <t>400x346x92</t>
  </si>
  <si>
    <t>785x680x180</t>
  </si>
  <si>
    <t>1190x1030x275</t>
  </si>
  <si>
    <t>Axis</t>
  </si>
  <si>
    <t>Lapis</t>
  </si>
  <si>
    <t>Squadra</t>
  </si>
  <si>
    <t>Reset</t>
  </si>
  <si>
    <t>127</t>
  </si>
  <si>
    <t>Red PU</t>
  </si>
  <si>
    <t>Cuddle DualTex PU</t>
  </si>
  <si>
    <t>Manta 07</t>
  </si>
  <si>
    <t>Therapy</t>
  </si>
  <si>
    <t>Therapy Hold</t>
  </si>
  <si>
    <t>Sick Pockets</t>
  </si>
  <si>
    <t>15 Degrees Mono Tex No T-Nuts 01</t>
  </si>
  <si>
    <t>15 Degrees Mono Tex No T-Nuts 02</t>
  </si>
  <si>
    <t>15 Degrees Mono Tex No T-Nuts 03</t>
  </si>
  <si>
    <t>15 Degrees Mono Tex No T-Nuts 04</t>
  </si>
  <si>
    <t>15 Degrees Mono Tex No T-Nuts 05</t>
  </si>
  <si>
    <t>15 Degrees Mono Tex No T-Nuts 06</t>
  </si>
  <si>
    <t>Big Wedges Mono Tex No T-Nuts 01</t>
  </si>
  <si>
    <t>Big Wedges Mono Tex No T-Nuts 02</t>
  </si>
  <si>
    <t>Big Wedges Mono Tex No T-Nuts 04</t>
  </si>
  <si>
    <t>15 Degrees Dual Tex No T-Nuts 01</t>
  </si>
  <si>
    <t>15 Degrees Dual Tex No T-Nuts 02</t>
  </si>
  <si>
    <t>15 Degrees Dual Tex No T-Nuts 03</t>
  </si>
  <si>
    <t>Big Wedges Mono Tex No T-Nuts 03</t>
  </si>
  <si>
    <t>15 Degrees Dual Tex No T-Nuts 04</t>
  </si>
  <si>
    <t>15 Degrees Dual Tex No T-Nuts 05</t>
  </si>
  <si>
    <t>15 Degrees Dual Tex No T-Nuts 06</t>
  </si>
  <si>
    <t>Big Wedges Dual Tex No T-Nuts 01</t>
  </si>
  <si>
    <t>Big Wedges Dual Tex No T-Nuts 02</t>
  </si>
  <si>
    <t>Big Wedges Dual Tex No T-Nuts 03</t>
  </si>
  <si>
    <t>Big Wedges Dual Tex No T-Nuts 04</t>
  </si>
  <si>
    <t>Small Wedges No T-Nuts 01</t>
  </si>
  <si>
    <t>Small Wedges No T-Nuts 02</t>
  </si>
  <si>
    <t>Small Wedges No T-Nuts 03</t>
  </si>
  <si>
    <t>Small Wedges No T-Nuts 04</t>
  </si>
  <si>
    <t>Small Wedges No T-Nuts 05</t>
  </si>
  <si>
    <t>Small Wedges No T-Nuts 06</t>
  </si>
  <si>
    <t>Clear - Coat</t>
  </si>
  <si>
    <t>Climb Holds Coffee Mug</t>
  </si>
  <si>
    <t>3370</t>
  </si>
  <si>
    <t>Size factor</t>
  </si>
  <si>
    <t>Factor recommended</t>
  </si>
  <si>
    <t>Flat Pinches 05</t>
  </si>
  <si>
    <t>Flat Pinches 06</t>
  </si>
  <si>
    <t>Flat Pinches 07</t>
  </si>
  <si>
    <t>Flat Pinches 08</t>
  </si>
  <si>
    <t>Flat Pinches 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</si>
</sst>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.00\ _€_-;\-* #,##0.00\ _€_-;_-* &quot;-&quot;??\ _€_-;_-@_-"/>
    <numFmt numFmtId="165" formatCode="&quot;€ &quot;#,##0.00"/>
    <numFmt numFmtId="166" formatCode="#,##0.00&quot;  &quot;[$€-2]"/>
    <numFmt numFmtId="167" formatCode="#,##0.00&quot; €&quot;"/>
    <numFmt numFmtId="168" formatCode="#,##0.00_-\ [$€-1]"/>
    <numFmt numFmtId="169" formatCode="d/m/yyyy;@"/>
    <numFmt numFmtId="170" formatCode="0.0000"/>
    <numFmt numFmtId="171" formatCode="[$$-409]#,##0.00"/>
    <numFmt numFmtId="172" formatCode="#,##0.0000"/>
    <numFmt numFmtId="173" formatCode="&quot;$&quot;#,##0.00"/>
    <numFmt numFmtId="174" formatCode="#,##0.00\ [$€-1]"/>
    <numFmt numFmtId="175" formatCode="0.000"/>
    <numFmt numFmtId="176" formatCode="[$€-2]\ #,##0.00"/>
  </numFmts>
  <fonts count="38">
    <font>
      <sz val="10"/>
      <color indexed="8"/>
      <name val="Arial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b/>
      <u/>
      <sz val="9"/>
      <color indexed="8"/>
      <name val="Arial"/>
      <family val="2"/>
    </font>
    <font>
      <sz val="10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7"/>
      <color indexed="8"/>
      <name val="Arial"/>
      <family val="2"/>
      <charset val="238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  <charset val="238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color theme="0"/>
      <name val="Arial"/>
      <family val="2"/>
    </font>
    <font>
      <b/>
      <sz val="10"/>
      <color theme="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rgb="FF000000"/>
      <name val="Arial"/>
      <family val="2"/>
      <charset val="238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sz val="7"/>
      <color indexed="8"/>
      <name val="Arial"/>
      <family val="2"/>
    </font>
    <font>
      <sz val="12"/>
      <color indexed="8"/>
      <name val="ArialMT"/>
    </font>
    <font>
      <b/>
      <sz val="9"/>
      <color rgb="FFFF0000"/>
      <name val="Arial"/>
      <family val="2"/>
    </font>
    <font>
      <sz val="10"/>
      <color rgb="FFFF0000"/>
      <name val="Arial"/>
      <family val="2"/>
      <charset val="238"/>
    </font>
    <font>
      <sz val="12"/>
      <color theme="1"/>
      <name val="Times New Roman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4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BFF7DE"/>
        <bgColor indexed="64"/>
      </patternFill>
    </fill>
    <fill>
      <patternFill patternType="solid">
        <fgColor rgb="FFC45AF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CDCDC"/>
        <bgColor rgb="FF000000"/>
      </patternFill>
    </fill>
    <fill>
      <patternFill patternType="solid">
        <fgColor rgb="FFD6D4CA"/>
        <bgColor rgb="FF000000"/>
      </patternFill>
    </fill>
    <fill>
      <patternFill patternType="solid">
        <fgColor rgb="FFFFFFFF"/>
        <bgColor rgb="FFFFFFFF"/>
      </patternFill>
    </fill>
    <fill>
      <patternFill patternType="lightUp">
        <bgColor theme="9" tint="-0.499984740745262"/>
      </patternFill>
    </fill>
    <fill>
      <patternFill patternType="solid">
        <fgColor indexed="27"/>
        <bgColor indexed="64"/>
      </patternFill>
    </fill>
    <fill>
      <patternFill patternType="gray0625">
        <bgColor indexed="18"/>
      </patternFill>
    </fill>
    <fill>
      <patternFill patternType="gray0625">
        <bgColor theme="9" tint="-0.499984740745262"/>
      </patternFill>
    </fill>
    <fill>
      <patternFill patternType="gray0625">
        <bgColor indexed="25"/>
      </patternFill>
    </fill>
    <fill>
      <patternFill patternType="gray0625">
        <bgColor rgb="FF800080"/>
      </patternFill>
    </fill>
    <fill>
      <patternFill patternType="gray0625"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7030A0"/>
        <bgColor indexed="64"/>
      </patternFill>
    </fill>
  </fills>
  <borders count="111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/>
      <top style="thin">
        <color indexed="8"/>
      </top>
      <bottom style="thin">
        <color indexed="64"/>
      </bottom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1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10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10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/>
      <bottom/>
      <diagonal/>
    </border>
    <border>
      <left style="thin">
        <color indexed="10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10"/>
      </bottom>
      <diagonal/>
    </border>
    <border>
      <left/>
      <right/>
      <top style="thin">
        <color indexed="8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</borders>
  <cellStyleXfs count="6">
    <xf numFmtId="0" fontId="0" fillId="0" borderId="0" applyNumberFormat="0" applyFill="0" applyBorder="0" applyProtection="0"/>
    <xf numFmtId="0" fontId="7" fillId="0" borderId="0" applyNumberFormat="0" applyFill="0" applyBorder="0" applyProtection="0"/>
    <xf numFmtId="164" fontId="11" fillId="0" borderId="0" applyFont="0" applyFill="0" applyBorder="0" applyAlignment="0" applyProtection="0"/>
    <xf numFmtId="0" fontId="11" fillId="0" borderId="0" applyNumberFormat="0" applyFill="0" applyBorder="0" applyProtection="0"/>
    <xf numFmtId="9" fontId="30" fillId="0" borderId="0" applyFont="0" applyFill="0" applyBorder="0" applyAlignment="0" applyProtection="0"/>
    <xf numFmtId="0" fontId="35" fillId="0" borderId="0"/>
  </cellStyleXfs>
  <cellXfs count="724">
    <xf numFmtId="0" fontId="0" fillId="0" borderId="0" xfId="0"/>
    <xf numFmtId="0" fontId="0" fillId="0" borderId="0" xfId="0" applyNumberFormat="1"/>
    <xf numFmtId="0" fontId="0" fillId="0" borderId="0" xfId="0" applyNumberFormat="1" applyProtection="1"/>
    <xf numFmtId="0" fontId="0" fillId="0" borderId="0" xfId="0" applyProtection="1"/>
    <xf numFmtId="0" fontId="2" fillId="2" borderId="0" xfId="0" applyFont="1" applyFill="1" applyBorder="1" applyProtection="1"/>
    <xf numFmtId="0" fontId="7" fillId="0" borderId="0" xfId="0" applyFont="1" applyProtection="1"/>
    <xf numFmtId="3" fontId="0" fillId="0" borderId="0" xfId="0" applyNumberFormat="1" applyProtection="1"/>
    <xf numFmtId="0" fontId="7" fillId="2" borderId="4" xfId="0" applyNumberFormat="1" applyFont="1" applyFill="1" applyBorder="1" applyAlignment="1" applyProtection="1">
      <alignment wrapText="1"/>
    </xf>
    <xf numFmtId="168" fontId="16" fillId="21" borderId="0" xfId="0" applyNumberFormat="1" applyFont="1" applyFill="1" applyBorder="1" applyAlignment="1" applyProtection="1">
      <alignment horizontal="right"/>
    </xf>
    <xf numFmtId="168" fontId="16" fillId="21" borderId="0" xfId="0" applyNumberFormat="1" applyFont="1" applyFill="1" applyBorder="1" applyAlignment="1" applyProtection="1">
      <alignment horizontal="right"/>
      <protection locked="0"/>
    </xf>
    <xf numFmtId="170" fontId="0" fillId="0" borderId="0" xfId="0" applyNumberFormat="1" applyProtection="1"/>
    <xf numFmtId="0" fontId="0" fillId="2" borderId="16" xfId="0" applyFill="1" applyBorder="1" applyProtection="1"/>
    <xf numFmtId="0" fontId="2" fillId="2" borderId="17" xfId="0" applyFont="1" applyFill="1" applyBorder="1" applyProtection="1"/>
    <xf numFmtId="1" fontId="0" fillId="2" borderId="18" xfId="0" applyNumberFormat="1" applyFill="1" applyBorder="1" applyProtection="1"/>
    <xf numFmtId="0" fontId="0" fillId="2" borderId="19" xfId="0" applyFill="1" applyBorder="1" applyProtection="1"/>
    <xf numFmtId="0" fontId="2" fillId="2" borderId="19" xfId="0" applyFont="1" applyFill="1" applyBorder="1" applyProtection="1"/>
    <xf numFmtId="49" fontId="8" fillId="3" borderId="20" xfId="0" applyNumberFormat="1" applyFont="1" applyFill="1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/>
    </xf>
    <xf numFmtId="49" fontId="3" fillId="3" borderId="20" xfId="0" applyNumberFormat="1" applyFont="1" applyFill="1" applyBorder="1" applyAlignment="1" applyProtection="1">
      <alignment horizontal="center" vertical="center"/>
    </xf>
    <xf numFmtId="0" fontId="7" fillId="33" borderId="20" xfId="0" applyFont="1" applyFill="1" applyBorder="1" applyAlignment="1" applyProtection="1">
      <alignment horizontal="left" indent="1"/>
      <protection locked="0"/>
    </xf>
    <xf numFmtId="49" fontId="3" fillId="3" borderId="21" xfId="0" applyNumberFormat="1" applyFont="1" applyFill="1" applyBorder="1" applyAlignment="1" applyProtection="1">
      <alignment horizontal="center" vertical="center"/>
    </xf>
    <xf numFmtId="49" fontId="3" fillId="3" borderId="22" xfId="0" applyNumberFormat="1" applyFont="1" applyFill="1" applyBorder="1" applyAlignment="1" applyProtection="1">
      <alignment horizontal="center" vertical="center"/>
    </xf>
    <xf numFmtId="49" fontId="3" fillId="3" borderId="23" xfId="0" applyNumberFormat="1" applyFont="1" applyFill="1" applyBorder="1" applyAlignment="1" applyProtection="1">
      <alignment horizontal="center" vertical="center"/>
    </xf>
    <xf numFmtId="0" fontId="7" fillId="2" borderId="24" xfId="0" applyNumberFormat="1" applyFont="1" applyFill="1" applyBorder="1" applyAlignment="1" applyProtection="1">
      <alignment wrapText="1"/>
      <protection locked="0"/>
    </xf>
    <xf numFmtId="0" fontId="7" fillId="2" borderId="25" xfId="0" applyNumberFormat="1" applyFont="1" applyFill="1" applyBorder="1" applyAlignment="1" applyProtection="1">
      <alignment wrapText="1"/>
      <protection locked="0"/>
    </xf>
    <xf numFmtId="166" fontId="0" fillId="17" borderId="28" xfId="0" applyNumberFormat="1" applyFill="1" applyBorder="1" applyProtection="1"/>
    <xf numFmtId="166" fontId="0" fillId="17" borderId="29" xfId="0" applyNumberFormat="1" applyFill="1" applyBorder="1" applyProtection="1"/>
    <xf numFmtId="0" fontId="0" fillId="2" borderId="27" xfId="0" applyFill="1" applyBorder="1" applyProtection="1">
      <protection locked="0"/>
    </xf>
    <xf numFmtId="49" fontId="3" fillId="2" borderId="33" xfId="0" applyNumberFormat="1" applyFont="1" applyFill="1" applyBorder="1" applyAlignment="1" applyProtection="1">
      <alignment horizontal="center" vertical="center"/>
    </xf>
    <xf numFmtId="49" fontId="8" fillId="3" borderId="22" xfId="0" applyNumberFormat="1" applyFont="1" applyFill="1" applyBorder="1" applyAlignment="1" applyProtection="1">
      <alignment horizontal="center" vertical="center"/>
    </xf>
    <xf numFmtId="49" fontId="3" fillId="3" borderId="35" xfId="0" applyNumberFormat="1" applyFont="1" applyFill="1" applyBorder="1" applyAlignment="1" applyProtection="1">
      <alignment horizontal="center" vertical="center" wrapText="1"/>
    </xf>
    <xf numFmtId="1" fontId="3" fillId="2" borderId="25" xfId="0" applyNumberFormat="1" applyFont="1" applyFill="1" applyBorder="1" applyProtection="1"/>
    <xf numFmtId="166" fontId="2" fillId="2" borderId="39" xfId="0" applyNumberFormat="1" applyFont="1" applyFill="1" applyBorder="1" applyProtection="1"/>
    <xf numFmtId="49" fontId="9" fillId="2" borderId="25" xfId="0" applyNumberFormat="1" applyFont="1" applyFill="1" applyBorder="1" applyAlignment="1" applyProtection="1">
      <alignment horizontal="center"/>
    </xf>
    <xf numFmtId="0" fontId="0" fillId="2" borderId="37" xfId="0" applyFill="1" applyBorder="1" applyProtection="1"/>
    <xf numFmtId="1" fontId="2" fillId="2" borderId="37" xfId="0" applyNumberFormat="1" applyFont="1" applyFill="1" applyBorder="1" applyProtection="1"/>
    <xf numFmtId="0" fontId="3" fillId="2" borderId="25" xfId="0" applyNumberFormat="1" applyFont="1" applyFill="1" applyBorder="1" applyAlignment="1" applyProtection="1">
      <alignment horizontal="right"/>
    </xf>
    <xf numFmtId="49" fontId="3" fillId="2" borderId="25" xfId="0" applyNumberFormat="1" applyFont="1" applyFill="1" applyBorder="1" applyAlignment="1" applyProtection="1">
      <alignment horizontal="right"/>
    </xf>
    <xf numFmtId="49" fontId="0" fillId="2" borderId="25" xfId="0" applyNumberFormat="1" applyFill="1" applyBorder="1" applyProtection="1"/>
    <xf numFmtId="1" fontId="3" fillId="2" borderId="43" xfId="0" applyNumberFormat="1" applyFont="1" applyFill="1" applyBorder="1" applyProtection="1"/>
    <xf numFmtId="0" fontId="2" fillId="2" borderId="25" xfId="0" applyFont="1" applyFill="1" applyBorder="1" applyProtection="1"/>
    <xf numFmtId="0" fontId="0" fillId="2" borderId="25" xfId="0" applyFill="1" applyBorder="1" applyProtection="1"/>
    <xf numFmtId="167" fontId="2" fillId="3" borderId="25" xfId="0" applyNumberFormat="1" applyFont="1" applyFill="1" applyBorder="1" applyProtection="1"/>
    <xf numFmtId="0" fontId="2" fillId="2" borderId="43" xfId="0" applyFont="1" applyFill="1" applyBorder="1" applyProtection="1"/>
    <xf numFmtId="1" fontId="0" fillId="2" borderId="25" xfId="0" applyNumberFormat="1" applyFill="1" applyBorder="1" applyProtection="1"/>
    <xf numFmtId="0" fontId="0" fillId="2" borderId="25" xfId="0" applyNumberFormat="1" applyFill="1" applyBorder="1" applyProtection="1"/>
    <xf numFmtId="49" fontId="0" fillId="2" borderId="25" xfId="0" applyNumberFormat="1" applyFill="1" applyBorder="1" applyAlignment="1" applyProtection="1">
      <alignment wrapText="1"/>
    </xf>
    <xf numFmtId="49" fontId="11" fillId="2" borderId="25" xfId="0" applyNumberFormat="1" applyFont="1" applyFill="1" applyBorder="1" applyAlignment="1" applyProtection="1">
      <alignment wrapText="1"/>
    </xf>
    <xf numFmtId="170" fontId="0" fillId="2" borderId="25" xfId="0" applyNumberFormat="1" applyFill="1" applyBorder="1" applyProtection="1"/>
    <xf numFmtId="0" fontId="7" fillId="5" borderId="25" xfId="0" applyFont="1" applyFill="1" applyBorder="1" applyAlignment="1" applyProtection="1">
      <alignment horizontal="right" vertical="top" wrapText="1"/>
      <protection locked="0"/>
    </xf>
    <xf numFmtId="0" fontId="17" fillId="6" borderId="25" xfId="0" applyFont="1" applyFill="1" applyBorder="1" applyAlignment="1" applyProtection="1">
      <alignment horizontal="right" vertical="top" wrapText="1"/>
      <protection locked="0"/>
    </xf>
    <xf numFmtId="0" fontId="7" fillId="7" borderId="25" xfId="0" applyFont="1" applyFill="1" applyBorder="1" applyAlignment="1" applyProtection="1">
      <alignment vertical="top" wrapText="1"/>
      <protection locked="0"/>
    </xf>
    <xf numFmtId="0" fontId="7" fillId="8" borderId="25" xfId="0" applyFont="1" applyFill="1" applyBorder="1" applyAlignment="1" applyProtection="1">
      <alignment vertical="top" wrapText="1"/>
      <protection locked="0"/>
    </xf>
    <xf numFmtId="0" fontId="17" fillId="9" borderId="25" xfId="0" applyFont="1" applyFill="1" applyBorder="1" applyAlignment="1" applyProtection="1">
      <alignment vertical="top" wrapText="1"/>
      <protection locked="0"/>
    </xf>
    <xf numFmtId="0" fontId="7" fillId="2" borderId="25" xfId="0" applyFont="1" applyFill="1" applyBorder="1" applyAlignment="1" applyProtection="1">
      <alignment vertical="top" wrapText="1"/>
      <protection locked="0"/>
    </xf>
    <xf numFmtId="0" fontId="7" fillId="10" borderId="25" xfId="0" applyFont="1" applyFill="1" applyBorder="1" applyAlignment="1" applyProtection="1">
      <alignment vertical="top" wrapText="1"/>
      <protection locked="0"/>
    </xf>
    <xf numFmtId="0" fontId="7" fillId="11" borderId="25" xfId="0" applyFont="1" applyFill="1" applyBorder="1" applyAlignment="1" applyProtection="1">
      <alignment vertical="top" wrapText="1"/>
      <protection locked="0"/>
    </xf>
    <xf numFmtId="0" fontId="7" fillId="12" borderId="25" xfId="0" applyFont="1" applyFill="1" applyBorder="1" applyAlignment="1" applyProtection="1">
      <alignment vertical="top" wrapText="1"/>
      <protection locked="0"/>
    </xf>
    <xf numFmtId="0" fontId="7" fillId="13" borderId="25" xfId="0" applyFont="1" applyFill="1" applyBorder="1" applyAlignment="1" applyProtection="1">
      <alignment vertical="top" wrapText="1"/>
      <protection locked="0"/>
    </xf>
    <xf numFmtId="0" fontId="17" fillId="30" borderId="25" xfId="0" applyFont="1" applyFill="1" applyBorder="1" applyAlignment="1" applyProtection="1">
      <alignment vertical="top" wrapText="1"/>
      <protection locked="0"/>
    </xf>
    <xf numFmtId="0" fontId="7" fillId="2" borderId="25" xfId="0" applyNumberFormat="1" applyFont="1" applyFill="1" applyBorder="1" applyProtection="1"/>
    <xf numFmtId="1" fontId="7" fillId="2" borderId="25" xfId="0" applyNumberFormat="1" applyFont="1" applyFill="1" applyBorder="1" applyProtection="1"/>
    <xf numFmtId="168" fontId="16" fillId="0" borderId="42" xfId="0" applyNumberFormat="1" applyFont="1" applyFill="1" applyBorder="1" applyAlignment="1" applyProtection="1">
      <alignment horizontal="right"/>
    </xf>
    <xf numFmtId="2" fontId="16" fillId="0" borderId="42" xfId="0" applyNumberFormat="1" applyFont="1" applyFill="1" applyBorder="1" applyAlignment="1" applyProtection="1">
      <alignment horizontal="right"/>
    </xf>
    <xf numFmtId="0" fontId="7" fillId="31" borderId="25" xfId="0" applyFont="1" applyFill="1" applyBorder="1" applyAlignment="1" applyProtection="1">
      <alignment vertical="top"/>
      <protection locked="0"/>
    </xf>
    <xf numFmtId="0" fontId="7" fillId="14" borderId="25" xfId="0" applyFont="1" applyFill="1" applyBorder="1" applyAlignment="1" applyProtection="1">
      <alignment vertical="top"/>
      <protection locked="0"/>
    </xf>
    <xf numFmtId="0" fontId="7" fillId="15" borderId="25" xfId="0" applyFont="1" applyFill="1" applyBorder="1" applyAlignment="1" applyProtection="1">
      <alignment vertical="top"/>
      <protection locked="0"/>
    </xf>
    <xf numFmtId="0" fontId="19" fillId="32" borderId="25" xfId="0" applyFont="1" applyFill="1" applyBorder="1" applyAlignment="1" applyProtection="1">
      <alignment horizontal="right"/>
      <protection locked="0"/>
    </xf>
    <xf numFmtId="0" fontId="7" fillId="16" borderId="25" xfId="0" applyFont="1" applyFill="1" applyBorder="1" applyAlignment="1" applyProtection="1">
      <alignment vertical="top"/>
      <protection locked="0"/>
    </xf>
    <xf numFmtId="0" fontId="7" fillId="2" borderId="25" xfId="0" applyFont="1" applyFill="1" applyBorder="1" applyAlignment="1" applyProtection="1">
      <alignment vertical="top"/>
      <protection locked="0"/>
    </xf>
    <xf numFmtId="1" fontId="0" fillId="2" borderId="43" xfId="0" applyNumberFormat="1" applyFill="1" applyBorder="1" applyProtection="1"/>
    <xf numFmtId="0" fontId="0" fillId="17" borderId="41" xfId="0" applyFill="1" applyBorder="1" applyProtection="1"/>
    <xf numFmtId="0" fontId="0" fillId="17" borderId="22" xfId="0" applyFill="1" applyBorder="1" applyAlignment="1" applyProtection="1">
      <alignment wrapText="1"/>
    </xf>
    <xf numFmtId="1" fontId="0" fillId="17" borderId="22" xfId="0" applyNumberFormat="1" applyFill="1" applyBorder="1" applyProtection="1"/>
    <xf numFmtId="0" fontId="7" fillId="17" borderId="22" xfId="0" applyFont="1" applyFill="1" applyBorder="1" applyAlignment="1" applyProtection="1">
      <alignment horizontal="right" vertical="top"/>
      <protection locked="0"/>
    </xf>
    <xf numFmtId="0" fontId="20" fillId="17" borderId="22" xfId="0" applyFont="1" applyFill="1" applyBorder="1" applyAlignment="1" applyProtection="1">
      <alignment horizontal="right" vertical="top"/>
      <protection locked="0"/>
    </xf>
    <xf numFmtId="0" fontId="7" fillId="17" borderId="22" xfId="0" applyFont="1" applyFill="1" applyBorder="1" applyAlignment="1" applyProtection="1">
      <alignment horizontal="right" vertical="top" wrapText="1"/>
      <protection locked="0"/>
    </xf>
    <xf numFmtId="0" fontId="7" fillId="17" borderId="22" xfId="0" applyFont="1" applyFill="1" applyBorder="1" applyProtection="1"/>
    <xf numFmtId="0" fontId="0" fillId="17" borderId="22" xfId="0" applyFill="1" applyBorder="1" applyProtection="1"/>
    <xf numFmtId="167" fontId="0" fillId="17" borderId="22" xfId="0" applyNumberFormat="1" applyFill="1" applyBorder="1" applyProtection="1"/>
    <xf numFmtId="0" fontId="7" fillId="17" borderId="22" xfId="0" applyFont="1" applyFill="1" applyBorder="1" applyAlignment="1" applyProtection="1">
      <alignment vertical="top"/>
      <protection locked="0"/>
    </xf>
    <xf numFmtId="1" fontId="0" fillId="17" borderId="36" xfId="0" applyNumberFormat="1" applyFill="1" applyBorder="1" applyProtection="1"/>
    <xf numFmtId="1" fontId="0" fillId="17" borderId="38" xfId="0" applyNumberFormat="1" applyFill="1" applyBorder="1" applyProtection="1"/>
    <xf numFmtId="49" fontId="7" fillId="18" borderId="25" xfId="0" applyNumberFormat="1" applyFont="1" applyFill="1" applyBorder="1" applyAlignment="1" applyProtection="1">
      <alignment wrapText="1"/>
    </xf>
    <xf numFmtId="1" fontId="11" fillId="2" borderId="43" xfId="0" applyNumberFormat="1" applyFont="1" applyFill="1" applyBorder="1" applyProtection="1"/>
    <xf numFmtId="1" fontId="0" fillId="17" borderId="37" xfId="0" applyNumberFormat="1" applyFill="1" applyBorder="1" applyProtection="1"/>
    <xf numFmtId="170" fontId="0" fillId="17" borderId="22" xfId="0" applyNumberFormat="1" applyFill="1" applyBorder="1" applyProtection="1"/>
    <xf numFmtId="166" fontId="7" fillId="17" borderId="22" xfId="0" applyNumberFormat="1" applyFont="1" applyFill="1" applyBorder="1" applyProtection="1"/>
    <xf numFmtId="0" fontId="20" fillId="17" borderId="22" xfId="0" applyFont="1" applyFill="1" applyBorder="1" applyAlignment="1" applyProtection="1">
      <alignment vertical="top"/>
      <protection locked="0"/>
    </xf>
    <xf numFmtId="49" fontId="3" fillId="2" borderId="41" xfId="0" applyNumberFormat="1" applyFont="1" applyFill="1" applyBorder="1" applyAlignment="1" applyProtection="1">
      <alignment horizontal="center" vertical="center"/>
    </xf>
    <xf numFmtId="0" fontId="3" fillId="2" borderId="44" xfId="0" applyFont="1" applyFill="1" applyBorder="1" applyAlignment="1" applyProtection="1">
      <alignment vertical="center"/>
    </xf>
    <xf numFmtId="166" fontId="2" fillId="2" borderId="45" xfId="0" applyNumberFormat="1" applyFont="1" applyFill="1" applyBorder="1" applyProtection="1"/>
    <xf numFmtId="1" fontId="3" fillId="2" borderId="34" xfId="0" applyNumberFormat="1" applyFont="1" applyFill="1" applyBorder="1" applyProtection="1"/>
    <xf numFmtId="1" fontId="3" fillId="2" borderId="25" xfId="0" applyNumberFormat="1" applyFont="1" applyFill="1" applyBorder="1" applyAlignment="1" applyProtection="1">
      <alignment horizontal="right"/>
    </xf>
    <xf numFmtId="167" fontId="0" fillId="2" borderId="25" xfId="0" applyNumberFormat="1" applyFill="1" applyBorder="1" applyProtection="1"/>
    <xf numFmtId="0" fontId="0" fillId="2" borderId="25" xfId="0" applyFill="1" applyBorder="1" applyAlignment="1" applyProtection="1">
      <alignment vertical="top"/>
      <protection locked="0"/>
    </xf>
    <xf numFmtId="170" fontId="0" fillId="10" borderId="22" xfId="0" applyNumberFormat="1" applyFill="1" applyBorder="1" applyProtection="1"/>
    <xf numFmtId="1" fontId="7" fillId="10" borderId="22" xfId="0" applyNumberFormat="1" applyFont="1" applyFill="1" applyBorder="1" applyProtection="1"/>
    <xf numFmtId="170" fontId="0" fillId="10" borderId="46" xfId="0" applyNumberFormat="1" applyFill="1" applyBorder="1" applyProtection="1"/>
    <xf numFmtId="1" fontId="0" fillId="10" borderId="22" xfId="0" applyNumberFormat="1" applyFill="1" applyBorder="1" applyProtection="1"/>
    <xf numFmtId="0" fontId="7" fillId="10" borderId="22" xfId="0" applyFont="1" applyFill="1" applyBorder="1" applyProtection="1"/>
    <xf numFmtId="2" fontId="7" fillId="10" borderId="22" xfId="0" applyNumberFormat="1" applyFont="1" applyFill="1" applyBorder="1" applyProtection="1"/>
    <xf numFmtId="167" fontId="7" fillId="10" borderId="22" xfId="0" applyNumberFormat="1" applyFont="1" applyFill="1" applyBorder="1" applyProtection="1"/>
    <xf numFmtId="0" fontId="0" fillId="10" borderId="22" xfId="0" applyFill="1" applyBorder="1" applyProtection="1"/>
    <xf numFmtId="167" fontId="0" fillId="19" borderId="22" xfId="0" applyNumberFormat="1" applyFill="1" applyBorder="1" applyProtection="1"/>
    <xf numFmtId="0" fontId="0" fillId="10" borderId="22" xfId="0" applyFill="1" applyBorder="1" applyAlignment="1" applyProtection="1">
      <alignment vertical="top"/>
      <protection locked="0"/>
    </xf>
    <xf numFmtId="1" fontId="0" fillId="10" borderId="46" xfId="0" applyNumberFormat="1" applyFill="1" applyBorder="1" applyProtection="1"/>
    <xf numFmtId="49" fontId="11" fillId="2" borderId="25" xfId="0" applyNumberFormat="1" applyFont="1" applyFill="1" applyBorder="1" applyProtection="1"/>
    <xf numFmtId="0" fontId="7" fillId="10" borderId="22" xfId="0" applyFont="1" applyFill="1" applyBorder="1" applyAlignment="1" applyProtection="1">
      <alignment vertical="top" wrapText="1"/>
      <protection locked="0"/>
    </xf>
    <xf numFmtId="0" fontId="20" fillId="10" borderId="22" xfId="0" applyFont="1" applyFill="1" applyBorder="1" applyAlignment="1" applyProtection="1">
      <alignment vertical="top" wrapText="1"/>
      <protection locked="0"/>
    </xf>
    <xf numFmtId="0" fontId="7" fillId="10" borderId="22" xfId="0" applyFont="1" applyFill="1" applyBorder="1" applyAlignment="1" applyProtection="1">
      <alignment vertical="top"/>
      <protection locked="0"/>
    </xf>
    <xf numFmtId="0" fontId="20" fillId="10" borderId="22" xfId="0" applyFont="1" applyFill="1" applyBorder="1" applyAlignment="1" applyProtection="1">
      <alignment vertical="top"/>
      <protection locked="0"/>
    </xf>
    <xf numFmtId="0" fontId="3" fillId="2" borderId="47" xfId="0" applyFont="1" applyFill="1" applyBorder="1" applyAlignment="1" applyProtection="1">
      <alignment horizontal="left" vertical="center"/>
    </xf>
    <xf numFmtId="1" fontId="2" fillId="2" borderId="25" xfId="0" applyNumberFormat="1" applyFont="1" applyFill="1" applyBorder="1" applyProtection="1"/>
    <xf numFmtId="1" fontId="2" fillId="2" borderId="43" xfId="0" applyNumberFormat="1" applyFont="1" applyFill="1" applyBorder="1" applyProtection="1"/>
    <xf numFmtId="49" fontId="0" fillId="2" borderId="25" xfId="0" applyNumberFormat="1" applyFill="1" applyBorder="1" applyAlignment="1" applyProtection="1">
      <alignment horizontal="left" wrapText="1"/>
    </xf>
    <xf numFmtId="0" fontId="0" fillId="10" borderId="22" xfId="0" applyFill="1" applyBorder="1" applyAlignment="1" applyProtection="1">
      <alignment wrapText="1"/>
    </xf>
    <xf numFmtId="0" fontId="0" fillId="10" borderId="46" xfId="0" applyFill="1" applyBorder="1" applyAlignment="1" applyProtection="1">
      <alignment wrapText="1"/>
    </xf>
    <xf numFmtId="170" fontId="11" fillId="2" borderId="25" xfId="0" applyNumberFormat="1" applyFont="1" applyFill="1" applyBorder="1" applyProtection="1"/>
    <xf numFmtId="1" fontId="0" fillId="2" borderId="25" xfId="0" applyNumberFormat="1" applyFill="1" applyBorder="1" applyAlignment="1" applyProtection="1">
      <alignment horizontal="right"/>
    </xf>
    <xf numFmtId="49" fontId="11" fillId="2" borderId="25" xfId="0" applyNumberFormat="1" applyFont="1" applyFill="1" applyBorder="1" applyAlignment="1" applyProtection="1">
      <alignment horizontal="left" wrapText="1"/>
    </xf>
    <xf numFmtId="0" fontId="3" fillId="2" borderId="47" xfId="0" applyFont="1" applyFill="1" applyBorder="1" applyAlignment="1" applyProtection="1">
      <alignment vertical="center"/>
    </xf>
    <xf numFmtId="49" fontId="3" fillId="2" borderId="25" xfId="0" applyNumberFormat="1" applyFont="1" applyFill="1" applyBorder="1" applyAlignment="1" applyProtection="1">
      <alignment horizontal="center" vertical="center"/>
    </xf>
    <xf numFmtId="0" fontId="18" fillId="6" borderId="25" xfId="0" applyFont="1" applyFill="1" applyBorder="1" applyAlignment="1" applyProtection="1">
      <alignment horizontal="right" vertical="top" wrapText="1"/>
      <protection locked="0"/>
    </xf>
    <xf numFmtId="0" fontId="18" fillId="9" borderId="25" xfId="0" applyFont="1" applyFill="1" applyBorder="1" applyAlignment="1" applyProtection="1">
      <alignment vertical="top" wrapText="1"/>
      <protection locked="0"/>
    </xf>
    <xf numFmtId="0" fontId="18" fillId="30" borderId="25" xfId="0" applyFont="1" applyFill="1" applyBorder="1" applyAlignment="1" applyProtection="1">
      <alignment vertical="top" wrapText="1"/>
      <protection locked="0"/>
    </xf>
    <xf numFmtId="0" fontId="15" fillId="32" borderId="25" xfId="0" applyFont="1" applyFill="1" applyBorder="1" applyAlignment="1" applyProtection="1">
      <alignment horizontal="right"/>
      <protection locked="0"/>
    </xf>
    <xf numFmtId="0" fontId="0" fillId="17" borderId="50" xfId="0" applyFill="1" applyBorder="1" applyAlignment="1" applyProtection="1">
      <alignment wrapText="1"/>
    </xf>
    <xf numFmtId="172" fontId="0" fillId="17" borderId="50" xfId="0" applyNumberFormat="1" applyFill="1" applyBorder="1" applyProtection="1"/>
    <xf numFmtId="1" fontId="0" fillId="17" borderId="50" xfId="0" applyNumberFormat="1" applyFill="1" applyBorder="1" applyProtection="1"/>
    <xf numFmtId="0" fontId="7" fillId="17" borderId="50" xfId="0" applyFont="1" applyFill="1" applyBorder="1" applyAlignment="1" applyProtection="1">
      <alignment horizontal="right" vertical="top"/>
      <protection locked="0"/>
    </xf>
    <xf numFmtId="0" fontId="20" fillId="17" borderId="50" xfId="0" applyFont="1" applyFill="1" applyBorder="1" applyAlignment="1" applyProtection="1">
      <alignment horizontal="right" vertical="top"/>
      <protection locked="0"/>
    </xf>
    <xf numFmtId="0" fontId="7" fillId="17" borderId="50" xfId="0" applyFont="1" applyFill="1" applyBorder="1" applyAlignment="1" applyProtection="1">
      <alignment horizontal="right" vertical="top" wrapText="1"/>
      <protection locked="0"/>
    </xf>
    <xf numFmtId="0" fontId="7" fillId="17" borderId="50" xfId="0" applyFont="1" applyFill="1" applyBorder="1" applyProtection="1"/>
    <xf numFmtId="166" fontId="7" fillId="17" borderId="50" xfId="0" applyNumberFormat="1" applyFont="1" applyFill="1" applyBorder="1" applyProtection="1"/>
    <xf numFmtId="0" fontId="7" fillId="17" borderId="50" xfId="0" applyFont="1" applyFill="1" applyBorder="1" applyAlignment="1" applyProtection="1">
      <alignment vertical="top"/>
      <protection locked="0"/>
    </xf>
    <xf numFmtId="0" fontId="20" fillId="17" borderId="50" xfId="0" applyFont="1" applyFill="1" applyBorder="1" applyAlignment="1" applyProtection="1">
      <alignment vertical="top"/>
      <protection locked="0"/>
    </xf>
    <xf numFmtId="0" fontId="0" fillId="17" borderId="50" xfId="0" applyFill="1" applyBorder="1" applyProtection="1"/>
    <xf numFmtId="167" fontId="0" fillId="17" borderId="50" xfId="0" applyNumberFormat="1" applyFill="1" applyBorder="1" applyProtection="1"/>
    <xf numFmtId="0" fontId="3" fillId="2" borderId="52" xfId="0" applyFont="1" applyFill="1" applyBorder="1" applyAlignment="1" applyProtection="1">
      <alignment horizontal="left" vertical="center"/>
    </xf>
    <xf numFmtId="1" fontId="7" fillId="17" borderId="22" xfId="0" applyNumberFormat="1" applyFont="1" applyFill="1" applyBorder="1" applyProtection="1">
      <protection locked="0"/>
    </xf>
    <xf numFmtId="1" fontId="7" fillId="17" borderId="22" xfId="0" applyNumberFormat="1" applyFont="1" applyFill="1" applyBorder="1" applyProtection="1"/>
    <xf numFmtId="0" fontId="7" fillId="17" borderId="29" xfId="0" applyFont="1" applyFill="1" applyBorder="1" applyProtection="1"/>
    <xf numFmtId="166" fontId="7" fillId="17" borderId="29" xfId="0" applyNumberFormat="1" applyFont="1" applyFill="1" applyBorder="1" applyProtection="1"/>
    <xf numFmtId="1" fontId="0" fillId="17" borderId="40" xfId="0" applyNumberFormat="1" applyFill="1" applyBorder="1" applyProtection="1"/>
    <xf numFmtId="0" fontId="0" fillId="17" borderId="53" xfId="0" applyFill="1" applyBorder="1" applyProtection="1"/>
    <xf numFmtId="170" fontId="0" fillId="17" borderId="50" xfId="0" applyNumberFormat="1" applyFill="1" applyBorder="1" applyProtection="1"/>
    <xf numFmtId="1" fontId="0" fillId="17" borderId="49" xfId="0" applyNumberFormat="1" applyFill="1" applyBorder="1" applyProtection="1"/>
    <xf numFmtId="1" fontId="0" fillId="17" borderId="54" xfId="0" applyNumberFormat="1" applyFill="1" applyBorder="1" applyProtection="1"/>
    <xf numFmtId="171" fontId="16" fillId="0" borderId="42" xfId="0" applyNumberFormat="1" applyFont="1" applyFill="1" applyBorder="1" applyAlignment="1" applyProtection="1">
      <alignment horizontal="right"/>
    </xf>
    <xf numFmtId="49" fontId="0" fillId="18" borderId="25" xfId="0" applyNumberFormat="1" applyFill="1" applyBorder="1" applyProtection="1"/>
    <xf numFmtId="0" fontId="0" fillId="17" borderId="29" xfId="0" applyFill="1" applyBorder="1" applyAlignment="1" applyProtection="1">
      <alignment wrapText="1"/>
    </xf>
    <xf numFmtId="170" fontId="0" fillId="17" borderId="29" xfId="0" applyNumberFormat="1" applyFill="1" applyBorder="1" applyProtection="1"/>
    <xf numFmtId="1" fontId="0" fillId="17" borderId="29" xfId="0" applyNumberFormat="1" applyFill="1" applyBorder="1" applyProtection="1"/>
    <xf numFmtId="0" fontId="7" fillId="17" borderId="29" xfId="0" applyFont="1" applyFill="1" applyBorder="1" applyAlignment="1" applyProtection="1">
      <alignment horizontal="right" vertical="top"/>
      <protection locked="0"/>
    </xf>
    <xf numFmtId="0" fontId="20" fillId="17" borderId="29" xfId="0" applyFont="1" applyFill="1" applyBorder="1" applyAlignment="1" applyProtection="1">
      <alignment horizontal="right" vertical="top"/>
      <protection locked="0"/>
    </xf>
    <xf numFmtId="0" fontId="7" fillId="17" borderId="29" xfId="0" applyFont="1" applyFill="1" applyBorder="1" applyAlignment="1" applyProtection="1">
      <alignment horizontal="right" vertical="top" wrapText="1"/>
      <protection locked="0"/>
    </xf>
    <xf numFmtId="1" fontId="0" fillId="17" borderId="48" xfId="0" applyNumberFormat="1" applyFill="1" applyBorder="1" applyProtection="1"/>
    <xf numFmtId="49" fontId="11" fillId="20" borderId="25" xfId="0" applyNumberFormat="1" applyFont="1" applyFill="1" applyBorder="1" applyAlignment="1" applyProtection="1">
      <alignment horizontal="left" wrapText="1"/>
    </xf>
    <xf numFmtId="1" fontId="0" fillId="17" borderId="55" xfId="0" applyNumberFormat="1" applyFill="1" applyBorder="1" applyProtection="1"/>
    <xf numFmtId="172" fontId="0" fillId="2" borderId="25" xfId="0" applyNumberFormat="1" applyFill="1" applyBorder="1" applyProtection="1"/>
    <xf numFmtId="0" fontId="11" fillId="2" borderId="25" xfId="0" applyNumberFormat="1" applyFont="1" applyFill="1" applyBorder="1" applyProtection="1"/>
    <xf numFmtId="0" fontId="0" fillId="2" borderId="27" xfId="0" applyNumberFormat="1" applyFill="1" applyBorder="1" applyAlignment="1" applyProtection="1">
      <alignment horizontal="left"/>
    </xf>
    <xf numFmtId="49" fontId="8" fillId="3" borderId="35" xfId="0" applyNumberFormat="1" applyFont="1" applyFill="1" applyBorder="1" applyAlignment="1" applyProtection="1">
      <alignment horizontal="center" vertical="center"/>
    </xf>
    <xf numFmtId="49" fontId="3" fillId="3" borderId="22" xfId="0" applyNumberFormat="1" applyFont="1" applyFill="1" applyBorder="1" applyAlignment="1" applyProtection="1">
      <alignment horizontal="left" vertical="center"/>
    </xf>
    <xf numFmtId="49" fontId="3" fillId="3" borderId="35" xfId="0" applyNumberFormat="1" applyFont="1" applyFill="1" applyBorder="1" applyAlignment="1" applyProtection="1">
      <alignment horizontal="center" vertical="center"/>
    </xf>
    <xf numFmtId="49" fontId="8" fillId="3" borderId="46" xfId="0" applyNumberFormat="1" applyFont="1" applyFill="1" applyBorder="1" applyAlignment="1" applyProtection="1">
      <alignment horizontal="center" vertical="center"/>
    </xf>
    <xf numFmtId="49" fontId="0" fillId="2" borderId="25" xfId="0" applyNumberFormat="1" applyFill="1" applyBorder="1" applyAlignment="1" applyProtection="1">
      <alignment horizontal="center" wrapText="1"/>
    </xf>
    <xf numFmtId="49" fontId="11" fillId="2" borderId="43" xfId="0" applyNumberFormat="1" applyFont="1" applyFill="1" applyBorder="1" applyAlignment="1" applyProtection="1">
      <alignment wrapText="1"/>
    </xf>
    <xf numFmtId="166" fontId="0" fillId="17" borderId="56" xfId="0" applyNumberFormat="1" applyFill="1" applyBorder="1" applyProtection="1"/>
    <xf numFmtId="170" fontId="0" fillId="2" borderId="25" xfId="0" applyNumberFormat="1" applyFill="1" applyBorder="1" applyAlignment="1" applyProtection="1">
      <alignment wrapText="1"/>
    </xf>
    <xf numFmtId="166" fontId="0" fillId="17" borderId="29" xfId="0" applyNumberFormat="1" applyFill="1" applyBorder="1" applyProtection="1">
      <protection locked="0"/>
    </xf>
    <xf numFmtId="167" fontId="11" fillId="2" borderId="25" xfId="0" applyNumberFormat="1" applyFont="1" applyFill="1" applyBorder="1" applyProtection="1"/>
    <xf numFmtId="166" fontId="0" fillId="17" borderId="50" xfId="0" applyNumberFormat="1" applyFill="1" applyBorder="1" applyProtection="1"/>
    <xf numFmtId="0" fontId="0" fillId="17" borderId="50" xfId="0" applyNumberFormat="1" applyFill="1" applyBorder="1" applyProtection="1">
      <protection locked="0"/>
    </xf>
    <xf numFmtId="166" fontId="0" fillId="17" borderId="51" xfId="0" applyNumberFormat="1" applyFill="1" applyBorder="1" applyProtection="1"/>
    <xf numFmtId="49" fontId="3" fillId="3" borderId="46" xfId="0" applyNumberFormat="1" applyFont="1" applyFill="1" applyBorder="1" applyAlignment="1" applyProtection="1">
      <alignment horizontal="center" vertical="center"/>
    </xf>
    <xf numFmtId="0" fontId="7" fillId="2" borderId="24" xfId="0" applyNumberFormat="1" applyFont="1" applyFill="1" applyBorder="1" applyAlignment="1" applyProtection="1">
      <alignment wrapText="1"/>
    </xf>
    <xf numFmtId="172" fontId="11" fillId="2" borderId="25" xfId="0" applyNumberFormat="1" applyFont="1" applyFill="1" applyBorder="1" applyProtection="1"/>
    <xf numFmtId="0" fontId="0" fillId="0" borderId="42" xfId="0" applyBorder="1" applyProtection="1"/>
    <xf numFmtId="0" fontId="22" fillId="17" borderId="22" xfId="0" applyFont="1" applyFill="1" applyBorder="1" applyAlignment="1" applyProtection="1">
      <alignment wrapText="1"/>
    </xf>
    <xf numFmtId="170" fontId="0" fillId="10" borderId="22" xfId="0" applyNumberFormat="1" applyFill="1" applyBorder="1" applyProtection="1">
      <protection locked="0"/>
    </xf>
    <xf numFmtId="0" fontId="0" fillId="10" borderId="22" xfId="0" applyFill="1" applyBorder="1" applyAlignment="1" applyProtection="1">
      <alignment wrapText="1"/>
      <protection locked="0"/>
    </xf>
    <xf numFmtId="49" fontId="0" fillId="17" borderId="41" xfId="0" applyNumberFormat="1" applyFill="1" applyBorder="1" applyProtection="1"/>
    <xf numFmtId="0" fontId="0" fillId="0" borderId="60" xfId="0" applyBorder="1" applyProtection="1"/>
    <xf numFmtId="0" fontId="0" fillId="0" borderId="20" xfId="0" applyNumberFormat="1" applyBorder="1"/>
    <xf numFmtId="0" fontId="23" fillId="34" borderId="42" xfId="0" applyFont="1" applyFill="1" applyBorder="1" applyProtection="1"/>
    <xf numFmtId="49" fontId="24" fillId="2" borderId="27" xfId="0" applyNumberFormat="1" applyFont="1" applyFill="1" applyBorder="1" applyAlignment="1" applyProtection="1">
      <alignment horizontal="left"/>
    </xf>
    <xf numFmtId="0" fontId="11" fillId="2" borderId="27" xfId="0" applyNumberFormat="1" applyFont="1" applyFill="1" applyBorder="1" applyAlignment="1" applyProtection="1">
      <alignment horizontal="left"/>
    </xf>
    <xf numFmtId="165" fontId="25" fillId="2" borderId="27" xfId="0" applyNumberFormat="1" applyFont="1" applyFill="1" applyBorder="1" applyAlignment="1" applyProtection="1">
      <alignment horizontal="left"/>
    </xf>
    <xf numFmtId="0" fontId="25" fillId="2" borderId="27" xfId="0" applyFont="1" applyFill="1" applyBorder="1" applyAlignment="1" applyProtection="1">
      <alignment horizontal="left"/>
    </xf>
    <xf numFmtId="165" fontId="11" fillId="2" borderId="27" xfId="0" applyNumberFormat="1" applyFont="1" applyFill="1" applyBorder="1" applyAlignment="1" applyProtection="1">
      <alignment horizontal="left"/>
    </xf>
    <xf numFmtId="0" fontId="0" fillId="17" borderId="61" xfId="0" applyFill="1" applyBorder="1" applyProtection="1"/>
    <xf numFmtId="170" fontId="0" fillId="2" borderId="1" xfId="0" applyNumberFormat="1" applyFill="1" applyBorder="1" applyProtection="1"/>
    <xf numFmtId="1" fontId="11" fillId="2" borderId="18" xfId="0" applyNumberFormat="1" applyFont="1" applyFill="1" applyBorder="1" applyProtection="1"/>
    <xf numFmtId="0" fontId="18" fillId="6" borderId="63" xfId="0" applyFont="1" applyFill="1" applyBorder="1" applyAlignment="1" applyProtection="1">
      <alignment horizontal="right" vertical="top" wrapText="1"/>
      <protection locked="0"/>
    </xf>
    <xf numFmtId="0" fontId="7" fillId="7" borderId="63" xfId="0" applyFont="1" applyFill="1" applyBorder="1" applyAlignment="1" applyProtection="1">
      <alignment vertical="top" wrapText="1"/>
      <protection locked="0"/>
    </xf>
    <xf numFmtId="0" fontId="7" fillId="8" borderId="63" xfId="0" applyFont="1" applyFill="1" applyBorder="1" applyAlignment="1" applyProtection="1">
      <alignment vertical="top" wrapText="1"/>
      <protection locked="0"/>
    </xf>
    <xf numFmtId="0" fontId="18" fillId="9" borderId="63" xfId="0" applyFont="1" applyFill="1" applyBorder="1" applyAlignment="1" applyProtection="1">
      <alignment vertical="top" wrapText="1"/>
      <protection locked="0"/>
    </xf>
    <xf numFmtId="0" fontId="7" fillId="2" borderId="63" xfId="0" applyFont="1" applyFill="1" applyBorder="1" applyAlignment="1" applyProtection="1">
      <alignment vertical="top" wrapText="1"/>
      <protection locked="0"/>
    </xf>
    <xf numFmtId="0" fontId="7" fillId="10" borderId="63" xfId="0" applyFont="1" applyFill="1" applyBorder="1" applyAlignment="1" applyProtection="1">
      <alignment vertical="top" wrapText="1"/>
      <protection locked="0"/>
    </xf>
    <xf numFmtId="0" fontId="7" fillId="11" borderId="63" xfId="0" applyFont="1" applyFill="1" applyBorder="1" applyAlignment="1" applyProtection="1">
      <alignment vertical="top" wrapText="1"/>
      <protection locked="0"/>
    </xf>
    <xf numFmtId="0" fontId="7" fillId="12" borderId="63" xfId="0" applyFont="1" applyFill="1" applyBorder="1" applyAlignment="1" applyProtection="1">
      <alignment vertical="top" wrapText="1"/>
      <protection locked="0"/>
    </xf>
    <xf numFmtId="0" fontId="7" fillId="13" borderId="63" xfId="0" applyFont="1" applyFill="1" applyBorder="1" applyAlignment="1" applyProtection="1">
      <alignment vertical="top" wrapText="1"/>
      <protection locked="0"/>
    </xf>
    <xf numFmtId="0" fontId="18" fillId="30" borderId="63" xfId="0" applyFont="1" applyFill="1" applyBorder="1" applyAlignment="1" applyProtection="1">
      <alignment vertical="top" wrapText="1"/>
      <protection locked="0"/>
    </xf>
    <xf numFmtId="168" fontId="16" fillId="0" borderId="62" xfId="0" applyNumberFormat="1" applyFont="1" applyFill="1" applyBorder="1" applyAlignment="1" applyProtection="1">
      <alignment horizontal="right"/>
    </xf>
    <xf numFmtId="2" fontId="16" fillId="0" borderId="62" xfId="0" applyNumberFormat="1" applyFont="1" applyFill="1" applyBorder="1" applyAlignment="1" applyProtection="1">
      <alignment horizontal="right"/>
    </xf>
    <xf numFmtId="0" fontId="0" fillId="17" borderId="64" xfId="0" applyFill="1" applyBorder="1" applyAlignment="1" applyProtection="1">
      <alignment wrapText="1"/>
    </xf>
    <xf numFmtId="1" fontId="7" fillId="17" borderId="64" xfId="0" applyNumberFormat="1" applyFont="1" applyFill="1" applyBorder="1" applyProtection="1"/>
    <xf numFmtId="0" fontId="7" fillId="17" borderId="66" xfId="0" applyFont="1" applyFill="1" applyBorder="1" applyProtection="1"/>
    <xf numFmtId="1" fontId="0" fillId="2" borderId="63" xfId="0" applyNumberFormat="1" applyFill="1" applyBorder="1" applyProtection="1"/>
    <xf numFmtId="49" fontId="11" fillId="20" borderId="63" xfId="0" applyNumberFormat="1" applyFont="1" applyFill="1" applyBorder="1" applyAlignment="1" applyProtection="1">
      <alignment horizontal="left" wrapText="1"/>
    </xf>
    <xf numFmtId="170" fontId="0" fillId="2" borderId="63" xfId="0" applyNumberFormat="1" applyFill="1" applyBorder="1" applyProtection="1"/>
    <xf numFmtId="0" fontId="7" fillId="2" borderId="63" xfId="0" applyNumberFormat="1" applyFont="1" applyFill="1" applyBorder="1" applyProtection="1"/>
    <xf numFmtId="1" fontId="7" fillId="2" borderId="63" xfId="0" applyNumberFormat="1" applyFont="1" applyFill="1" applyBorder="1" applyProtection="1"/>
    <xf numFmtId="1" fontId="0" fillId="2" borderId="65" xfId="0" applyNumberFormat="1" applyFill="1" applyBorder="1" applyProtection="1"/>
    <xf numFmtId="0" fontId="0" fillId="17" borderId="66" xfId="0" applyFill="1" applyBorder="1" applyAlignment="1" applyProtection="1">
      <alignment wrapText="1"/>
    </xf>
    <xf numFmtId="170" fontId="0" fillId="17" borderId="66" xfId="0" applyNumberFormat="1" applyFill="1" applyBorder="1" applyProtection="1"/>
    <xf numFmtId="1" fontId="0" fillId="17" borderId="66" xfId="0" applyNumberFormat="1" applyFill="1" applyBorder="1" applyProtection="1"/>
    <xf numFmtId="0" fontId="7" fillId="17" borderId="66" xfId="0" applyFont="1" applyFill="1" applyBorder="1" applyAlignment="1" applyProtection="1">
      <alignment horizontal="right" vertical="top"/>
      <protection locked="0"/>
    </xf>
    <xf numFmtId="0" fontId="20" fillId="17" borderId="66" xfId="0" applyFont="1" applyFill="1" applyBorder="1" applyAlignment="1" applyProtection="1">
      <alignment horizontal="right" vertical="top"/>
      <protection locked="0"/>
    </xf>
    <xf numFmtId="0" fontId="7" fillId="17" borderId="66" xfId="0" applyFont="1" applyFill="1" applyBorder="1" applyAlignment="1" applyProtection="1">
      <alignment horizontal="right" vertical="top" wrapText="1"/>
      <protection locked="0"/>
    </xf>
    <xf numFmtId="1" fontId="0" fillId="17" borderId="67" xfId="0" applyNumberFormat="1" applyFill="1" applyBorder="1" applyProtection="1"/>
    <xf numFmtId="170" fontId="11" fillId="2" borderId="63" xfId="0" applyNumberFormat="1" applyFont="1" applyFill="1" applyBorder="1" applyProtection="1"/>
    <xf numFmtId="0" fontId="7" fillId="5" borderId="63" xfId="0" applyFont="1" applyFill="1" applyBorder="1" applyAlignment="1" applyProtection="1">
      <alignment horizontal="right" vertical="top" wrapText="1"/>
      <protection locked="0"/>
    </xf>
    <xf numFmtId="0" fontId="17" fillId="6" borderId="63" xfId="0" applyFont="1" applyFill="1" applyBorder="1" applyAlignment="1" applyProtection="1">
      <alignment horizontal="right" vertical="top" wrapText="1"/>
      <protection locked="0"/>
    </xf>
    <xf numFmtId="0" fontId="17" fillId="9" borderId="63" xfId="0" applyFont="1" applyFill="1" applyBorder="1" applyAlignment="1" applyProtection="1">
      <alignment vertical="top" wrapText="1"/>
      <protection locked="0"/>
    </xf>
    <xf numFmtId="0" fontId="17" fillId="30" borderId="63" xfId="0" applyFont="1" applyFill="1" applyBorder="1" applyAlignment="1" applyProtection="1">
      <alignment vertical="top" wrapText="1"/>
      <protection locked="0"/>
    </xf>
    <xf numFmtId="49" fontId="11" fillId="18" borderId="25" xfId="0" applyNumberFormat="1" applyFont="1" applyFill="1" applyBorder="1" applyProtection="1"/>
    <xf numFmtId="0" fontId="0" fillId="10" borderId="64" xfId="0" applyFill="1" applyBorder="1" applyAlignment="1" applyProtection="1">
      <alignment wrapText="1"/>
    </xf>
    <xf numFmtId="0" fontId="0" fillId="10" borderId="64" xfId="0" applyFill="1" applyBorder="1" applyAlignment="1" applyProtection="1">
      <alignment wrapText="1"/>
      <protection locked="0"/>
    </xf>
    <xf numFmtId="0" fontId="0" fillId="10" borderId="68" xfId="0" applyFill="1" applyBorder="1" applyAlignment="1" applyProtection="1">
      <alignment wrapText="1"/>
    </xf>
    <xf numFmtId="49" fontId="0" fillId="2" borderId="63" xfId="0" applyNumberFormat="1" applyFill="1" applyBorder="1" applyAlignment="1" applyProtection="1">
      <alignment horizontal="left" wrapText="1"/>
    </xf>
    <xf numFmtId="1" fontId="0" fillId="2" borderId="63" xfId="0" applyNumberFormat="1" applyFill="1" applyBorder="1" applyAlignment="1" applyProtection="1">
      <alignment horizontal="right"/>
    </xf>
    <xf numFmtId="0" fontId="7" fillId="31" borderId="63" xfId="0" applyFont="1" applyFill="1" applyBorder="1" applyAlignment="1" applyProtection="1">
      <alignment vertical="top"/>
      <protection locked="0"/>
    </xf>
    <xf numFmtId="0" fontId="7" fillId="14" borderId="63" xfId="0" applyFont="1" applyFill="1" applyBorder="1" applyAlignment="1" applyProtection="1">
      <alignment vertical="top"/>
      <protection locked="0"/>
    </xf>
    <xf numFmtId="0" fontId="7" fillId="15" borderId="63" xfId="0" applyFont="1" applyFill="1" applyBorder="1" applyAlignment="1" applyProtection="1">
      <alignment vertical="top"/>
      <protection locked="0"/>
    </xf>
    <xf numFmtId="0" fontId="19" fillId="32" borderId="63" xfId="0" applyFont="1" applyFill="1" applyBorder="1" applyAlignment="1" applyProtection="1">
      <alignment horizontal="right"/>
      <protection locked="0"/>
    </xf>
    <xf numFmtId="0" fontId="7" fillId="16" borderId="63" xfId="0" applyFont="1" applyFill="1" applyBorder="1" applyAlignment="1" applyProtection="1">
      <alignment vertical="top"/>
      <protection locked="0"/>
    </xf>
    <xf numFmtId="0" fontId="0" fillId="2" borderId="63" xfId="0" applyNumberFormat="1" applyFill="1" applyBorder="1" applyProtection="1"/>
    <xf numFmtId="0" fontId="0" fillId="2" borderId="63" xfId="0" applyFill="1" applyBorder="1" applyAlignment="1" applyProtection="1">
      <alignment vertical="top"/>
      <protection locked="0"/>
    </xf>
    <xf numFmtId="49" fontId="11" fillId="2" borderId="63" xfId="0" applyNumberFormat="1" applyFont="1" applyFill="1" applyBorder="1" applyAlignment="1" applyProtection="1">
      <alignment wrapText="1"/>
    </xf>
    <xf numFmtId="0" fontId="7" fillId="2" borderId="63" xfId="0" applyFont="1" applyFill="1" applyBorder="1" applyAlignment="1" applyProtection="1">
      <alignment vertical="top"/>
      <protection locked="0"/>
    </xf>
    <xf numFmtId="49" fontId="0" fillId="2" borderId="63" xfId="0" applyNumberFormat="1" applyFill="1" applyBorder="1" applyAlignment="1" applyProtection="1">
      <alignment wrapText="1"/>
    </xf>
    <xf numFmtId="1" fontId="0" fillId="17" borderId="22" xfId="0" applyNumberFormat="1" applyFill="1" applyBorder="1" applyProtection="1">
      <protection locked="0"/>
    </xf>
    <xf numFmtId="1" fontId="0" fillId="17" borderId="66" xfId="0" applyNumberFormat="1" applyFill="1" applyBorder="1" applyProtection="1">
      <protection locked="0"/>
    </xf>
    <xf numFmtId="1" fontId="0" fillId="17" borderId="50" xfId="0" applyNumberFormat="1" applyFill="1" applyBorder="1" applyProtection="1">
      <protection locked="0"/>
    </xf>
    <xf numFmtId="49" fontId="7" fillId="18" borderId="63" xfId="0" applyNumberFormat="1" applyFont="1" applyFill="1" applyBorder="1" applyAlignment="1" applyProtection="1">
      <alignment wrapText="1"/>
    </xf>
    <xf numFmtId="1" fontId="0" fillId="2" borderId="1" xfId="0" applyNumberFormat="1" applyFill="1" applyBorder="1" applyProtection="1"/>
    <xf numFmtId="0" fontId="15" fillId="32" borderId="63" xfId="0" applyFont="1" applyFill="1" applyBorder="1" applyAlignment="1" applyProtection="1">
      <alignment horizontal="right"/>
      <protection locked="0"/>
    </xf>
    <xf numFmtId="0" fontId="0" fillId="0" borderId="0" xfId="0" applyBorder="1" applyProtection="1"/>
    <xf numFmtId="1" fontId="0" fillId="17" borderId="70" xfId="0" applyNumberFormat="1" applyFill="1" applyBorder="1" applyProtection="1"/>
    <xf numFmtId="0" fontId="0" fillId="17" borderId="71" xfId="0" applyFill="1" applyBorder="1" applyAlignment="1" applyProtection="1">
      <alignment wrapText="1"/>
    </xf>
    <xf numFmtId="172" fontId="0" fillId="17" borderId="71" xfId="0" applyNumberFormat="1" applyFill="1" applyBorder="1" applyProtection="1"/>
    <xf numFmtId="1" fontId="0" fillId="17" borderId="71" xfId="0" applyNumberFormat="1" applyFill="1" applyBorder="1" applyProtection="1"/>
    <xf numFmtId="0" fontId="7" fillId="17" borderId="71" xfId="0" applyFont="1" applyFill="1" applyBorder="1" applyAlignment="1" applyProtection="1">
      <alignment horizontal="right" vertical="top"/>
      <protection locked="0"/>
    </xf>
    <xf numFmtId="0" fontId="20" fillId="17" borderId="71" xfId="0" applyFont="1" applyFill="1" applyBorder="1" applyAlignment="1" applyProtection="1">
      <alignment horizontal="right" vertical="top"/>
      <protection locked="0"/>
    </xf>
    <xf numFmtId="0" fontId="7" fillId="17" borderId="71" xfId="0" applyFont="1" applyFill="1" applyBorder="1" applyAlignment="1" applyProtection="1">
      <alignment horizontal="right" vertical="top" wrapText="1"/>
      <protection locked="0"/>
    </xf>
    <xf numFmtId="0" fontId="7" fillId="17" borderId="71" xfId="0" applyFont="1" applyFill="1" applyBorder="1" applyProtection="1"/>
    <xf numFmtId="166" fontId="7" fillId="17" borderId="71" xfId="0" applyNumberFormat="1" applyFont="1" applyFill="1" applyBorder="1" applyProtection="1"/>
    <xf numFmtId="0" fontId="7" fillId="17" borderId="71" xfId="0" applyFont="1" applyFill="1" applyBorder="1" applyAlignment="1" applyProtection="1">
      <alignment vertical="top"/>
      <protection locked="0"/>
    </xf>
    <xf numFmtId="0" fontId="20" fillId="17" borderId="71" xfId="0" applyFont="1" applyFill="1" applyBorder="1" applyAlignment="1" applyProtection="1">
      <alignment vertical="top"/>
      <protection locked="0"/>
    </xf>
    <xf numFmtId="172" fontId="0" fillId="2" borderId="63" xfId="0" applyNumberFormat="1" applyFill="1" applyBorder="1" applyProtection="1"/>
    <xf numFmtId="172" fontId="11" fillId="2" borderId="63" xfId="0" applyNumberFormat="1" applyFont="1" applyFill="1" applyBorder="1" applyProtection="1"/>
    <xf numFmtId="49" fontId="11" fillId="37" borderId="25" xfId="0" applyNumberFormat="1" applyFont="1" applyFill="1" applyBorder="1" applyAlignment="1" applyProtection="1">
      <alignment horizontal="left" wrapText="1"/>
    </xf>
    <xf numFmtId="49" fontId="0" fillId="37" borderId="25" xfId="0" applyNumberFormat="1" applyFill="1" applyBorder="1" applyAlignment="1" applyProtection="1">
      <alignment horizontal="left" wrapText="1"/>
    </xf>
    <xf numFmtId="49" fontId="11" fillId="37" borderId="25" xfId="0" applyNumberFormat="1" applyFont="1" applyFill="1" applyBorder="1" applyAlignment="1" applyProtection="1">
      <alignment wrapText="1"/>
    </xf>
    <xf numFmtId="49" fontId="7" fillId="37" borderId="25" xfId="0" applyNumberFormat="1" applyFont="1" applyFill="1" applyBorder="1" applyAlignment="1" applyProtection="1">
      <alignment wrapText="1"/>
    </xf>
    <xf numFmtId="1" fontId="0" fillId="2" borderId="72" xfId="0" applyNumberFormat="1" applyFill="1" applyBorder="1" applyProtection="1"/>
    <xf numFmtId="170" fontId="0" fillId="17" borderId="64" xfId="0" applyNumberFormat="1" applyFill="1" applyBorder="1" applyProtection="1"/>
    <xf numFmtId="1" fontId="0" fillId="17" borderId="64" xfId="0" applyNumberFormat="1" applyFill="1" applyBorder="1" applyProtection="1"/>
    <xf numFmtId="0" fontId="11" fillId="2" borderId="63" xfId="0" applyNumberFormat="1" applyFont="1" applyFill="1" applyBorder="1" applyProtection="1"/>
    <xf numFmtId="0" fontId="0" fillId="17" borderId="73" xfId="0" applyFill="1" applyBorder="1" applyProtection="1"/>
    <xf numFmtId="0" fontId="0" fillId="17" borderId="71" xfId="0" applyFill="1" applyBorder="1" applyProtection="1"/>
    <xf numFmtId="167" fontId="0" fillId="17" borderId="71" xfId="0" applyNumberFormat="1" applyFill="1" applyBorder="1" applyProtection="1"/>
    <xf numFmtId="0" fontId="0" fillId="17" borderId="74" xfId="0" applyFill="1" applyBorder="1" applyProtection="1"/>
    <xf numFmtId="49" fontId="11" fillId="20" borderId="63" xfId="3" applyNumberFormat="1" applyFill="1" applyBorder="1" applyAlignment="1" applyProtection="1">
      <alignment horizontal="left" wrapText="1"/>
    </xf>
    <xf numFmtId="170" fontId="11" fillId="2" borderId="63" xfId="3" applyNumberFormat="1" applyFill="1" applyBorder="1" applyProtection="1"/>
    <xf numFmtId="1" fontId="11" fillId="2" borderId="63" xfId="3" applyNumberFormat="1" applyFill="1" applyBorder="1" applyProtection="1"/>
    <xf numFmtId="168" fontId="16" fillId="0" borderId="42" xfId="3" applyNumberFormat="1" applyFont="1" applyFill="1" applyBorder="1" applyAlignment="1" applyProtection="1">
      <alignment horizontal="right"/>
    </xf>
    <xf numFmtId="0" fontId="11" fillId="2" borderId="65" xfId="3" applyNumberFormat="1" applyFill="1" applyBorder="1" applyProtection="1"/>
    <xf numFmtId="0" fontId="17" fillId="41" borderId="25" xfId="0" applyFont="1" applyFill="1" applyBorder="1" applyAlignment="1" applyProtection="1">
      <alignment vertical="top" wrapText="1"/>
    </xf>
    <xf numFmtId="0" fontId="11" fillId="2" borderId="25" xfId="0" applyNumberFormat="1" applyFont="1" applyFill="1" applyBorder="1" applyAlignment="1" applyProtection="1">
      <alignment wrapText="1"/>
    </xf>
    <xf numFmtId="0" fontId="0" fillId="2" borderId="25" xfId="0" applyNumberFormat="1" applyFill="1" applyBorder="1" applyAlignment="1" applyProtection="1">
      <alignment horizontal="left"/>
    </xf>
    <xf numFmtId="0" fontId="0" fillId="17" borderId="29" xfId="0" applyNumberFormat="1" applyFill="1" applyBorder="1" applyAlignment="1" applyProtection="1">
      <alignment horizontal="left"/>
    </xf>
    <xf numFmtId="0" fontId="0" fillId="17" borderId="66" xfId="0" applyNumberFormat="1" applyFill="1" applyBorder="1" applyAlignment="1" applyProtection="1">
      <alignment horizontal="left"/>
    </xf>
    <xf numFmtId="0" fontId="0" fillId="17" borderId="22" xfId="0" applyNumberFormat="1" applyFill="1" applyBorder="1" applyAlignment="1" applyProtection="1">
      <alignment horizontal="left"/>
    </xf>
    <xf numFmtId="0" fontId="11" fillId="2" borderId="25" xfId="0" applyNumberFormat="1" applyFont="1" applyFill="1" applyBorder="1" applyAlignment="1" applyProtection="1">
      <alignment horizontal="left"/>
    </xf>
    <xf numFmtId="170" fontId="11" fillId="2" borderId="25" xfId="0" applyNumberFormat="1" applyFont="1" applyFill="1" applyBorder="1" applyAlignment="1" applyProtection="1">
      <alignment horizontal="center"/>
    </xf>
    <xf numFmtId="170" fontId="11" fillId="2" borderId="63" xfId="3" applyNumberFormat="1" applyFill="1" applyBorder="1" applyAlignment="1" applyProtection="1">
      <alignment horizontal="center"/>
    </xf>
    <xf numFmtId="172" fontId="0" fillId="17" borderId="71" xfId="0" applyNumberFormat="1" applyFill="1" applyBorder="1" applyAlignment="1" applyProtection="1">
      <alignment horizontal="center"/>
    </xf>
    <xf numFmtId="0" fontId="7" fillId="42" borderId="25" xfId="0" applyFont="1" applyFill="1" applyBorder="1" applyAlignment="1" applyProtection="1">
      <alignment vertical="top"/>
      <protection locked="0"/>
    </xf>
    <xf numFmtId="0" fontId="17" fillId="44" borderId="25" xfId="0" applyFont="1" applyFill="1" applyBorder="1" applyAlignment="1" applyProtection="1">
      <alignment vertical="top" wrapText="1"/>
      <protection locked="0"/>
    </xf>
    <xf numFmtId="0" fontId="1" fillId="17" borderId="22" xfId="0" applyFont="1" applyFill="1" applyBorder="1" applyAlignment="1" applyProtection="1">
      <alignment wrapText="1"/>
    </xf>
    <xf numFmtId="0" fontId="1" fillId="17" borderId="71" xfId="0" applyFont="1" applyFill="1" applyBorder="1" applyAlignment="1" applyProtection="1">
      <alignment wrapText="1"/>
    </xf>
    <xf numFmtId="170" fontId="1" fillId="10" borderId="22" xfId="0" applyNumberFormat="1" applyFont="1" applyFill="1" applyBorder="1" applyProtection="1"/>
    <xf numFmtId="0" fontId="1" fillId="17" borderId="50" xfId="0" applyFont="1" applyFill="1" applyBorder="1" applyAlignment="1" applyProtection="1">
      <alignment wrapText="1"/>
    </xf>
    <xf numFmtId="0" fontId="1" fillId="10" borderId="22" xfId="0" applyFont="1" applyFill="1" applyBorder="1" applyAlignment="1" applyProtection="1">
      <alignment wrapText="1"/>
    </xf>
    <xf numFmtId="0" fontId="1" fillId="10" borderId="64" xfId="0" applyFont="1" applyFill="1" applyBorder="1" applyAlignment="1" applyProtection="1">
      <alignment wrapText="1"/>
    </xf>
    <xf numFmtId="0" fontId="1" fillId="17" borderId="22" xfId="0" applyFont="1" applyFill="1" applyBorder="1" applyAlignment="1" applyProtection="1">
      <alignment vertical="center" wrapText="1"/>
    </xf>
    <xf numFmtId="0" fontId="1" fillId="17" borderId="66" xfId="0" applyFont="1" applyFill="1" applyBorder="1" applyAlignment="1" applyProtection="1">
      <alignment wrapText="1"/>
    </xf>
    <xf numFmtId="0" fontId="1" fillId="17" borderId="29" xfId="0" applyFont="1" applyFill="1" applyBorder="1" applyAlignment="1" applyProtection="1">
      <alignment wrapText="1"/>
    </xf>
    <xf numFmtId="49" fontId="10" fillId="37" borderId="25" xfId="0" applyNumberFormat="1" applyFont="1" applyFill="1" applyBorder="1" applyAlignment="1" applyProtection="1">
      <alignment horizontal="left" wrapText="1"/>
    </xf>
    <xf numFmtId="174" fontId="0" fillId="0" borderId="0" xfId="0" applyNumberFormat="1" applyProtection="1"/>
    <xf numFmtId="0" fontId="11" fillId="0" borderId="0" xfId="0" applyNumberFormat="1" applyFont="1" applyProtection="1"/>
    <xf numFmtId="10" fontId="0" fillId="0" borderId="0" xfId="4" applyNumberFormat="1" applyFont="1" applyProtection="1"/>
    <xf numFmtId="0" fontId="11" fillId="0" borderId="0" xfId="0" applyNumberFormat="1" applyFont="1" applyFill="1" applyBorder="1" applyProtection="1"/>
    <xf numFmtId="49" fontId="3" fillId="2" borderId="0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Protection="1"/>
    <xf numFmtId="1" fontId="3" fillId="2" borderId="0" xfId="0" applyNumberFormat="1" applyFont="1" applyFill="1" applyBorder="1" applyProtection="1"/>
    <xf numFmtId="1" fontId="0" fillId="2" borderId="0" xfId="0" applyNumberFormat="1" applyFill="1" applyBorder="1" applyProtection="1"/>
    <xf numFmtId="0" fontId="7" fillId="48" borderId="25" xfId="0" applyFont="1" applyFill="1" applyBorder="1" applyAlignment="1" applyProtection="1">
      <alignment vertical="top"/>
      <protection locked="0"/>
    </xf>
    <xf numFmtId="0" fontId="0" fillId="48" borderId="25" xfId="0" applyFill="1" applyBorder="1" applyAlignment="1" applyProtection="1">
      <alignment vertical="top"/>
      <protection locked="0"/>
    </xf>
    <xf numFmtId="49" fontId="11" fillId="37" borderId="63" xfId="0" applyNumberFormat="1" applyFont="1" applyFill="1" applyBorder="1" applyAlignment="1" applyProtection="1">
      <alignment wrapText="1"/>
    </xf>
    <xf numFmtId="1" fontId="11" fillId="0" borderId="0" xfId="0" applyNumberFormat="1" applyFont="1" applyFill="1" applyBorder="1" applyProtection="1"/>
    <xf numFmtId="166" fontId="2" fillId="2" borderId="75" xfId="0" applyNumberFormat="1" applyFont="1" applyFill="1" applyBorder="1" applyProtection="1"/>
    <xf numFmtId="0" fontId="2" fillId="2" borderId="76" xfId="0" applyFont="1" applyFill="1" applyBorder="1" applyProtection="1"/>
    <xf numFmtId="166" fontId="2" fillId="2" borderId="77" xfId="0" applyNumberFormat="1" applyFont="1" applyFill="1" applyBorder="1" applyProtection="1"/>
    <xf numFmtId="49" fontId="9" fillId="2" borderId="64" xfId="0" applyNumberFormat="1" applyFont="1" applyFill="1" applyBorder="1" applyAlignment="1" applyProtection="1">
      <alignment horizontal="center"/>
    </xf>
    <xf numFmtId="0" fontId="0" fillId="2" borderId="78" xfId="0" applyFill="1" applyBorder="1" applyProtection="1"/>
    <xf numFmtId="166" fontId="2" fillId="2" borderId="78" xfId="0" applyNumberFormat="1" applyFont="1" applyFill="1" applyBorder="1" applyAlignment="1" applyProtection="1">
      <alignment horizontal="right"/>
    </xf>
    <xf numFmtId="0" fontId="0" fillId="2" borderId="79" xfId="0" applyFill="1" applyBorder="1" applyProtection="1"/>
    <xf numFmtId="167" fontId="2" fillId="3" borderId="64" xfId="0" applyNumberFormat="1" applyFont="1" applyFill="1" applyBorder="1" applyProtection="1"/>
    <xf numFmtId="1" fontId="2" fillId="2" borderId="80" xfId="0" applyNumberFormat="1" applyFont="1" applyFill="1" applyBorder="1" applyProtection="1"/>
    <xf numFmtId="1" fontId="2" fillId="2" borderId="78" xfId="0" applyNumberFormat="1" applyFont="1" applyFill="1" applyBorder="1" applyProtection="1"/>
    <xf numFmtId="1" fontId="2" fillId="2" borderId="81" xfId="0" applyNumberFormat="1" applyFont="1" applyFill="1" applyBorder="1" applyProtection="1"/>
    <xf numFmtId="0" fontId="31" fillId="2" borderId="82" xfId="0" applyFont="1" applyFill="1" applyBorder="1" applyAlignment="1" applyProtection="1">
      <alignment horizontal="center" vertical="center"/>
    </xf>
    <xf numFmtId="0" fontId="0" fillId="2" borderId="80" xfId="0" applyFill="1" applyBorder="1" applyProtection="1"/>
    <xf numFmtId="0" fontId="2" fillId="2" borderId="82" xfId="0" applyFont="1" applyFill="1" applyBorder="1" applyProtection="1"/>
    <xf numFmtId="49" fontId="3" fillId="3" borderId="83" xfId="0" applyNumberFormat="1" applyFont="1" applyFill="1" applyBorder="1" applyAlignment="1" applyProtection="1">
      <alignment vertical="center"/>
    </xf>
    <xf numFmtId="0" fontId="3" fillId="3" borderId="84" xfId="0" applyFont="1" applyFill="1" applyBorder="1" applyAlignment="1" applyProtection="1">
      <alignment vertical="center"/>
    </xf>
    <xf numFmtId="0" fontId="3" fillId="3" borderId="84" xfId="0" applyFont="1" applyFill="1" applyBorder="1" applyAlignment="1" applyProtection="1">
      <alignment horizontal="center" vertical="center"/>
    </xf>
    <xf numFmtId="0" fontId="13" fillId="22" borderId="85" xfId="0" applyFont="1" applyFill="1" applyBorder="1" applyAlignment="1" applyProtection="1">
      <alignment horizontal="right"/>
    </xf>
    <xf numFmtId="0" fontId="14" fillId="23" borderId="85" xfId="0" applyFont="1" applyFill="1" applyBorder="1" applyAlignment="1" applyProtection="1">
      <alignment horizontal="right"/>
    </xf>
    <xf numFmtId="0" fontId="13" fillId="24" borderId="85" xfId="0" applyFont="1" applyFill="1" applyBorder="1" applyAlignment="1" applyProtection="1">
      <alignment horizontal="right"/>
    </xf>
    <xf numFmtId="0" fontId="13" fillId="25" borderId="85" xfId="0" applyFont="1" applyFill="1" applyBorder="1" applyAlignment="1" applyProtection="1">
      <alignment horizontal="right"/>
    </xf>
    <xf numFmtId="0" fontId="14" fillId="26" borderId="85" xfId="0" applyFont="1" applyFill="1" applyBorder="1" applyAlignment="1" applyProtection="1">
      <alignment horizontal="right"/>
    </xf>
    <xf numFmtId="0" fontId="13" fillId="0" borderId="85" xfId="0" applyFont="1" applyBorder="1" applyAlignment="1" applyProtection="1">
      <alignment horizontal="right"/>
    </xf>
    <xf numFmtId="0" fontId="3" fillId="10" borderId="2" xfId="0" applyNumberFormat="1" applyFont="1" applyFill="1" applyBorder="1" applyAlignment="1" applyProtection="1">
      <alignment horizontal="right"/>
    </xf>
    <xf numFmtId="0" fontId="13" fillId="27" borderId="85" xfId="0" applyFont="1" applyFill="1" applyBorder="1" applyAlignment="1" applyProtection="1">
      <alignment horizontal="right"/>
    </xf>
    <xf numFmtId="0" fontId="13" fillId="28" borderId="85" xfId="0" applyFont="1" applyFill="1" applyBorder="1" applyAlignment="1" applyProtection="1">
      <alignment horizontal="right"/>
    </xf>
    <xf numFmtId="0" fontId="13" fillId="29" borderId="85" xfId="0" applyFont="1" applyFill="1" applyBorder="1" applyAlignment="1" applyProtection="1">
      <alignment horizontal="right"/>
    </xf>
    <xf numFmtId="0" fontId="14" fillId="30" borderId="85" xfId="0" applyFont="1" applyFill="1" applyBorder="1" applyAlignment="1" applyProtection="1">
      <alignment horizontal="right"/>
    </xf>
    <xf numFmtId="49" fontId="9" fillId="2" borderId="62" xfId="0" applyNumberFormat="1" applyFont="1" applyFill="1" applyBorder="1" applyAlignment="1" applyProtection="1">
      <alignment horizontal="center"/>
    </xf>
    <xf numFmtId="49" fontId="5" fillId="2" borderId="62" xfId="0" applyNumberFormat="1" applyFont="1" applyFill="1" applyBorder="1" applyAlignment="1" applyProtection="1">
      <alignment horizontal="center"/>
    </xf>
    <xf numFmtId="166" fontId="2" fillId="2" borderId="79" xfId="0" applyNumberFormat="1" applyFont="1" applyFill="1" applyBorder="1" applyAlignment="1" applyProtection="1">
      <alignment horizontal="right"/>
    </xf>
    <xf numFmtId="49" fontId="3" fillId="4" borderId="83" xfId="0" applyNumberFormat="1" applyFont="1" applyFill="1" applyBorder="1" applyAlignment="1" applyProtection="1">
      <alignment vertical="center"/>
    </xf>
    <xf numFmtId="0" fontId="3" fillId="4" borderId="84" xfId="0" applyFont="1" applyFill="1" applyBorder="1" applyAlignment="1" applyProtection="1">
      <alignment vertical="center"/>
    </xf>
    <xf numFmtId="0" fontId="4" fillId="4" borderId="84" xfId="0" applyFont="1" applyFill="1" applyBorder="1" applyAlignment="1" applyProtection="1">
      <alignment vertical="center"/>
    </xf>
    <xf numFmtId="0" fontId="3" fillId="31" borderId="2" xfId="0" applyNumberFormat="1" applyFont="1" applyFill="1" applyBorder="1" applyAlignment="1" applyProtection="1">
      <alignment horizontal="right"/>
    </xf>
    <xf numFmtId="0" fontId="3" fillId="14" borderId="2" xfId="0" applyNumberFormat="1" applyFont="1" applyFill="1" applyBorder="1" applyAlignment="1" applyProtection="1">
      <alignment horizontal="right"/>
    </xf>
    <xf numFmtId="0" fontId="3" fillId="15" borderId="2" xfId="0" applyNumberFormat="1" applyFont="1" applyFill="1" applyBorder="1" applyAlignment="1" applyProtection="1">
      <alignment horizontal="right"/>
    </xf>
    <xf numFmtId="0" fontId="14" fillId="32" borderId="2" xfId="0" applyNumberFormat="1" applyFont="1" applyFill="1" applyBorder="1" applyAlignment="1" applyProtection="1">
      <alignment horizontal="right"/>
    </xf>
    <xf numFmtId="0" fontId="3" fillId="16" borderId="2" xfId="0" applyNumberFormat="1" applyFont="1" applyFill="1" applyBorder="1" applyAlignment="1" applyProtection="1">
      <alignment horizontal="right"/>
    </xf>
    <xf numFmtId="0" fontId="3" fillId="2" borderId="2" xfId="0" applyNumberFormat="1" applyFont="1" applyFill="1" applyBorder="1" applyAlignment="1" applyProtection="1">
      <alignment horizontal="right"/>
    </xf>
    <xf numFmtId="0" fontId="0" fillId="0" borderId="62" xfId="0" applyBorder="1" applyProtection="1"/>
    <xf numFmtId="49" fontId="3" fillId="2" borderId="72" xfId="0" applyNumberFormat="1" applyFont="1" applyFill="1" applyBorder="1" applyAlignment="1" applyProtection="1">
      <alignment horizontal="center" vertical="center" wrapText="1"/>
    </xf>
    <xf numFmtId="0" fontId="31" fillId="2" borderId="69" xfId="0" applyFont="1" applyFill="1" applyBorder="1" applyAlignment="1" applyProtection="1">
      <alignment horizontal="center" vertical="center"/>
    </xf>
    <xf numFmtId="49" fontId="9" fillId="2" borderId="69" xfId="0" applyNumberFormat="1" applyFont="1" applyFill="1" applyBorder="1" applyAlignment="1" applyProtection="1">
      <alignment horizontal="center"/>
    </xf>
    <xf numFmtId="0" fontId="2" fillId="2" borderId="69" xfId="0" applyFont="1" applyFill="1" applyBorder="1" applyProtection="1"/>
    <xf numFmtId="49" fontId="5" fillId="2" borderId="69" xfId="0" applyNumberFormat="1" applyFont="1" applyFill="1" applyBorder="1" applyAlignment="1" applyProtection="1">
      <alignment horizontal="center"/>
    </xf>
    <xf numFmtId="167" fontId="2" fillId="2" borderId="79" xfId="0" applyNumberFormat="1" applyFont="1" applyFill="1" applyBorder="1" applyProtection="1"/>
    <xf numFmtId="0" fontId="31" fillId="2" borderId="62" xfId="0" applyFont="1" applyFill="1" applyBorder="1" applyAlignment="1" applyProtection="1">
      <alignment horizontal="center" vertical="center"/>
    </xf>
    <xf numFmtId="0" fontId="2" fillId="2" borderId="62" xfId="0" applyFont="1" applyFill="1" applyBorder="1" applyProtection="1"/>
    <xf numFmtId="170" fontId="0" fillId="2" borderId="0" xfId="0" applyNumberFormat="1" applyFill="1" applyBorder="1" applyProtection="1"/>
    <xf numFmtId="49" fontId="3" fillId="2" borderId="86" xfId="0" applyNumberFormat="1" applyFont="1" applyFill="1" applyBorder="1" applyAlignment="1" applyProtection="1">
      <alignment horizontal="center" vertical="center"/>
    </xf>
    <xf numFmtId="49" fontId="3" fillId="2" borderId="79" xfId="0" applyNumberFormat="1" applyFont="1" applyFill="1" applyBorder="1" applyAlignment="1" applyProtection="1">
      <alignment horizontal="center" vertical="center"/>
    </xf>
    <xf numFmtId="0" fontId="3" fillId="2" borderId="72" xfId="0" applyFont="1" applyFill="1" applyBorder="1" applyAlignment="1" applyProtection="1">
      <alignment vertical="center"/>
    </xf>
    <xf numFmtId="49" fontId="3" fillId="2" borderId="63" xfId="0" applyNumberFormat="1" applyFont="1" applyFill="1" applyBorder="1" applyAlignment="1" applyProtection="1">
      <alignment horizontal="center" vertical="center" wrapText="1"/>
    </xf>
    <xf numFmtId="49" fontId="33" fillId="2" borderId="63" xfId="0" applyNumberFormat="1" applyFont="1" applyFill="1" applyBorder="1" applyAlignment="1" applyProtection="1">
      <alignment horizontal="center" vertical="center" wrapText="1"/>
    </xf>
    <xf numFmtId="49" fontId="3" fillId="2" borderId="63" xfId="0" applyNumberFormat="1" applyFont="1" applyFill="1" applyBorder="1" applyAlignment="1" applyProtection="1">
      <alignment horizontal="center" vertical="center"/>
    </xf>
    <xf numFmtId="49" fontId="3" fillId="2" borderId="83" xfId="0" applyNumberFormat="1" applyFont="1" applyFill="1" applyBorder="1" applyAlignment="1" applyProtection="1">
      <alignment horizontal="center" vertical="center" wrapText="1"/>
    </xf>
    <xf numFmtId="49" fontId="3" fillId="2" borderId="69" xfId="0" applyNumberFormat="1" applyFont="1" applyFill="1" applyBorder="1" applyAlignment="1" applyProtection="1">
      <alignment horizontal="center" vertical="center" wrapText="1"/>
    </xf>
    <xf numFmtId="49" fontId="3" fillId="3" borderId="64" xfId="0" applyNumberFormat="1" applyFont="1" applyFill="1" applyBorder="1" applyAlignment="1" applyProtection="1">
      <alignment horizontal="center" vertical="center" wrapText="1"/>
    </xf>
    <xf numFmtId="49" fontId="3" fillId="3" borderId="64" xfId="0" applyNumberFormat="1" applyFont="1" applyFill="1" applyBorder="1" applyAlignment="1" applyProtection="1">
      <alignment horizontal="center" vertical="center"/>
    </xf>
    <xf numFmtId="49" fontId="8" fillId="3" borderId="64" xfId="0" applyNumberFormat="1" applyFont="1" applyFill="1" applyBorder="1" applyAlignment="1" applyProtection="1">
      <alignment horizontal="center" vertical="center"/>
    </xf>
    <xf numFmtId="49" fontId="3" fillId="3" borderId="87" xfId="0" applyNumberFormat="1" applyFont="1" applyFill="1" applyBorder="1" applyAlignment="1" applyProtection="1">
      <alignment horizontal="center" vertical="center" wrapText="1"/>
    </xf>
    <xf numFmtId="49" fontId="3" fillId="4" borderId="64" xfId="0" applyNumberFormat="1" applyFont="1" applyFill="1" applyBorder="1" applyAlignment="1" applyProtection="1">
      <alignment horizontal="center" vertical="center" wrapText="1"/>
    </xf>
    <xf numFmtId="49" fontId="3" fillId="4" borderId="64" xfId="0" applyNumberFormat="1" applyFont="1" applyFill="1" applyBorder="1" applyAlignment="1" applyProtection="1">
      <alignment horizontal="center" vertical="center"/>
    </xf>
    <xf numFmtId="49" fontId="3" fillId="4" borderId="87" xfId="0" applyNumberFormat="1" applyFont="1" applyFill="1" applyBorder="1" applyAlignment="1" applyProtection="1">
      <alignment horizontal="center" vertical="center" wrapText="1"/>
    </xf>
    <xf numFmtId="49" fontId="3" fillId="35" borderId="88" xfId="0" applyNumberFormat="1" applyFont="1" applyFill="1" applyBorder="1" applyAlignment="1" applyProtection="1">
      <alignment vertical="center" wrapText="1"/>
    </xf>
    <xf numFmtId="49" fontId="3" fillId="35" borderId="64" xfId="0" applyNumberFormat="1" applyFont="1" applyFill="1" applyBorder="1" applyAlignment="1" applyProtection="1">
      <alignment horizontal="center" vertical="center"/>
    </xf>
    <xf numFmtId="49" fontId="3" fillId="35" borderId="87" xfId="0" applyNumberFormat="1" applyFont="1" applyFill="1" applyBorder="1" applyAlignment="1" applyProtection="1">
      <alignment horizontal="center" vertical="center" wrapText="1"/>
    </xf>
    <xf numFmtId="49" fontId="3" fillId="3" borderId="88" xfId="0" applyNumberFormat="1" applyFont="1" applyFill="1" applyBorder="1" applyAlignment="1" applyProtection="1">
      <alignment horizontal="center" vertical="center"/>
    </xf>
    <xf numFmtId="49" fontId="3" fillId="2" borderId="80" xfId="0" applyNumberFormat="1" applyFont="1" applyFill="1" applyBorder="1" applyAlignment="1" applyProtection="1">
      <alignment horizontal="center" vertical="center"/>
    </xf>
    <xf numFmtId="49" fontId="3" fillId="2" borderId="78" xfId="0" applyNumberFormat="1" applyFont="1" applyFill="1" applyBorder="1" applyAlignment="1" applyProtection="1">
      <alignment horizontal="center" vertical="center"/>
    </xf>
    <xf numFmtId="49" fontId="3" fillId="2" borderId="81" xfId="0" applyNumberFormat="1" applyFont="1" applyFill="1" applyBorder="1" applyAlignment="1" applyProtection="1">
      <alignment horizontal="center" vertical="center"/>
    </xf>
    <xf numFmtId="49" fontId="9" fillId="2" borderId="63" xfId="0" applyNumberFormat="1" applyFont="1" applyFill="1" applyBorder="1" applyAlignment="1" applyProtection="1">
      <alignment horizontal="center"/>
    </xf>
    <xf numFmtId="0" fontId="5" fillId="2" borderId="78" xfId="0" applyFont="1" applyFill="1" applyBorder="1" applyAlignment="1" applyProtection="1">
      <alignment horizontal="center"/>
    </xf>
    <xf numFmtId="1" fontId="3" fillId="2" borderId="63" xfId="0" applyNumberFormat="1" applyFont="1" applyFill="1" applyBorder="1" applyProtection="1"/>
    <xf numFmtId="0" fontId="3" fillId="2" borderId="63" xfId="0" applyNumberFormat="1" applyFont="1" applyFill="1" applyBorder="1" applyAlignment="1" applyProtection="1">
      <alignment horizontal="right"/>
    </xf>
    <xf numFmtId="0" fontId="3" fillId="2" borderId="0" xfId="0" applyNumberFormat="1" applyFont="1" applyFill="1" applyBorder="1" applyAlignment="1" applyProtection="1">
      <alignment horizontal="right"/>
    </xf>
    <xf numFmtId="49" fontId="3" fillId="2" borderId="63" xfId="0" applyNumberFormat="1" applyFont="1" applyFill="1" applyBorder="1" applyAlignment="1" applyProtection="1">
      <alignment horizontal="right"/>
    </xf>
    <xf numFmtId="49" fontId="0" fillId="2" borderId="63" xfId="0" applyNumberFormat="1" applyFill="1" applyBorder="1" applyProtection="1"/>
    <xf numFmtId="1" fontId="3" fillId="2" borderId="65" xfId="0" applyNumberFormat="1" applyFont="1" applyFill="1" applyBorder="1" applyProtection="1"/>
    <xf numFmtId="0" fontId="2" fillId="2" borderId="63" xfId="0" applyFont="1" applyFill="1" applyBorder="1" applyProtection="1"/>
    <xf numFmtId="0" fontId="0" fillId="2" borderId="63" xfId="0" applyFill="1" applyBorder="1" applyProtection="1"/>
    <xf numFmtId="166" fontId="0" fillId="34" borderId="63" xfId="0" applyNumberFormat="1" applyFill="1" applyBorder="1" applyProtection="1"/>
    <xf numFmtId="0" fontId="2" fillId="2" borderId="65" xfId="0" applyFont="1" applyFill="1" applyBorder="1" applyProtection="1"/>
    <xf numFmtId="49" fontId="29" fillId="18" borderId="63" xfId="0" applyNumberFormat="1" applyFont="1" applyFill="1" applyBorder="1" applyAlignment="1" applyProtection="1">
      <alignment horizontal="center" wrapText="1"/>
    </xf>
    <xf numFmtId="0" fontId="7" fillId="47" borderId="63" xfId="0" applyFont="1" applyFill="1" applyBorder="1" applyAlignment="1" applyProtection="1">
      <alignment vertical="top"/>
    </xf>
    <xf numFmtId="49" fontId="29" fillId="20" borderId="63" xfId="0" applyNumberFormat="1" applyFont="1" applyFill="1" applyBorder="1" applyAlignment="1" applyProtection="1">
      <alignment horizontal="center" wrapText="1"/>
    </xf>
    <xf numFmtId="49" fontId="11" fillId="37" borderId="63" xfId="0" applyNumberFormat="1" applyFont="1" applyFill="1" applyBorder="1" applyAlignment="1" applyProtection="1">
      <alignment horizontal="left" wrapText="1"/>
    </xf>
    <xf numFmtId="49" fontId="0" fillId="37" borderId="63" xfId="0" applyNumberFormat="1" applyFill="1" applyBorder="1" applyAlignment="1" applyProtection="1">
      <alignment horizontal="left" wrapText="1"/>
    </xf>
    <xf numFmtId="0" fontId="7" fillId="17" borderId="64" xfId="0" applyFont="1" applyFill="1" applyBorder="1" applyProtection="1"/>
    <xf numFmtId="168" fontId="16" fillId="0" borderId="69" xfId="0" applyNumberFormat="1" applyFont="1" applyFill="1" applyBorder="1" applyAlignment="1" applyProtection="1">
      <alignment horizontal="right"/>
    </xf>
    <xf numFmtId="171" fontId="16" fillId="0" borderId="62" xfId="0" applyNumberFormat="1" applyFont="1" applyFill="1" applyBorder="1" applyAlignment="1" applyProtection="1">
      <alignment horizontal="right"/>
    </xf>
    <xf numFmtId="166" fontId="7" fillId="17" borderId="64" xfId="0" applyNumberFormat="1" applyFont="1" applyFill="1" applyBorder="1" applyProtection="1"/>
    <xf numFmtId="1" fontId="7" fillId="17" borderId="84" xfId="0" applyNumberFormat="1" applyFont="1" applyFill="1" applyBorder="1" applyProtection="1"/>
    <xf numFmtId="0" fontId="7" fillId="17" borderId="84" xfId="0" applyFont="1" applyFill="1" applyBorder="1" applyProtection="1"/>
    <xf numFmtId="49" fontId="3" fillId="2" borderId="90" xfId="0" applyNumberFormat="1" applyFont="1" applyFill="1" applyBorder="1" applyAlignment="1" applyProtection="1">
      <alignment horizontal="right"/>
    </xf>
    <xf numFmtId="170" fontId="3" fillId="2" borderId="91" xfId="0" applyNumberFormat="1" applyFont="1" applyFill="1" applyBorder="1" applyAlignment="1" applyProtection="1">
      <alignment horizontal="center" vertical="center"/>
    </xf>
    <xf numFmtId="49" fontId="3" fillId="2" borderId="88" xfId="0" applyNumberFormat="1" applyFont="1" applyFill="1" applyBorder="1" applyAlignment="1" applyProtection="1">
      <alignment horizontal="center" vertical="center" wrapText="1"/>
    </xf>
    <xf numFmtId="49" fontId="3" fillId="3" borderId="84" xfId="0" applyNumberFormat="1" applyFont="1" applyFill="1" applyBorder="1" applyAlignment="1" applyProtection="1">
      <alignment vertical="center"/>
    </xf>
    <xf numFmtId="0" fontId="31" fillId="2" borderId="89" xfId="0" applyFont="1" applyFill="1" applyBorder="1" applyAlignment="1" applyProtection="1">
      <alignment horizontal="center" vertical="center"/>
    </xf>
    <xf numFmtId="49" fontId="9" fillId="2" borderId="89" xfId="0" applyNumberFormat="1" applyFont="1" applyFill="1" applyBorder="1" applyAlignment="1" applyProtection="1">
      <alignment horizontal="center"/>
    </xf>
    <xf numFmtId="0" fontId="2" fillId="2" borderId="89" xfId="0" applyFont="1" applyFill="1" applyBorder="1" applyProtection="1"/>
    <xf numFmtId="49" fontId="5" fillId="2" borderId="89" xfId="0" applyNumberFormat="1" applyFont="1" applyFill="1" applyBorder="1" applyAlignment="1" applyProtection="1">
      <alignment horizontal="center"/>
    </xf>
    <xf numFmtId="49" fontId="5" fillId="2" borderId="78" xfId="0" applyNumberFormat="1" applyFont="1" applyFill="1" applyBorder="1" applyAlignment="1" applyProtection="1">
      <alignment horizontal="center"/>
    </xf>
    <xf numFmtId="49" fontId="11" fillId="2" borderId="63" xfId="0" applyNumberFormat="1" applyFont="1" applyFill="1" applyBorder="1" applyProtection="1"/>
    <xf numFmtId="49" fontId="29" fillId="2" borderId="63" xfId="0" applyNumberFormat="1" applyFont="1" applyFill="1" applyBorder="1" applyAlignment="1" applyProtection="1">
      <alignment horizontal="center" vertical="top" wrapText="1"/>
    </xf>
    <xf numFmtId="0" fontId="7" fillId="5" borderId="87" xfId="0" applyFont="1" applyFill="1" applyBorder="1" applyAlignment="1" applyProtection="1">
      <alignment horizontal="right" vertical="top" wrapText="1"/>
      <protection locked="0"/>
    </xf>
    <xf numFmtId="1" fontId="11" fillId="2" borderId="65" xfId="0" applyNumberFormat="1" applyFont="1" applyFill="1" applyBorder="1" applyProtection="1"/>
    <xf numFmtId="49" fontId="34" fillId="18" borderId="63" xfId="0" applyNumberFormat="1" applyFont="1" applyFill="1" applyBorder="1" applyAlignment="1" applyProtection="1">
      <alignment horizontal="center" wrapText="1"/>
    </xf>
    <xf numFmtId="49" fontId="29" fillId="20" borderId="63" xfId="3" applyNumberFormat="1" applyFont="1" applyFill="1" applyBorder="1" applyAlignment="1" applyProtection="1">
      <alignment horizontal="center" wrapText="1"/>
    </xf>
    <xf numFmtId="168" fontId="16" fillId="0" borderId="62" xfId="3" applyNumberFormat="1" applyFont="1" applyFill="1" applyBorder="1" applyAlignment="1" applyProtection="1">
      <alignment horizontal="right"/>
    </xf>
    <xf numFmtId="49" fontId="29" fillId="2" borderId="63" xfId="0" applyNumberFormat="1" applyFont="1" applyFill="1" applyBorder="1" applyAlignment="1" applyProtection="1">
      <alignment horizontal="center" wrapText="1"/>
    </xf>
    <xf numFmtId="1" fontId="0" fillId="2" borderId="88" xfId="0" applyNumberFormat="1" applyFill="1" applyBorder="1" applyProtection="1"/>
    <xf numFmtId="1" fontId="0" fillId="17" borderId="84" xfId="0" applyNumberFormat="1" applyFill="1" applyBorder="1" applyProtection="1"/>
    <xf numFmtId="1" fontId="0" fillId="17" borderId="94" xfId="0" applyNumberFormat="1" applyFill="1" applyBorder="1" applyProtection="1"/>
    <xf numFmtId="1" fontId="0" fillId="2" borderId="69" xfId="0" applyNumberFormat="1" applyFill="1" applyBorder="1" applyProtection="1"/>
    <xf numFmtId="0" fontId="3" fillId="2" borderId="87" xfId="0" applyNumberFormat="1" applyFont="1" applyFill="1" applyBorder="1" applyAlignment="1" applyProtection="1">
      <alignment horizontal="right"/>
    </xf>
    <xf numFmtId="170" fontId="0" fillId="10" borderId="64" xfId="0" applyNumberFormat="1" applyFill="1" applyBorder="1" applyProtection="1"/>
    <xf numFmtId="1" fontId="0" fillId="10" borderId="64" xfId="0" applyNumberFormat="1" applyFill="1" applyBorder="1" applyProtection="1"/>
    <xf numFmtId="0" fontId="7" fillId="10" borderId="64" xfId="0" applyFont="1" applyFill="1" applyBorder="1" applyProtection="1"/>
    <xf numFmtId="167" fontId="7" fillId="10" borderId="64" xfId="0" applyNumberFormat="1" applyFont="1" applyFill="1" applyBorder="1" applyProtection="1"/>
    <xf numFmtId="49" fontId="3" fillId="35" borderId="64" xfId="0" applyNumberFormat="1" applyFont="1" applyFill="1" applyBorder="1" applyAlignment="1" applyProtection="1">
      <alignment horizontal="center" vertical="center" wrapText="1"/>
    </xf>
    <xf numFmtId="167" fontId="0" fillId="2" borderId="63" xfId="0" applyNumberFormat="1" applyFill="1" applyBorder="1" applyProtection="1"/>
    <xf numFmtId="49" fontId="9" fillId="2" borderId="42" xfId="0" applyNumberFormat="1" applyFont="1" applyFill="1" applyBorder="1" applyAlignment="1" applyProtection="1">
      <alignment horizontal="center"/>
    </xf>
    <xf numFmtId="49" fontId="5" fillId="2" borderId="42" xfId="0" applyNumberFormat="1" applyFont="1" applyFill="1" applyBorder="1" applyAlignment="1" applyProtection="1">
      <alignment horizontal="center"/>
    </xf>
    <xf numFmtId="49" fontId="11" fillId="2" borderId="63" xfId="0" applyNumberFormat="1" applyFont="1" applyFill="1" applyBorder="1" applyAlignment="1" applyProtection="1">
      <alignment horizontal="left" wrapText="1"/>
    </xf>
    <xf numFmtId="49" fontId="3" fillId="2" borderId="95" xfId="0" applyNumberFormat="1" applyFont="1" applyFill="1" applyBorder="1" applyAlignment="1" applyProtection="1">
      <alignment horizontal="center" vertical="center"/>
    </xf>
    <xf numFmtId="167" fontId="2" fillId="2" borderId="78" xfId="0" applyNumberFormat="1" applyFont="1" applyFill="1" applyBorder="1" applyProtection="1"/>
    <xf numFmtId="1" fontId="3" fillId="2" borderId="63" xfId="0" applyNumberFormat="1" applyFont="1" applyFill="1" applyBorder="1" applyAlignment="1" applyProtection="1">
      <alignment horizontal="right"/>
    </xf>
    <xf numFmtId="166" fontId="7" fillId="17" borderId="66" xfId="0" applyNumberFormat="1" applyFont="1" applyFill="1" applyBorder="1" applyProtection="1"/>
    <xf numFmtId="49" fontId="0" fillId="18" borderId="63" xfId="0" applyNumberFormat="1" applyFill="1" applyBorder="1" applyProtection="1"/>
    <xf numFmtId="0" fontId="31" fillId="2" borderId="42" xfId="0" applyFont="1" applyFill="1" applyBorder="1" applyAlignment="1" applyProtection="1">
      <alignment horizontal="center" vertical="center"/>
    </xf>
    <xf numFmtId="0" fontId="2" fillId="2" borderId="42" xfId="0" applyFont="1" applyFill="1" applyBorder="1" applyProtection="1"/>
    <xf numFmtId="1" fontId="0" fillId="2" borderId="90" xfId="0" applyNumberFormat="1" applyFill="1" applyBorder="1" applyProtection="1"/>
    <xf numFmtId="49" fontId="24" fillId="2" borderId="96" xfId="0" applyNumberFormat="1" applyFont="1" applyFill="1" applyBorder="1" applyAlignment="1" applyProtection="1">
      <alignment horizontal="left"/>
    </xf>
    <xf numFmtId="166" fontId="0" fillId="17" borderId="66" xfId="0" applyNumberFormat="1" applyFill="1" applyBorder="1" applyProtection="1"/>
    <xf numFmtId="166" fontId="0" fillId="17" borderId="71" xfId="0" applyNumberFormat="1" applyFill="1" applyBorder="1" applyProtection="1"/>
    <xf numFmtId="167" fontId="11" fillId="2" borderId="63" xfId="0" applyNumberFormat="1" applyFont="1" applyFill="1" applyBorder="1" applyProtection="1"/>
    <xf numFmtId="170" fontId="0" fillId="2" borderId="63" xfId="0" applyNumberFormat="1" applyFill="1" applyBorder="1" applyAlignment="1" applyProtection="1">
      <alignment wrapText="1"/>
    </xf>
    <xf numFmtId="170" fontId="0" fillId="17" borderId="71" xfId="0" applyNumberFormat="1" applyFill="1" applyBorder="1" applyProtection="1"/>
    <xf numFmtId="166" fontId="7" fillId="17" borderId="64" xfId="0" applyNumberFormat="1" applyFont="1" applyFill="1" applyBorder="1" applyProtection="1">
      <protection locked="0"/>
    </xf>
    <xf numFmtId="0" fontId="7" fillId="17" borderId="64" xfId="0" applyFont="1" applyFill="1" applyBorder="1" applyProtection="1">
      <protection locked="0"/>
    </xf>
    <xf numFmtId="0" fontId="7" fillId="17" borderId="64" xfId="0" applyFont="1" applyFill="1" applyBorder="1" applyAlignment="1" applyProtection="1">
      <alignment vertical="top"/>
      <protection locked="0"/>
    </xf>
    <xf numFmtId="0" fontId="7" fillId="45" borderId="63" xfId="0" applyFont="1" applyFill="1" applyBorder="1" applyAlignment="1" applyProtection="1">
      <alignment vertical="top"/>
    </xf>
    <xf numFmtId="0" fontId="19" fillId="46" borderId="63" xfId="0" applyFont="1" applyFill="1" applyBorder="1" applyAlignment="1" applyProtection="1">
      <alignment horizontal="right"/>
    </xf>
    <xf numFmtId="0" fontId="7" fillId="42" borderId="63" xfId="0" applyFont="1" applyFill="1" applyBorder="1" applyAlignment="1" applyProtection="1">
      <alignment vertical="top"/>
      <protection locked="0"/>
    </xf>
    <xf numFmtId="0" fontId="7" fillId="48" borderId="63" xfId="0" applyFont="1" applyFill="1" applyBorder="1" applyAlignment="1" applyProtection="1">
      <alignment vertical="top"/>
      <protection locked="0"/>
    </xf>
    <xf numFmtId="0" fontId="20" fillId="17" borderId="64" xfId="0" applyFont="1" applyFill="1" applyBorder="1" applyAlignment="1" applyProtection="1">
      <alignment vertical="top"/>
      <protection locked="0"/>
    </xf>
    <xf numFmtId="49" fontId="29" fillId="37" borderId="63" xfId="0" applyNumberFormat="1" applyFont="1" applyFill="1" applyBorder="1" applyAlignment="1" applyProtection="1">
      <alignment horizontal="center" wrapText="1"/>
    </xf>
    <xf numFmtId="0" fontId="7" fillId="43" borderId="63" xfId="0" applyFont="1" applyFill="1" applyBorder="1" applyAlignment="1" applyProtection="1">
      <alignment vertical="top" wrapText="1"/>
    </xf>
    <xf numFmtId="0" fontId="17" fillId="44" borderId="63" xfId="0" applyFont="1" applyFill="1" applyBorder="1" applyAlignment="1" applyProtection="1">
      <alignment vertical="top" wrapText="1"/>
    </xf>
    <xf numFmtId="1" fontId="0" fillId="2" borderId="97" xfId="0" applyNumberFormat="1" applyFill="1" applyBorder="1" applyProtection="1"/>
    <xf numFmtId="49" fontId="29" fillId="18" borderId="63" xfId="0" applyNumberFormat="1" applyFont="1" applyFill="1" applyBorder="1" applyAlignment="1" applyProtection="1">
      <alignment horizontal="center"/>
    </xf>
    <xf numFmtId="49" fontId="29" fillId="37" borderId="63" xfId="0" applyNumberFormat="1" applyFont="1" applyFill="1" applyBorder="1" applyAlignment="1" applyProtection="1">
      <alignment horizontal="left" wrapText="1"/>
    </xf>
    <xf numFmtId="0" fontId="15" fillId="46" borderId="63" xfId="0" applyFont="1" applyFill="1" applyBorder="1" applyAlignment="1" applyProtection="1">
      <alignment horizontal="right"/>
    </xf>
    <xf numFmtId="1" fontId="0" fillId="17" borderId="98" xfId="0" applyNumberFormat="1" applyFill="1" applyBorder="1" applyProtection="1"/>
    <xf numFmtId="0" fontId="7" fillId="2" borderId="69" xfId="0" applyNumberFormat="1" applyFont="1" applyFill="1" applyBorder="1" applyAlignment="1" applyProtection="1">
      <alignment wrapText="1"/>
      <protection locked="0"/>
    </xf>
    <xf numFmtId="166" fontId="0" fillId="34" borderId="69" xfId="0" applyNumberFormat="1" applyFill="1" applyBorder="1" applyProtection="1"/>
    <xf numFmtId="1" fontId="7" fillId="2" borderId="69" xfId="0" applyNumberFormat="1" applyFont="1" applyFill="1" applyBorder="1" applyAlignment="1" applyProtection="1">
      <alignment wrapText="1"/>
    </xf>
    <xf numFmtId="0" fontId="7" fillId="2" borderId="25" xfId="0" applyNumberFormat="1" applyFont="1" applyFill="1" applyBorder="1" applyAlignment="1" applyProtection="1">
      <alignment wrapText="1"/>
    </xf>
    <xf numFmtId="166" fontId="0" fillId="2" borderId="25" xfId="0" applyNumberFormat="1" applyFill="1" applyBorder="1" applyProtection="1"/>
    <xf numFmtId="166" fontId="0" fillId="34" borderId="25" xfId="0" applyNumberFormat="1" applyFill="1" applyBorder="1" applyProtection="1"/>
    <xf numFmtId="1" fontId="7" fillId="2" borderId="25" xfId="0" applyNumberFormat="1" applyFont="1" applyFill="1" applyBorder="1" applyAlignment="1" applyProtection="1">
      <alignment wrapText="1"/>
    </xf>
    <xf numFmtId="0" fontId="7" fillId="2" borderId="69" xfId="0" applyNumberFormat="1" applyFont="1" applyFill="1" applyBorder="1" applyAlignment="1" applyProtection="1">
      <alignment wrapText="1"/>
    </xf>
    <xf numFmtId="166" fontId="0" fillId="2" borderId="69" xfId="0" applyNumberFormat="1" applyFill="1" applyBorder="1" applyProtection="1"/>
    <xf numFmtId="49" fontId="2" fillId="2" borderId="26" xfId="0" applyNumberFormat="1" applyFont="1" applyFill="1" applyBorder="1" applyAlignment="1" applyProtection="1">
      <alignment horizontal="left"/>
    </xf>
    <xf numFmtId="0" fontId="2" fillId="2" borderId="27" xfId="0" applyFont="1" applyFill="1" applyBorder="1" applyAlignment="1" applyProtection="1">
      <alignment horizontal="left"/>
    </xf>
    <xf numFmtId="165" fontId="2" fillId="2" borderId="27" xfId="0" applyNumberFormat="1" applyFont="1" applyFill="1" applyBorder="1" applyAlignment="1" applyProtection="1">
      <alignment horizontal="left"/>
    </xf>
    <xf numFmtId="166" fontId="12" fillId="34" borderId="25" xfId="0" applyNumberFormat="1" applyFont="1" applyFill="1" applyBorder="1" applyProtection="1"/>
    <xf numFmtId="3" fontId="0" fillId="2" borderId="27" xfId="0" applyNumberFormat="1" applyFill="1" applyBorder="1" applyProtection="1"/>
    <xf numFmtId="0" fontId="0" fillId="2" borderId="0" xfId="0" applyFill="1" applyBorder="1" applyProtection="1"/>
    <xf numFmtId="0" fontId="1" fillId="2" borderId="0" xfId="0" applyFont="1" applyFill="1" applyBorder="1" applyAlignment="1" applyProtection="1">
      <alignment horizontal="left"/>
    </xf>
    <xf numFmtId="165" fontId="1" fillId="2" borderId="0" xfId="0" applyNumberFormat="1" applyFont="1" applyFill="1" applyBorder="1" applyAlignment="1" applyProtection="1">
      <alignment horizontal="left"/>
    </xf>
    <xf numFmtId="0" fontId="7" fillId="2" borderId="30" xfId="0" applyFont="1" applyFill="1" applyBorder="1" applyProtection="1"/>
    <xf numFmtId="0" fontId="0" fillId="2" borderId="27" xfId="0" applyFill="1" applyBorder="1" applyProtection="1"/>
    <xf numFmtId="0" fontId="0" fillId="2" borderId="31" xfId="0" applyFill="1" applyBorder="1" applyProtection="1"/>
    <xf numFmtId="0" fontId="1" fillId="2" borderId="31" xfId="0" applyFont="1" applyFill="1" applyBorder="1" applyAlignment="1" applyProtection="1">
      <alignment horizontal="left"/>
    </xf>
    <xf numFmtId="0" fontId="1" fillId="2" borderId="27" xfId="0" applyFont="1" applyFill="1" applyBorder="1" applyAlignment="1" applyProtection="1">
      <alignment horizontal="left"/>
    </xf>
    <xf numFmtId="166" fontId="7" fillId="34" borderId="25" xfId="0" applyNumberFormat="1" applyFont="1" applyFill="1" applyBorder="1" applyProtection="1"/>
    <xf numFmtId="0" fontId="0" fillId="0" borderId="8" xfId="0" applyNumberFormat="1" applyBorder="1" applyProtection="1"/>
    <xf numFmtId="0" fontId="0" fillId="0" borderId="5" xfId="0" applyNumberFormat="1" applyBorder="1" applyProtection="1"/>
    <xf numFmtId="0" fontId="0" fillId="0" borderId="10" xfId="0" applyNumberFormat="1" applyFill="1" applyBorder="1" applyProtection="1"/>
    <xf numFmtId="0" fontId="0" fillId="0" borderId="0" xfId="0" applyNumberFormat="1" applyBorder="1" applyProtection="1"/>
    <xf numFmtId="0" fontId="0" fillId="0" borderId="6" xfId="0" applyNumberFormat="1" applyBorder="1" applyProtection="1"/>
    <xf numFmtId="0" fontId="0" fillId="0" borderId="32" xfId="0" applyNumberFormat="1" applyBorder="1" applyProtection="1">
      <protection locked="0"/>
    </xf>
    <xf numFmtId="0" fontId="0" fillId="0" borderId="0" xfId="0" applyNumberFormat="1" applyProtection="1">
      <protection locked="0"/>
    </xf>
    <xf numFmtId="0" fontId="0" fillId="0" borderId="14" xfId="0" applyNumberFormat="1" applyBorder="1" applyProtection="1">
      <protection locked="0"/>
    </xf>
    <xf numFmtId="0" fontId="0" fillId="0" borderId="15" xfId="0" applyNumberFormat="1" applyBorder="1" applyProtection="1">
      <protection locked="0"/>
    </xf>
    <xf numFmtId="0" fontId="0" fillId="0" borderId="13" xfId="0" applyNumberFormat="1" applyBorder="1" applyProtection="1">
      <protection locked="0"/>
    </xf>
    <xf numFmtId="0" fontId="0" fillId="0" borderId="0" xfId="0" applyNumberFormat="1" applyBorder="1" applyProtection="1">
      <protection locked="0"/>
    </xf>
    <xf numFmtId="0" fontId="7" fillId="17" borderId="22" xfId="0" applyFont="1" applyFill="1" applyBorder="1" applyAlignment="1" applyProtection="1">
      <alignment horizontal="right" vertical="top"/>
    </xf>
    <xf numFmtId="0" fontId="20" fillId="17" borderId="22" xfId="0" applyFont="1" applyFill="1" applyBorder="1" applyAlignment="1" applyProtection="1">
      <alignment horizontal="right" vertical="top"/>
    </xf>
    <xf numFmtId="0" fontId="7" fillId="17" borderId="22" xfId="0" applyFont="1" applyFill="1" applyBorder="1" applyAlignment="1" applyProtection="1">
      <alignment horizontal="right" vertical="top" wrapText="1"/>
    </xf>
    <xf numFmtId="0" fontId="7" fillId="17" borderId="22" xfId="0" applyFont="1" applyFill="1" applyBorder="1" applyAlignment="1" applyProtection="1">
      <alignment vertical="top"/>
    </xf>
    <xf numFmtId="168" fontId="16" fillId="0" borderId="62" xfId="0" applyNumberFormat="1" applyFont="1" applyBorder="1" applyAlignment="1" applyProtection="1">
      <alignment horizontal="right"/>
    </xf>
    <xf numFmtId="10" fontId="7" fillId="2" borderId="63" xfId="0" applyNumberFormat="1" applyFont="1" applyFill="1" applyBorder="1" applyProtection="1"/>
    <xf numFmtId="166" fontId="7" fillId="2" borderId="63" xfId="0" applyNumberFormat="1" applyFont="1" applyFill="1" applyBorder="1" applyProtection="1"/>
    <xf numFmtId="166" fontId="0" fillId="2" borderId="63" xfId="0" applyNumberFormat="1" applyFill="1" applyBorder="1" applyProtection="1"/>
    <xf numFmtId="168" fontId="16" fillId="0" borderId="69" xfId="0" applyNumberFormat="1" applyFont="1" applyBorder="1" applyAlignment="1" applyProtection="1">
      <alignment horizontal="right"/>
    </xf>
    <xf numFmtId="10" fontId="7" fillId="2" borderId="25" xfId="0" applyNumberFormat="1" applyFont="1" applyFill="1" applyBorder="1" applyProtection="1"/>
    <xf numFmtId="166" fontId="7" fillId="2" borderId="25" xfId="0" applyNumberFormat="1" applyFont="1" applyFill="1" applyBorder="1" applyProtection="1"/>
    <xf numFmtId="168" fontId="16" fillId="0" borderId="42" xfId="0" applyNumberFormat="1" applyFont="1" applyBorder="1" applyAlignment="1" applyProtection="1">
      <alignment horizontal="right"/>
    </xf>
    <xf numFmtId="0" fontId="0" fillId="0" borderId="60" xfId="0" applyBorder="1" applyAlignment="1" applyProtection="1">
      <alignment horizontal="right"/>
    </xf>
    <xf numFmtId="0" fontId="0" fillId="0" borderId="69" xfId="0" applyBorder="1" applyAlignment="1" applyProtection="1">
      <alignment horizontal="right"/>
    </xf>
    <xf numFmtId="49" fontId="28" fillId="38" borderId="57" xfId="0" applyNumberFormat="1" applyFont="1" applyFill="1" applyBorder="1" applyAlignment="1" applyProtection="1">
      <alignment wrapText="1"/>
    </xf>
    <xf numFmtId="0" fontId="7" fillId="43" borderId="25" xfId="0" applyFont="1" applyFill="1" applyBorder="1" applyAlignment="1" applyProtection="1">
      <alignment vertical="top" wrapText="1"/>
    </xf>
    <xf numFmtId="0" fontId="17" fillId="44" borderId="25" xfId="0" applyFont="1" applyFill="1" applyBorder="1" applyAlignment="1" applyProtection="1">
      <alignment vertical="top" wrapText="1"/>
    </xf>
    <xf numFmtId="173" fontId="0" fillId="0" borderId="69" xfId="0" applyNumberFormat="1" applyBorder="1" applyProtection="1"/>
    <xf numFmtId="173" fontId="0" fillId="0" borderId="62" xfId="0" applyNumberFormat="1" applyBorder="1" applyProtection="1"/>
    <xf numFmtId="1" fontId="0" fillId="2" borderId="83" xfId="0" applyNumberFormat="1" applyFill="1" applyBorder="1" applyProtection="1"/>
    <xf numFmtId="1" fontId="0" fillId="2" borderId="92" xfId="0" applyNumberFormat="1" applyFill="1" applyBorder="1" applyProtection="1"/>
    <xf numFmtId="1" fontId="0" fillId="2" borderId="93" xfId="0" applyNumberFormat="1" applyFill="1" applyBorder="1" applyProtection="1"/>
    <xf numFmtId="0" fontId="0" fillId="0" borderId="42" xfId="0" applyBorder="1" applyAlignment="1" applyProtection="1">
      <alignment horizontal="right"/>
    </xf>
    <xf numFmtId="49" fontId="21" fillId="39" borderId="57" xfId="0" applyNumberFormat="1" applyFont="1" applyFill="1" applyBorder="1" applyAlignment="1" applyProtection="1">
      <alignment horizontal="left" wrapText="1"/>
    </xf>
    <xf numFmtId="0" fontId="7" fillId="17" borderId="71" xfId="0" applyFont="1" applyFill="1" applyBorder="1" applyAlignment="1" applyProtection="1">
      <alignment vertical="top"/>
    </xf>
    <xf numFmtId="0" fontId="7" fillId="45" borderId="63" xfId="0" applyFont="1" applyFill="1" applyBorder="1" applyAlignment="1" applyProtection="1">
      <alignment vertical="top"/>
      <protection locked="0"/>
    </xf>
    <xf numFmtId="0" fontId="19" fillId="46" borderId="63" xfId="0" applyFont="1" applyFill="1" applyBorder="1" applyAlignment="1" applyProtection="1">
      <alignment horizontal="right"/>
      <protection locked="0"/>
    </xf>
    <xf numFmtId="0" fontId="7" fillId="47" borderId="63" xfId="0" applyFont="1" applyFill="1" applyBorder="1" applyAlignment="1" applyProtection="1">
      <alignment vertical="top"/>
      <protection locked="0"/>
    </xf>
    <xf numFmtId="0" fontId="3" fillId="2" borderId="25" xfId="0" applyFont="1" applyFill="1" applyBorder="1" applyAlignment="1" applyProtection="1">
      <alignment horizontal="right"/>
    </xf>
    <xf numFmtId="0" fontId="11" fillId="0" borderId="0" xfId="0" applyFont="1" applyProtection="1"/>
    <xf numFmtId="49" fontId="11" fillId="0" borderId="69" xfId="0" applyNumberFormat="1" applyFont="1" applyBorder="1" applyAlignment="1" applyProtection="1">
      <alignment wrapText="1"/>
    </xf>
    <xf numFmtId="170" fontId="0" fillId="2" borderId="62" xfId="0" applyNumberFormat="1" applyFill="1" applyBorder="1" applyProtection="1"/>
    <xf numFmtId="1" fontId="7" fillId="17" borderId="46" xfId="0" applyNumberFormat="1" applyFont="1" applyFill="1" applyBorder="1" applyProtection="1"/>
    <xf numFmtId="0" fontId="7" fillId="45" borderId="25" xfId="0" applyFont="1" applyFill="1" applyBorder="1" applyAlignment="1" applyProtection="1">
      <alignment vertical="top"/>
    </xf>
    <xf numFmtId="0" fontId="19" fillId="46" borderId="25" xfId="0" applyFont="1" applyFill="1" applyBorder="1" applyAlignment="1" applyProtection="1">
      <alignment horizontal="right"/>
    </xf>
    <xf numFmtId="0" fontId="0" fillId="47" borderId="25" xfId="0" applyFill="1" applyBorder="1" applyAlignment="1" applyProtection="1">
      <alignment vertical="top"/>
    </xf>
    <xf numFmtId="1" fontId="0" fillId="2" borderId="99" xfId="0" applyNumberFormat="1" applyFill="1" applyBorder="1" applyProtection="1"/>
    <xf numFmtId="1" fontId="0" fillId="2" borderId="88" xfId="0" applyNumberFormat="1" applyFill="1" applyBorder="1" applyAlignment="1" applyProtection="1">
      <alignment horizontal="right"/>
    </xf>
    <xf numFmtId="0" fontId="0" fillId="10" borderId="84" xfId="0" applyFill="1" applyBorder="1" applyAlignment="1" applyProtection="1">
      <alignment wrapText="1"/>
    </xf>
    <xf numFmtId="0" fontId="0" fillId="10" borderId="94" xfId="0" applyFill="1" applyBorder="1" applyAlignment="1" applyProtection="1">
      <alignment wrapText="1"/>
    </xf>
    <xf numFmtId="1" fontId="0" fillId="2" borderId="42" xfId="0" applyNumberFormat="1" applyFill="1" applyBorder="1" applyProtection="1"/>
    <xf numFmtId="1" fontId="0" fillId="2" borderId="42" xfId="0" applyNumberFormat="1" applyFill="1" applyBorder="1" applyAlignment="1" applyProtection="1">
      <alignment horizontal="right"/>
    </xf>
    <xf numFmtId="0" fontId="0" fillId="0" borderId="99" xfId="0" applyBorder="1" applyProtection="1"/>
    <xf numFmtId="0" fontId="0" fillId="10" borderId="0" xfId="0" applyFill="1" applyBorder="1" applyAlignment="1" applyProtection="1">
      <alignment wrapText="1"/>
    </xf>
    <xf numFmtId="0" fontId="7" fillId="17" borderId="50" xfId="0" applyFont="1" applyFill="1" applyBorder="1" applyAlignment="1" applyProtection="1">
      <alignment horizontal="right" vertical="top"/>
    </xf>
    <xf numFmtId="0" fontId="20" fillId="17" borderId="50" xfId="0" applyFont="1" applyFill="1" applyBorder="1" applyAlignment="1" applyProtection="1">
      <alignment horizontal="right" vertical="top"/>
    </xf>
    <xf numFmtId="0" fontId="7" fillId="17" borderId="50" xfId="0" applyFont="1" applyFill="1" applyBorder="1" applyAlignment="1" applyProtection="1">
      <alignment horizontal="right" vertical="top" wrapText="1"/>
    </xf>
    <xf numFmtId="0" fontId="7" fillId="17" borderId="50" xfId="0" applyFont="1" applyFill="1" applyBorder="1" applyAlignment="1" applyProtection="1">
      <alignment vertical="top"/>
    </xf>
    <xf numFmtId="0" fontId="20" fillId="17" borderId="50" xfId="0" applyFont="1" applyFill="1" applyBorder="1" applyAlignment="1" applyProtection="1">
      <alignment vertical="top"/>
    </xf>
    <xf numFmtId="1" fontId="0" fillId="2" borderId="64" xfId="0" applyNumberFormat="1" applyFill="1" applyBorder="1" applyProtection="1"/>
    <xf numFmtId="0" fontId="11" fillId="0" borderId="42" xfId="0" applyFont="1" applyBorder="1" applyProtection="1"/>
    <xf numFmtId="1" fontId="0" fillId="2" borderId="22" xfId="0" applyNumberFormat="1" applyFill="1" applyBorder="1" applyProtection="1"/>
    <xf numFmtId="170" fontId="0" fillId="17" borderId="22" xfId="0" applyNumberFormat="1" applyFill="1" applyBorder="1" applyProtection="1">
      <protection locked="0"/>
    </xf>
    <xf numFmtId="0" fontId="7" fillId="17" borderId="66" xfId="0" applyFont="1" applyFill="1" applyBorder="1" applyAlignment="1" applyProtection="1">
      <alignment horizontal="right" vertical="top"/>
    </xf>
    <xf numFmtId="0" fontId="20" fillId="17" borderId="66" xfId="0" applyFont="1" applyFill="1" applyBorder="1" applyAlignment="1" applyProtection="1">
      <alignment horizontal="right" vertical="top"/>
    </xf>
    <xf numFmtId="0" fontId="7" fillId="17" borderId="66" xfId="0" applyFont="1" applyFill="1" applyBorder="1" applyAlignment="1" applyProtection="1">
      <alignment horizontal="right" vertical="top" wrapText="1"/>
    </xf>
    <xf numFmtId="0" fontId="18" fillId="44" borderId="25" xfId="0" applyFont="1" applyFill="1" applyBorder="1" applyAlignment="1" applyProtection="1">
      <alignment vertical="top" wrapText="1"/>
    </xf>
    <xf numFmtId="0" fontId="15" fillId="46" borderId="25" xfId="0" applyFont="1" applyFill="1" applyBorder="1" applyAlignment="1" applyProtection="1">
      <alignment horizontal="right"/>
    </xf>
    <xf numFmtId="0" fontId="7" fillId="47" borderId="25" xfId="0" applyFont="1" applyFill="1" applyBorder="1" applyAlignment="1" applyProtection="1">
      <alignment vertical="top"/>
    </xf>
    <xf numFmtId="0" fontId="32" fillId="0" borderId="0" xfId="0" applyFont="1" applyProtection="1"/>
    <xf numFmtId="0" fontId="7" fillId="17" borderId="29" xfId="0" applyFont="1" applyFill="1" applyBorder="1" applyProtection="1">
      <protection locked="0"/>
    </xf>
    <xf numFmtId="0" fontId="7" fillId="17" borderId="71" xfId="0" applyFont="1" applyFill="1" applyBorder="1" applyProtection="1">
      <protection locked="0"/>
    </xf>
    <xf numFmtId="166" fontId="12" fillId="34" borderId="63" xfId="0" applyNumberFormat="1" applyFont="1" applyFill="1" applyBorder="1" applyProtection="1"/>
    <xf numFmtId="1" fontId="11" fillId="2" borderId="63" xfId="0" applyNumberFormat="1" applyFont="1" applyFill="1" applyBorder="1" applyProtection="1"/>
    <xf numFmtId="0" fontId="0" fillId="17" borderId="50" xfId="0" applyNumberFormat="1" applyFill="1" applyBorder="1" applyProtection="1"/>
    <xf numFmtId="0" fontId="0" fillId="0" borderId="92" xfId="0" applyBorder="1" applyProtection="1"/>
    <xf numFmtId="0" fontId="0" fillId="0" borderId="69" xfId="0" applyBorder="1" applyProtection="1"/>
    <xf numFmtId="173" fontId="0" fillId="0" borderId="42" xfId="0" applyNumberFormat="1" applyBorder="1"/>
    <xf numFmtId="0" fontId="25" fillId="2" borderId="96" xfId="0" applyFont="1" applyFill="1" applyBorder="1" applyAlignment="1" applyProtection="1">
      <alignment horizontal="left"/>
    </xf>
    <xf numFmtId="49" fontId="0" fillId="2" borderId="63" xfId="0" applyNumberFormat="1" applyFill="1" applyBorder="1" applyAlignment="1" applyProtection="1">
      <alignment horizontal="center" wrapText="1"/>
    </xf>
    <xf numFmtId="0" fontId="7" fillId="2" borderId="63" xfId="0" applyNumberFormat="1" applyFont="1" applyFill="1" applyBorder="1" applyAlignment="1" applyProtection="1">
      <alignment wrapText="1"/>
    </xf>
    <xf numFmtId="0" fontId="0" fillId="17" borderId="71" xfId="0" applyNumberFormat="1" applyFill="1" applyBorder="1" applyProtection="1"/>
    <xf numFmtId="165" fontId="25" fillId="2" borderId="96" xfId="0" applyNumberFormat="1" applyFont="1" applyFill="1" applyBorder="1" applyAlignment="1" applyProtection="1">
      <alignment horizontal="left"/>
    </xf>
    <xf numFmtId="49" fontId="7" fillId="18" borderId="88" xfId="0" applyNumberFormat="1" applyFont="1" applyFill="1" applyBorder="1" applyAlignment="1" applyProtection="1">
      <alignment wrapText="1"/>
    </xf>
    <xf numFmtId="170" fontId="21" fillId="36" borderId="100" xfId="0" applyNumberFormat="1" applyFont="1" applyFill="1" applyBorder="1" applyProtection="1"/>
    <xf numFmtId="0" fontId="0" fillId="17" borderId="84" xfId="0" applyFill="1" applyBorder="1" applyAlignment="1" applyProtection="1">
      <alignment wrapText="1"/>
    </xf>
    <xf numFmtId="0" fontId="0" fillId="17" borderId="94" xfId="0" applyFill="1" applyBorder="1" applyAlignment="1" applyProtection="1">
      <alignment wrapText="1"/>
    </xf>
    <xf numFmtId="49" fontId="7" fillId="18" borderId="69" xfId="0" applyNumberFormat="1" applyFont="1" applyFill="1" applyBorder="1" applyAlignment="1" applyProtection="1">
      <alignment wrapText="1"/>
    </xf>
    <xf numFmtId="49" fontId="0" fillId="2" borderId="72" xfId="0" applyNumberFormat="1" applyFill="1" applyBorder="1" applyAlignment="1" applyProtection="1">
      <alignment wrapText="1"/>
    </xf>
    <xf numFmtId="0" fontId="0" fillId="17" borderId="101" xfId="0" applyFill="1" applyBorder="1" applyAlignment="1" applyProtection="1">
      <alignment wrapText="1"/>
    </xf>
    <xf numFmtId="1" fontId="11" fillId="2" borderId="88" xfId="3" applyNumberFormat="1" applyFill="1" applyBorder="1" applyProtection="1"/>
    <xf numFmtId="1" fontId="11" fillId="2" borderId="72" xfId="3" applyNumberFormat="1" applyFill="1" applyBorder="1" applyProtection="1"/>
    <xf numFmtId="1" fontId="0" fillId="17" borderId="101" xfId="0" applyNumberFormat="1" applyFill="1" applyBorder="1" applyProtection="1"/>
    <xf numFmtId="172" fontId="0" fillId="17" borderId="71" xfId="0" applyNumberFormat="1" applyFill="1" applyBorder="1" applyAlignment="1" applyProtection="1">
      <alignment horizontal="left"/>
    </xf>
    <xf numFmtId="168" fontId="16" fillId="0" borderId="42" xfId="0" applyNumberFormat="1" applyFont="1" applyBorder="1" applyAlignment="1">
      <alignment horizontal="right"/>
    </xf>
    <xf numFmtId="174" fontId="16" fillId="0" borderId="42" xfId="0" applyNumberFormat="1" applyFont="1" applyFill="1" applyBorder="1" applyAlignment="1" applyProtection="1">
      <alignment horizontal="right"/>
    </xf>
    <xf numFmtId="1" fontId="11" fillId="2" borderId="25" xfId="0" applyNumberFormat="1" applyFont="1" applyFill="1" applyBorder="1" applyProtection="1"/>
    <xf numFmtId="49" fontId="29" fillId="37" borderId="25" xfId="0" applyNumberFormat="1" applyFont="1" applyFill="1" applyBorder="1" applyAlignment="1" applyProtection="1">
      <alignment horizontal="center" wrapText="1"/>
    </xf>
    <xf numFmtId="166" fontId="0" fillId="17" borderId="66" xfId="0" applyNumberFormat="1" applyFill="1" applyBorder="1" applyProtection="1">
      <protection locked="0"/>
    </xf>
    <xf numFmtId="166" fontId="0" fillId="17" borderId="102" xfId="0" applyNumberFormat="1" applyFill="1" applyBorder="1" applyProtection="1"/>
    <xf numFmtId="49" fontId="11" fillId="2" borderId="88" xfId="0" applyNumberFormat="1" applyFont="1" applyFill="1" applyBorder="1" applyAlignment="1" applyProtection="1">
      <alignment wrapText="1"/>
    </xf>
    <xf numFmtId="49" fontId="11" fillId="2" borderId="87" xfId="0" applyNumberFormat="1" applyFont="1" applyFill="1" applyBorder="1" applyAlignment="1" applyProtection="1">
      <alignment wrapText="1"/>
    </xf>
    <xf numFmtId="166" fontId="0" fillId="17" borderId="84" xfId="0" applyNumberFormat="1" applyFill="1" applyBorder="1" applyProtection="1"/>
    <xf numFmtId="173" fontId="0" fillId="0" borderId="42" xfId="0" applyNumberFormat="1" applyBorder="1" applyProtection="1"/>
    <xf numFmtId="1" fontId="7" fillId="17" borderId="103" xfId="0" applyNumberFormat="1" applyFont="1" applyFill="1" applyBorder="1" applyProtection="1"/>
    <xf numFmtId="0" fontId="7" fillId="17" borderId="103" xfId="0" applyFont="1" applyFill="1" applyBorder="1" applyProtection="1"/>
    <xf numFmtId="49" fontId="3" fillId="35" borderId="88" xfId="0" applyNumberFormat="1" applyFont="1" applyFill="1" applyBorder="1" applyAlignment="1" applyProtection="1">
      <alignment horizontal="center" vertical="center" wrapText="1"/>
    </xf>
    <xf numFmtId="49" fontId="8" fillId="3" borderId="64" xfId="0" applyNumberFormat="1" applyFont="1" applyFill="1" applyBorder="1" applyAlignment="1" applyProtection="1">
      <alignment horizontal="center" vertical="center" wrapText="1"/>
    </xf>
    <xf numFmtId="49" fontId="8" fillId="3" borderId="22" xfId="0" applyNumberFormat="1" applyFont="1" applyFill="1" applyBorder="1" applyAlignment="1" applyProtection="1">
      <alignment horizontal="center" vertical="center" wrapText="1"/>
    </xf>
    <xf numFmtId="49" fontId="34" fillId="18" borderId="63" xfId="0" applyNumberFormat="1" applyFont="1" applyFill="1" applyBorder="1" applyAlignment="1" applyProtection="1">
      <alignment wrapText="1"/>
    </xf>
    <xf numFmtId="49" fontId="29" fillId="2" borderId="63" xfId="0" applyNumberFormat="1" applyFont="1" applyFill="1" applyBorder="1" applyAlignment="1" applyProtection="1">
      <alignment wrapText="1"/>
    </xf>
    <xf numFmtId="170" fontId="0" fillId="0" borderId="62" xfId="0" applyNumberFormat="1" applyFill="1" applyBorder="1" applyProtection="1"/>
    <xf numFmtId="0" fontId="7" fillId="2" borderId="5" xfId="0" applyNumberFormat="1" applyFont="1" applyFill="1" applyBorder="1" applyAlignment="1" applyProtection="1">
      <alignment wrapText="1"/>
    </xf>
    <xf numFmtId="0" fontId="21" fillId="0" borderId="42" xfId="0" applyFont="1" applyFill="1" applyBorder="1" applyAlignment="1">
      <alignment wrapText="1"/>
    </xf>
    <xf numFmtId="1" fontId="0" fillId="17" borderId="71" xfId="0" applyNumberFormat="1" applyFill="1" applyBorder="1" applyProtection="1">
      <protection locked="0"/>
    </xf>
    <xf numFmtId="0" fontId="0" fillId="17" borderId="49" xfId="0" applyFill="1" applyBorder="1" applyProtection="1"/>
    <xf numFmtId="0" fontId="0" fillId="17" borderId="51" xfId="0" applyFill="1" applyBorder="1" applyProtection="1"/>
    <xf numFmtId="0" fontId="0" fillId="47" borderId="25" xfId="0" applyFill="1" applyBorder="1" applyAlignment="1" applyProtection="1">
      <alignment vertical="top"/>
      <protection locked="0"/>
    </xf>
    <xf numFmtId="1" fontId="21" fillId="36" borderId="104" xfId="0" applyNumberFormat="1" applyFont="1" applyFill="1" applyBorder="1" applyProtection="1"/>
    <xf numFmtId="170" fontId="0" fillId="2" borderId="42" xfId="0" applyNumberFormat="1" applyFill="1" applyBorder="1"/>
    <xf numFmtId="170" fontId="11" fillId="2" borderId="42" xfId="0" applyNumberFormat="1" applyFont="1" applyFill="1" applyBorder="1"/>
    <xf numFmtId="0" fontId="0" fillId="0" borderId="42" xfId="0" applyBorder="1"/>
    <xf numFmtId="0" fontId="0" fillId="2" borderId="42" xfId="0" applyFill="1" applyBorder="1" applyAlignment="1">
      <alignment horizontal="left"/>
    </xf>
    <xf numFmtId="0" fontId="11" fillId="0" borderId="42" xfId="0" applyFont="1" applyBorder="1"/>
    <xf numFmtId="0" fontId="11" fillId="2" borderId="42" xfId="0" applyFont="1" applyFill="1" applyBorder="1" applyAlignment="1">
      <alignment horizontal="left"/>
    </xf>
    <xf numFmtId="166" fontId="2" fillId="2" borderId="66" xfId="0" applyNumberFormat="1" applyFont="1" applyFill="1" applyBorder="1" applyProtection="1"/>
    <xf numFmtId="170" fontId="0" fillId="2" borderId="88" xfId="0" applyNumberFormat="1" applyFill="1" applyBorder="1" applyProtection="1"/>
    <xf numFmtId="0" fontId="0" fillId="2" borderId="63" xfId="0" applyNumberFormat="1" applyFill="1" applyBorder="1" applyAlignment="1" applyProtection="1">
      <alignment horizontal="left"/>
    </xf>
    <xf numFmtId="0" fontId="11" fillId="2" borderId="63" xfId="0" applyNumberFormat="1" applyFont="1" applyFill="1" applyBorder="1" applyAlignment="1" applyProtection="1">
      <alignment horizontal="left"/>
    </xf>
    <xf numFmtId="0" fontId="0" fillId="2" borderId="88" xfId="0" applyNumberFormat="1" applyFill="1" applyBorder="1" applyAlignment="1" applyProtection="1">
      <alignment horizontal="left"/>
    </xf>
    <xf numFmtId="0" fontId="0" fillId="2" borderId="72" xfId="0" applyNumberFormat="1" applyFill="1" applyBorder="1" applyAlignment="1" applyProtection="1">
      <alignment horizontal="left"/>
    </xf>
    <xf numFmtId="0" fontId="0" fillId="2" borderId="90" xfId="0" applyNumberFormat="1" applyFill="1" applyBorder="1" applyAlignment="1" applyProtection="1">
      <alignment horizontal="left"/>
    </xf>
    <xf numFmtId="0" fontId="0" fillId="2" borderId="69" xfId="0" applyNumberFormat="1" applyFill="1" applyBorder="1" applyAlignment="1" applyProtection="1">
      <alignment horizontal="left"/>
    </xf>
    <xf numFmtId="170" fontId="0" fillId="2" borderId="87" xfId="0" applyNumberFormat="1" applyFill="1" applyBorder="1" applyProtection="1"/>
    <xf numFmtId="0" fontId="0" fillId="17" borderId="103" xfId="0" applyNumberFormat="1" applyFill="1" applyBorder="1" applyAlignment="1" applyProtection="1">
      <alignment horizontal="left"/>
    </xf>
    <xf numFmtId="0" fontId="0" fillId="17" borderId="105" xfId="0" applyNumberFormat="1" applyFill="1" applyBorder="1" applyAlignment="1" applyProtection="1">
      <alignment horizontal="left"/>
    </xf>
    <xf numFmtId="0" fontId="0" fillId="0" borderId="69" xfId="0" applyBorder="1"/>
    <xf numFmtId="0" fontId="0" fillId="17" borderId="0" xfId="0" applyNumberFormat="1" applyFill="1" applyBorder="1" applyAlignment="1" applyProtection="1">
      <alignment horizontal="left"/>
    </xf>
    <xf numFmtId="170" fontId="0" fillId="17" borderId="101" xfId="0" applyNumberFormat="1" applyFill="1" applyBorder="1" applyProtection="1"/>
    <xf numFmtId="0" fontId="0" fillId="2" borderId="69" xfId="0" applyFill="1" applyBorder="1" applyAlignment="1">
      <alignment horizontal="left"/>
    </xf>
    <xf numFmtId="0" fontId="11" fillId="2" borderId="69" xfId="0" applyFont="1" applyFill="1" applyBorder="1" applyAlignment="1">
      <alignment horizontal="left"/>
    </xf>
    <xf numFmtId="0" fontId="11" fillId="0" borderId="69" xfId="0" applyFont="1" applyBorder="1"/>
    <xf numFmtId="170" fontId="11" fillId="2" borderId="88" xfId="3" applyNumberFormat="1" applyFill="1" applyBorder="1" applyAlignment="1" applyProtection="1">
      <alignment horizontal="left"/>
    </xf>
    <xf numFmtId="2" fontId="0" fillId="40" borderId="100" xfId="0" applyNumberFormat="1" applyFill="1" applyBorder="1" applyAlignment="1" applyProtection="1">
      <alignment horizontal="right" vertical="top" wrapText="1"/>
    </xf>
    <xf numFmtId="170" fontId="11" fillId="2" borderId="87" xfId="3" applyNumberFormat="1" applyFill="1" applyBorder="1" applyProtection="1"/>
    <xf numFmtId="172" fontId="0" fillId="17" borderId="103" xfId="0" applyNumberFormat="1" applyFill="1" applyBorder="1" applyProtection="1"/>
    <xf numFmtId="170" fontId="0" fillId="2" borderId="106" xfId="0" applyNumberFormat="1" applyFill="1" applyBorder="1" applyProtection="1"/>
    <xf numFmtId="0" fontId="0" fillId="10" borderId="103" xfId="0" applyFill="1" applyBorder="1" applyAlignment="1" applyProtection="1">
      <alignment wrapText="1"/>
    </xf>
    <xf numFmtId="0" fontId="0" fillId="0" borderId="69" xfId="0" applyNumberFormat="1" applyBorder="1" applyProtection="1"/>
    <xf numFmtId="49" fontId="11" fillId="20" borderId="25" xfId="0" applyNumberFormat="1" applyFont="1" applyFill="1" applyBorder="1" applyAlignment="1" applyProtection="1">
      <alignment horizontal="left" vertical="center" wrapText="1"/>
    </xf>
    <xf numFmtId="170" fontId="11" fillId="17" borderId="22" xfId="0" applyNumberFormat="1" applyFont="1" applyFill="1" applyBorder="1" applyProtection="1"/>
    <xf numFmtId="49" fontId="0" fillId="2" borderId="72" xfId="0" applyNumberFormat="1" applyFill="1" applyBorder="1" applyProtection="1"/>
    <xf numFmtId="170" fontId="0" fillId="10" borderId="94" xfId="0" applyNumberFormat="1" applyFill="1" applyBorder="1" applyProtection="1"/>
    <xf numFmtId="170" fontId="1" fillId="10" borderId="94" xfId="0" applyNumberFormat="1" applyFont="1" applyFill="1" applyBorder="1" applyProtection="1"/>
    <xf numFmtId="170" fontId="11" fillId="2" borderId="63" xfId="0" applyNumberFormat="1" applyFont="1" applyFill="1" applyBorder="1" applyAlignment="1" applyProtection="1">
      <alignment horizontal="center"/>
    </xf>
    <xf numFmtId="170" fontId="0" fillId="2" borderId="25" xfId="0" applyNumberFormat="1" applyFill="1" applyBorder="1" applyAlignment="1" applyProtection="1">
      <alignment horizontal="center"/>
    </xf>
    <xf numFmtId="170" fontId="0" fillId="2" borderId="63" xfId="0" applyNumberFormat="1" applyFill="1" applyBorder="1" applyAlignment="1" applyProtection="1">
      <alignment horizontal="center"/>
    </xf>
    <xf numFmtId="49" fontId="11" fillId="2" borderId="25" xfId="0" applyNumberFormat="1" applyFont="1" applyFill="1" applyBorder="1" applyAlignment="1" applyProtection="1">
      <alignment horizontal="center" wrapText="1"/>
    </xf>
    <xf numFmtId="170" fontId="11" fillId="2" borderId="42" xfId="0" applyNumberFormat="1" applyFont="1" applyFill="1" applyBorder="1" applyAlignment="1">
      <alignment horizontal="center"/>
    </xf>
    <xf numFmtId="170" fontId="0" fillId="2" borderId="25" xfId="0" applyNumberFormat="1" applyFill="1" applyBorder="1" applyAlignment="1" applyProtection="1">
      <alignment horizontal="center" vertical="center"/>
    </xf>
    <xf numFmtId="0" fontId="11" fillId="2" borderId="63" xfId="0" applyNumberFormat="1" applyFont="1" applyFill="1" applyBorder="1" applyAlignment="1" applyProtection="1">
      <alignment horizontal="center" vertical="center"/>
    </xf>
    <xf numFmtId="170" fontId="11" fillId="2" borderId="25" xfId="0" applyNumberFormat="1" applyFont="1" applyFill="1" applyBorder="1" applyAlignment="1" applyProtection="1">
      <alignment horizontal="center" vertical="center"/>
    </xf>
    <xf numFmtId="170" fontId="0" fillId="2" borderId="42" xfId="0" applyNumberFormat="1" applyFill="1" applyBorder="1" applyAlignment="1">
      <alignment horizontal="center" vertical="center"/>
    </xf>
    <xf numFmtId="172" fontId="11" fillId="2" borderId="63" xfId="0" applyNumberFormat="1" applyFont="1" applyFill="1" applyBorder="1" applyAlignment="1" applyProtection="1">
      <alignment horizontal="center" vertical="center"/>
    </xf>
    <xf numFmtId="1" fontId="0" fillId="2" borderId="65" xfId="0" applyNumberFormat="1" applyFill="1" applyBorder="1"/>
    <xf numFmtId="1" fontId="11" fillId="2" borderId="65" xfId="0" applyNumberFormat="1" applyFont="1" applyFill="1" applyBorder="1"/>
    <xf numFmtId="0" fontId="0" fillId="0" borderId="107" xfId="0" applyBorder="1" applyAlignment="1" applyProtection="1">
      <alignment horizontal="right"/>
    </xf>
    <xf numFmtId="172" fontId="0" fillId="2" borderId="0" xfId="0" applyNumberFormat="1" applyFill="1" applyBorder="1" applyProtection="1"/>
    <xf numFmtId="0" fontId="11" fillId="0" borderId="60" xfId="0" applyFont="1" applyBorder="1" applyAlignment="1" applyProtection="1">
      <alignment horizontal="right"/>
    </xf>
    <xf numFmtId="49" fontId="11" fillId="50" borderId="25" xfId="0" applyNumberFormat="1" applyFont="1" applyFill="1" applyBorder="1" applyProtection="1"/>
    <xf numFmtId="170" fontId="0" fillId="2" borderId="3" xfId="0" applyNumberFormat="1" applyFill="1" applyBorder="1" applyProtection="1"/>
    <xf numFmtId="0" fontId="0" fillId="17" borderId="108" xfId="0" applyFill="1" applyBorder="1" applyProtection="1"/>
    <xf numFmtId="175" fontId="16" fillId="0" borderId="42" xfId="0" applyNumberFormat="1" applyFont="1" applyFill="1" applyBorder="1" applyAlignment="1" applyProtection="1">
      <alignment horizontal="right"/>
    </xf>
    <xf numFmtId="49" fontId="29" fillId="50" borderId="63" xfId="0" applyNumberFormat="1" applyFont="1" applyFill="1" applyBorder="1" applyAlignment="1" applyProtection="1">
      <alignment vertical="center"/>
    </xf>
    <xf numFmtId="174" fontId="0" fillId="0" borderId="42" xfId="0" applyNumberFormat="1" applyBorder="1"/>
    <xf numFmtId="176" fontId="16" fillId="0" borderId="42" xfId="0" applyNumberFormat="1" applyFont="1" applyFill="1" applyBorder="1" applyAlignment="1" applyProtection="1">
      <alignment horizontal="right"/>
    </xf>
    <xf numFmtId="0" fontId="22" fillId="51" borderId="64" xfId="0" applyFont="1" applyFill="1" applyBorder="1" applyAlignment="1" applyProtection="1">
      <alignment wrapText="1"/>
    </xf>
    <xf numFmtId="0" fontId="0" fillId="51" borderId="64" xfId="0" applyFill="1" applyBorder="1" applyAlignment="1" applyProtection="1">
      <alignment wrapText="1"/>
    </xf>
    <xf numFmtId="170" fontId="0" fillId="51" borderId="64" xfId="0" applyNumberFormat="1" applyFill="1" applyBorder="1" applyProtection="1"/>
    <xf numFmtId="0" fontId="0" fillId="51" borderId="22" xfId="0" applyFill="1" applyBorder="1" applyAlignment="1" applyProtection="1">
      <alignment wrapText="1"/>
    </xf>
    <xf numFmtId="1" fontId="0" fillId="51" borderId="64" xfId="0" applyNumberFormat="1" applyFill="1" applyBorder="1" applyProtection="1"/>
    <xf numFmtId="1" fontId="7" fillId="51" borderId="64" xfId="0" applyNumberFormat="1" applyFont="1" applyFill="1" applyBorder="1" applyProtection="1"/>
    <xf numFmtId="1" fontId="7" fillId="51" borderId="84" xfId="0" applyNumberFormat="1" applyFont="1" applyFill="1" applyBorder="1" applyProtection="1"/>
    <xf numFmtId="1" fontId="7" fillId="51" borderId="103" xfId="0" applyNumberFormat="1" applyFont="1" applyFill="1" applyBorder="1" applyProtection="1"/>
    <xf numFmtId="0" fontId="7" fillId="51" borderId="64" xfId="0" applyFont="1" applyFill="1" applyBorder="1" applyProtection="1"/>
    <xf numFmtId="0" fontId="36" fillId="51" borderId="64" xfId="0" applyFont="1" applyFill="1" applyBorder="1" applyAlignment="1" applyProtection="1">
      <alignment wrapText="1"/>
    </xf>
    <xf numFmtId="0" fontId="18" fillId="51" borderId="22" xfId="0" applyFont="1" applyFill="1" applyBorder="1" applyAlignment="1" applyProtection="1">
      <alignment wrapText="1"/>
    </xf>
    <xf numFmtId="0" fontId="37" fillId="51" borderId="22" xfId="0" applyFont="1" applyFill="1" applyBorder="1" applyAlignment="1" applyProtection="1">
      <alignment wrapText="1"/>
    </xf>
    <xf numFmtId="0" fontId="18" fillId="51" borderId="64" xfId="0" applyFont="1" applyFill="1" applyBorder="1" applyAlignment="1" applyProtection="1">
      <alignment wrapText="1"/>
    </xf>
    <xf numFmtId="0" fontId="18" fillId="51" borderId="22" xfId="0" applyFont="1" applyFill="1" applyBorder="1" applyAlignment="1" applyProtection="1">
      <alignment wrapText="1"/>
      <protection locked="0"/>
    </xf>
    <xf numFmtId="0" fontId="18" fillId="51" borderId="64" xfId="0" applyFont="1" applyFill="1" applyBorder="1" applyAlignment="1" applyProtection="1">
      <alignment wrapText="1"/>
      <protection locked="0"/>
    </xf>
    <xf numFmtId="0" fontId="37" fillId="51" borderId="64" xfId="0" applyFont="1" applyFill="1" applyBorder="1" applyAlignment="1" applyProtection="1">
      <alignment wrapText="1"/>
    </xf>
    <xf numFmtId="170" fontId="18" fillId="51" borderId="64" xfId="0" applyNumberFormat="1" applyFont="1" applyFill="1" applyBorder="1" applyProtection="1"/>
    <xf numFmtId="1" fontId="18" fillId="51" borderId="64" xfId="0" applyNumberFormat="1" applyFont="1" applyFill="1" applyBorder="1" applyProtection="1"/>
    <xf numFmtId="1" fontId="18" fillId="51" borderId="64" xfId="0" applyNumberFormat="1" applyFont="1" applyFill="1" applyBorder="1" applyProtection="1">
      <protection locked="0"/>
    </xf>
    <xf numFmtId="1" fontId="18" fillId="51" borderId="84" xfId="0" applyNumberFormat="1" applyFont="1" applyFill="1" applyBorder="1" applyProtection="1"/>
    <xf numFmtId="1" fontId="18" fillId="51" borderId="103" xfId="0" applyNumberFormat="1" applyFont="1" applyFill="1" applyBorder="1" applyProtection="1"/>
    <xf numFmtId="0" fontId="18" fillId="51" borderId="64" xfId="0" applyFont="1" applyFill="1" applyBorder="1" applyProtection="1"/>
    <xf numFmtId="0" fontId="2" fillId="2" borderId="109" xfId="0" applyFont="1" applyFill="1" applyBorder="1" applyProtection="1"/>
    <xf numFmtId="1" fontId="0" fillId="2" borderId="110" xfId="0" applyNumberFormat="1" applyFill="1" applyBorder="1" applyProtection="1"/>
    <xf numFmtId="49" fontId="29" fillId="0" borderId="63" xfId="0" applyNumberFormat="1" applyFont="1" applyFill="1" applyBorder="1" applyAlignment="1" applyProtection="1">
      <alignment vertical="center"/>
    </xf>
    <xf numFmtId="0" fontId="11" fillId="0" borderId="69" xfId="0" applyFont="1" applyBorder="1" applyProtection="1"/>
    <xf numFmtId="0" fontId="11" fillId="2" borderId="69" xfId="0" applyFont="1" applyFill="1" applyBorder="1" applyAlignment="1" applyProtection="1">
      <alignment horizontal="left"/>
    </xf>
    <xf numFmtId="168" fontId="16" fillId="49" borderId="0" xfId="0" applyNumberFormat="1" applyFont="1" applyFill="1" applyAlignment="1" applyProtection="1">
      <alignment horizontal="right"/>
    </xf>
    <xf numFmtId="170" fontId="11" fillId="2" borderId="42" xfId="0" applyNumberFormat="1" applyFont="1" applyFill="1" applyBorder="1" applyProtection="1"/>
    <xf numFmtId="0" fontId="0" fillId="2" borderId="42" xfId="0" applyFill="1" applyBorder="1" applyAlignment="1" applyProtection="1">
      <alignment horizontal="left"/>
    </xf>
    <xf numFmtId="2" fontId="16" fillId="0" borderId="69" xfId="0" applyNumberFormat="1" applyFont="1" applyBorder="1" applyAlignment="1" applyProtection="1">
      <alignment horizontal="right"/>
    </xf>
    <xf numFmtId="0" fontId="20" fillId="17" borderId="22" xfId="0" applyFont="1" applyFill="1" applyBorder="1" applyAlignment="1" applyProtection="1">
      <alignment vertical="top"/>
    </xf>
    <xf numFmtId="0" fontId="6" fillId="2" borderId="69" xfId="0" applyFont="1" applyFill="1" applyBorder="1" applyProtection="1"/>
    <xf numFmtId="0" fontId="2" fillId="2" borderId="79" xfId="0" applyFont="1" applyFill="1" applyBorder="1" applyProtection="1"/>
    <xf numFmtId="0" fontId="2" fillId="2" borderId="17" xfId="0" applyFont="1" applyFill="1" applyBorder="1" applyAlignment="1" applyProtection="1">
      <alignment horizontal="left"/>
    </xf>
    <xf numFmtId="0" fontId="2" fillId="2" borderId="69" xfId="0" applyFont="1" applyFill="1" applyBorder="1" applyAlignment="1" applyProtection="1">
      <alignment horizontal="left"/>
    </xf>
    <xf numFmtId="0" fontId="6" fillId="2" borderId="69" xfId="0" applyFont="1" applyFill="1" applyBorder="1" applyAlignment="1" applyProtection="1">
      <alignment horizontal="left"/>
    </xf>
    <xf numFmtId="0" fontId="3" fillId="2" borderId="88" xfId="0" applyNumberFormat="1" applyFont="1" applyFill="1" applyBorder="1" applyAlignment="1" applyProtection="1">
      <alignment horizontal="right"/>
    </xf>
    <xf numFmtId="1" fontId="2" fillId="2" borderId="79" xfId="0" applyNumberFormat="1" applyFont="1" applyFill="1" applyBorder="1" applyProtection="1"/>
    <xf numFmtId="1" fontId="3" fillId="2" borderId="88" xfId="0" applyNumberFormat="1" applyFont="1" applyFill="1" applyBorder="1" applyProtection="1"/>
    <xf numFmtId="49" fontId="8" fillId="3" borderId="92" xfId="0" applyNumberFormat="1" applyFont="1" applyFill="1" applyBorder="1" applyAlignment="1" applyProtection="1">
      <alignment horizontal="center" vertical="center"/>
    </xf>
    <xf numFmtId="49" fontId="11" fillId="2" borderId="92" xfId="0" applyNumberFormat="1" applyFont="1" applyFill="1" applyBorder="1" applyAlignment="1" applyProtection="1">
      <alignment wrapText="1"/>
    </xf>
    <xf numFmtId="1" fontId="11" fillId="2" borderId="92" xfId="0" applyNumberFormat="1" applyFont="1" applyFill="1" applyBorder="1" applyAlignment="1" applyProtection="1">
      <alignment horizontal="right" wrapText="1"/>
    </xf>
    <xf numFmtId="1" fontId="0" fillId="0" borderId="92" xfId="0" applyNumberFormat="1" applyBorder="1" applyAlignment="1" applyProtection="1">
      <alignment horizontal="right"/>
    </xf>
    <xf numFmtId="49" fontId="3" fillId="2" borderId="78" xfId="0" applyNumberFormat="1" applyFont="1" applyFill="1" applyBorder="1" applyAlignment="1" applyProtection="1">
      <alignment horizontal="center" vertical="center" wrapText="1"/>
    </xf>
    <xf numFmtId="0" fontId="0" fillId="0" borderId="7" xfId="0" applyNumberFormat="1" applyBorder="1" applyAlignment="1" applyProtection="1">
      <alignment horizontal="left"/>
      <protection locked="0"/>
    </xf>
    <xf numFmtId="0" fontId="0" fillId="0" borderId="11" xfId="0" applyNumberFormat="1" applyBorder="1" applyAlignment="1" applyProtection="1">
      <alignment horizontal="left"/>
      <protection locked="0"/>
    </xf>
    <xf numFmtId="0" fontId="0" fillId="0" borderId="12" xfId="0" applyNumberFormat="1" applyBorder="1" applyAlignment="1" applyProtection="1">
      <alignment horizontal="left"/>
      <protection locked="0"/>
    </xf>
    <xf numFmtId="0" fontId="23" fillId="34" borderId="58" xfId="0" applyFont="1" applyFill="1" applyBorder="1" applyAlignment="1" applyProtection="1">
      <alignment horizontal="center"/>
    </xf>
    <xf numFmtId="0" fontId="23" fillId="34" borderId="59" xfId="0" applyFont="1" applyFill="1" applyBorder="1" applyAlignment="1" applyProtection="1">
      <alignment horizontal="center"/>
    </xf>
    <xf numFmtId="169" fontId="0" fillId="0" borderId="9" xfId="0" applyNumberFormat="1" applyBorder="1" applyAlignment="1" applyProtection="1">
      <alignment horizontal="left"/>
      <protection locked="0"/>
    </xf>
    <xf numFmtId="169" fontId="0" fillId="0" borderId="12" xfId="0" applyNumberFormat="1" applyBorder="1" applyAlignment="1" applyProtection="1">
      <alignment horizontal="left"/>
      <protection locked="0"/>
    </xf>
    <xf numFmtId="0" fontId="0" fillId="0" borderId="9" xfId="0" applyNumberFormat="1" applyBorder="1" applyAlignment="1" applyProtection="1">
      <alignment horizontal="left"/>
      <protection locked="0"/>
    </xf>
  </cellXfs>
  <cellStyles count="6">
    <cellStyle name="Comma 2" xfId="2" xr:uid="{00000000-0005-0000-0000-000000000000}"/>
    <cellStyle name="Normal" xfId="0" builtinId="0"/>
    <cellStyle name="Normal 2" xfId="1" xr:uid="{00000000-0005-0000-0000-000002000000}"/>
    <cellStyle name="Normal 20" xfId="5" xr:uid="{E0C834E3-23D4-2A4C-B830-575217809BC1}"/>
    <cellStyle name="Normal 3" xfId="3" xr:uid="{7DE186F6-214E-1D4F-97E5-D26E06BEDDA0}"/>
    <cellStyle name="Percent" xfId="4" builtinId="5"/>
  </cellStyles>
  <dxfs count="562"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2" formatCode="[$¥-804]#,##0.00"/>
    </dxf>
    <dxf>
      <numFmt numFmtId="181" formatCode="[$¥-411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1" formatCode="[$¥-411]#,##0.00"/>
    </dxf>
    <dxf>
      <numFmt numFmtId="179" formatCode="[$kr-414]\ #,##0.00"/>
    </dxf>
    <dxf>
      <numFmt numFmtId="178" formatCode="[$CHF]\ #,##0.00"/>
    </dxf>
    <dxf>
      <numFmt numFmtId="180" formatCode="#,##0.00\ [$Kč-405]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82" formatCode="[$¥-804]#,##0.00"/>
    </dxf>
    <dxf>
      <numFmt numFmtId="183" formatCode="[$₩-412]#,##0.00"/>
    </dxf>
    <dxf>
      <numFmt numFmtId="181" formatCode="[$¥-411]#,##0.00"/>
    </dxf>
    <dxf>
      <numFmt numFmtId="179" formatCode="[$kr-414]\ #,##0.00"/>
    </dxf>
    <dxf>
      <numFmt numFmtId="180" formatCode="#,##0.00\ [$Kč-405]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83" formatCode="[$₩-412]#,##0.00"/>
    </dxf>
    <dxf>
      <numFmt numFmtId="182" formatCode="[$¥-804]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84" formatCode="[$kr-43B]\ #,##0.00"/>
    </dxf>
    <dxf>
      <numFmt numFmtId="177" formatCode="[$£-809]#,##0.00"/>
    </dxf>
    <dxf>
      <numFmt numFmtId="171" formatCode="[$$-4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2" formatCode="[$¥-804]#,##0.00"/>
    </dxf>
    <dxf>
      <numFmt numFmtId="181" formatCode="[$¥-411]#,##0.00"/>
    </dxf>
    <dxf>
      <numFmt numFmtId="179" formatCode="[$kr-414]\ 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80" formatCode="#,##0.00\ [$Kč-405]"/>
    </dxf>
    <dxf>
      <numFmt numFmtId="171" formatCode="[$$-409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81" formatCode="[$¥-411]#,##0.00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2" formatCode="[$¥-804]#,##0.00"/>
    </dxf>
    <dxf>
      <numFmt numFmtId="180" formatCode="#,##0.00\ [$Kč-405]"/>
    </dxf>
    <dxf>
      <numFmt numFmtId="181" formatCode="[$¥-411]#,##0.00"/>
    </dxf>
    <dxf>
      <numFmt numFmtId="177" formatCode="[$£-809]#,##0.00"/>
    </dxf>
    <dxf>
      <numFmt numFmtId="182" formatCode="[$¥-804]#,##0.00"/>
    </dxf>
    <dxf>
      <numFmt numFmtId="171" formatCode="[$$-409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1" formatCode="[$¥-411]#,##0.00"/>
    </dxf>
    <dxf>
      <numFmt numFmtId="182" formatCode="[$¥-804]#,##0.00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0" formatCode="#,##0.00\ [$Kč-405]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78" formatCode="[$CHF]\ #,##0.00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7" formatCode="[$£-809]#,##0.00"/>
    </dxf>
    <dxf>
      <numFmt numFmtId="171" formatCode="[$$-409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0" formatCode="#,##0.00\ [$Kč-405]"/>
    </dxf>
    <dxf>
      <numFmt numFmtId="179" formatCode="[$kr-414]\ #,##0.00"/>
    </dxf>
    <dxf>
      <numFmt numFmtId="182" formatCode="[$¥-804]#,##0.00"/>
    </dxf>
    <dxf>
      <numFmt numFmtId="177" formatCode="[$£-809]#,##0.00"/>
    </dxf>
    <dxf>
      <numFmt numFmtId="178" formatCode="[$CHF]\ #,##0.00"/>
    </dxf>
    <dxf>
      <numFmt numFmtId="181" formatCode="[$¥-411]#,##0.00"/>
    </dxf>
    <dxf>
      <numFmt numFmtId="171" formatCode="[$$-409]#,##0.00"/>
    </dxf>
    <dxf>
      <numFmt numFmtId="179" formatCode="[$kr-414]\ 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71" formatCode="[$$-409]#,##0.00"/>
    </dxf>
    <dxf>
      <numFmt numFmtId="178" formatCode="[$CHF]\ #,##0.00"/>
    </dxf>
    <dxf>
      <numFmt numFmtId="179" formatCode="[$kr-414]\ #,##0.00"/>
    </dxf>
    <dxf>
      <numFmt numFmtId="177" formatCode="[$£-809]#,##0.00"/>
    </dxf>
    <dxf>
      <numFmt numFmtId="181" formatCode="[$¥-411]#,##0.00"/>
    </dxf>
    <dxf>
      <numFmt numFmtId="180" formatCode="#,##0.00\ [$Kč-405]"/>
    </dxf>
    <dxf>
      <numFmt numFmtId="183" formatCode="[$₩-412]#,##0.00"/>
    </dxf>
    <dxf>
      <numFmt numFmtId="182" formatCode="[$¥-804]#,##0.00"/>
    </dxf>
    <dxf>
      <numFmt numFmtId="171" formatCode="[$$-409]#,##0.00"/>
    </dxf>
    <dxf>
      <numFmt numFmtId="183" formatCode="[$₩-412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2" formatCode="[$¥-804]#,##0.00"/>
    </dxf>
    <dxf>
      <numFmt numFmtId="177" formatCode="[$£-809]#,##0.00"/>
    </dxf>
    <dxf>
      <numFmt numFmtId="181" formatCode="[$¥-411]#,##0.00"/>
    </dxf>
    <dxf>
      <numFmt numFmtId="183" formatCode="[$₩-412]#,##0.00"/>
    </dxf>
    <dxf>
      <numFmt numFmtId="178" formatCode="[$CHF]\ #,##0.00"/>
    </dxf>
    <dxf>
      <numFmt numFmtId="180" formatCode="#,##0.00\ [$Kč-405]"/>
    </dxf>
    <dxf>
      <numFmt numFmtId="171" formatCode="[$$-409]#,##0.00"/>
    </dxf>
    <dxf>
      <numFmt numFmtId="184" formatCode="[$kr-43B]\ 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2" formatCode="[$¥-804]#,##0.00"/>
    </dxf>
    <dxf>
      <numFmt numFmtId="177" formatCode="[$£-809]#,##0.00"/>
    </dxf>
    <dxf>
      <numFmt numFmtId="181" formatCode="[$¥-411]#,##0.00"/>
    </dxf>
    <dxf>
      <numFmt numFmtId="186" formatCode="#,##0.00\ [$kr-814]"/>
    </dxf>
    <dxf>
      <numFmt numFmtId="180" formatCode="#,##0.00\ [$Kč-405]"/>
    </dxf>
    <dxf>
      <numFmt numFmtId="185" formatCode="#,##0.00\ [$CHF-100C]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84" formatCode="[$kr-43B]\ #,##0.00"/>
    </dxf>
    <dxf>
      <numFmt numFmtId="180" formatCode="#,##0.00\ [$Kč-405]"/>
    </dxf>
    <dxf>
      <numFmt numFmtId="182" formatCode="[$¥-804]#,##0.00"/>
    </dxf>
    <dxf>
      <numFmt numFmtId="181" formatCode="[$¥-411]#,##0.00"/>
    </dxf>
    <dxf>
      <numFmt numFmtId="183" formatCode="[$₩-412]#,##0.00"/>
    </dxf>
    <dxf>
      <numFmt numFmtId="182" formatCode="[$¥-804]#,##0.00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77" formatCode="[$£-809]#,##0.00"/>
    </dxf>
    <dxf>
      <numFmt numFmtId="185" formatCode="#,##0.00\ [$CHF-100C]"/>
    </dxf>
    <dxf>
      <numFmt numFmtId="171" formatCode="[$$-4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7" formatCode="[$£-809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2" formatCode="[$¥-804]#,##0.00"/>
    </dxf>
    <dxf>
      <numFmt numFmtId="180" formatCode="#,##0.00\ [$Kč-405]"/>
    </dxf>
    <dxf>
      <numFmt numFmtId="181" formatCode="[$¥-411]#,##0.00"/>
    </dxf>
    <dxf>
      <numFmt numFmtId="171" formatCode="[$$-409]#,##0.00"/>
    </dxf>
    <dxf>
      <numFmt numFmtId="186" formatCode="#,##0.00\ [$kr-814]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85" formatCode="#,##0.00\ [$CHF-100C]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6" formatCode="#,##0.00\ [$kr-814]"/>
    </dxf>
    <dxf>
      <numFmt numFmtId="177" formatCode="[$£-8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1" formatCode="[$¥-411]#,##0.00"/>
    </dxf>
    <dxf>
      <numFmt numFmtId="182" formatCode="[$¥-804]#,##0.00"/>
    </dxf>
    <dxf>
      <numFmt numFmtId="180" formatCode="#,##0.00\ [$Kč-405]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71" formatCode="[$$-409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71" formatCode="[$$-409]#,##0.00"/>
    </dxf>
    <dxf>
      <numFmt numFmtId="182" formatCode="[$¥-804]#,##0.00"/>
    </dxf>
    <dxf>
      <numFmt numFmtId="186" formatCode="#,##0.00\ [$kr-814]"/>
    </dxf>
    <dxf>
      <numFmt numFmtId="180" formatCode="#,##0.00\ [$Kč-405]"/>
    </dxf>
    <dxf>
      <numFmt numFmtId="177" formatCode="[$£-809]#,##0.00"/>
    </dxf>
    <dxf>
      <numFmt numFmtId="185" formatCode="#,##0.00\ [$CHF-100C]"/>
    </dxf>
    <dxf>
      <numFmt numFmtId="181" formatCode="[$¥-411]#,##0.00"/>
    </dxf>
    <dxf>
      <numFmt numFmtId="183" formatCode="[$₩-412]#,##0.00"/>
    </dxf>
    <dxf>
      <numFmt numFmtId="177" formatCode="[$£-809]#,##0.00"/>
    </dxf>
    <dxf>
      <numFmt numFmtId="185" formatCode="#,##0.00\ [$CHF-100C]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6" formatCode="#,##0.00\ [$kr-814]"/>
    </dxf>
    <dxf>
      <numFmt numFmtId="183" formatCode="[$₩-412]#,##0.00"/>
    </dxf>
    <dxf>
      <numFmt numFmtId="182" formatCode="[$¥-804]#,##0.00"/>
    </dxf>
    <dxf>
      <numFmt numFmtId="171" formatCode="[$$-409]#,##0.00"/>
    </dxf>
    <dxf>
      <numFmt numFmtId="177" formatCode="[$£-809]#,##0.00"/>
    </dxf>
    <dxf>
      <numFmt numFmtId="183" formatCode="[$₩-412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71" formatCode="[$$-409]#,##0.00"/>
    </dxf>
    <dxf>
      <numFmt numFmtId="184" formatCode="[$kr-43B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78" formatCode="[$CHF]\ #,##0.00"/>
    </dxf>
    <dxf>
      <numFmt numFmtId="183" formatCode="[$₩-412]#,##0.00"/>
    </dxf>
    <dxf>
      <numFmt numFmtId="179" formatCode="[$kr-414]\ 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83" formatCode="[$₩-412]#,##0.00"/>
    </dxf>
    <dxf>
      <numFmt numFmtId="171" formatCode="[$$-409]#,##0.00"/>
    </dxf>
    <dxf>
      <numFmt numFmtId="171" formatCode="[$$-409]#,##0.00"/>
    </dxf>
    <dxf>
      <numFmt numFmtId="171" formatCode="[$$-409]#,##0.00"/>
    </dxf>
    <dxf>
      <numFmt numFmtId="171" formatCode="[$$-409]#,##0.00"/>
    </dxf>
    <dxf>
      <numFmt numFmtId="184" formatCode="[$kr-43B]\ #,##0.00"/>
    </dxf>
    <dxf>
      <numFmt numFmtId="178" formatCode="[$CHF]\ 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3" formatCode="[$₩-412]#,##0.00"/>
    </dxf>
    <dxf>
      <numFmt numFmtId="178" formatCode="[$CHF]\ #,##0.00"/>
    </dxf>
    <dxf>
      <numFmt numFmtId="177" formatCode="[$£-809]#,##0.00"/>
    </dxf>
    <dxf>
      <numFmt numFmtId="177" formatCode="[$£-809]#,##0.00"/>
    </dxf>
    <dxf>
      <numFmt numFmtId="178" formatCode="[$CHF]\ #,##0.00"/>
    </dxf>
    <dxf>
      <numFmt numFmtId="184" formatCode="[$kr-43B]\ #,##0.00"/>
    </dxf>
    <dxf>
      <numFmt numFmtId="177" formatCode="[$£-809]#,##0.00"/>
    </dxf>
    <dxf>
      <numFmt numFmtId="178" formatCode="[$CHF]\ 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71" formatCode="[$$-409]#,##0.00"/>
    </dxf>
    <dxf>
      <numFmt numFmtId="177" formatCode="[$£-809]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71" formatCode="[$$-409]#,##0.00"/>
    </dxf>
    <dxf>
      <numFmt numFmtId="177" formatCode="[$£-809]#,##0.00"/>
    </dxf>
    <dxf>
      <numFmt numFmtId="185" formatCode="#,##0.00\ [$CHF-100C]"/>
    </dxf>
    <dxf>
      <numFmt numFmtId="186" formatCode="#,##0.00\ [$kr-814]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7" formatCode="_-[$¥-411]* #,##0.00_-;\-[$¥-411]* #,##0.00_-;_-[$¥-411]* &quot;-&quot;??_-;_-@_-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7" formatCode="_-[$¥-411]* #,##0.00_-;\-[$¥-411]* #,##0.00_-;_-[$¥-411]* &quot;-&quot;??_-;_-@_-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84" formatCode="[$kr-43B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71" formatCode="[$$-409]#,##0.00"/>
    </dxf>
    <dxf>
      <numFmt numFmtId="171" formatCode="[$$-409]#,##0.00"/>
    </dxf>
    <dxf>
      <numFmt numFmtId="177" formatCode="[$£-809]#,##0.00"/>
    </dxf>
    <dxf>
      <numFmt numFmtId="178" formatCode="[$CHF]\ 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7" formatCode="[$£-809]#,##0.00"/>
    </dxf>
    <dxf>
      <numFmt numFmtId="178" formatCode="[$CHF]\ #,##0.00"/>
    </dxf>
    <dxf>
      <numFmt numFmtId="184" formatCode="[$kr-43B]\ #,##0.00"/>
    </dxf>
    <dxf>
      <numFmt numFmtId="180" formatCode="#,##0.00\ [$Kč-405]"/>
    </dxf>
    <dxf>
      <numFmt numFmtId="181" formatCode="[$¥-411]#,##0.00"/>
    </dxf>
    <dxf>
      <numFmt numFmtId="182" formatCode="[$¥-804]#,##0.00"/>
    </dxf>
    <dxf>
      <numFmt numFmtId="183" formatCode="[$₩-412]#,##0.00"/>
    </dxf>
    <dxf>
      <numFmt numFmtId="177" formatCode="[$£-809]#,##0.00"/>
    </dxf>
    <dxf>
      <numFmt numFmtId="171" formatCode="[$$-409]#,##0.00"/>
    </dxf>
    <dxf>
      <numFmt numFmtId="178" formatCode="[$CHF]\ 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79" formatCode="[$kr-414]\ #,##0.00"/>
    </dxf>
    <dxf>
      <numFmt numFmtId="178" formatCode="[$CHF]\ #,##0.00"/>
    </dxf>
    <dxf>
      <numFmt numFmtId="177" formatCode="[$£-809]#,##0.00"/>
    </dxf>
    <dxf>
      <numFmt numFmtId="171" formatCode="[$$-409]#,##0.00"/>
    </dxf>
    <dxf>
      <numFmt numFmtId="183" formatCode="[$₩-412]#,##0.00"/>
    </dxf>
    <dxf>
      <numFmt numFmtId="182" formatCode="[$¥-804]#,##0.00"/>
    </dxf>
    <dxf>
      <numFmt numFmtId="181" formatCode="[$¥-411]#,##0.00"/>
    </dxf>
    <dxf>
      <numFmt numFmtId="180" formatCode="#,##0.00\ [$Kč-405]"/>
    </dxf>
    <dxf>
      <numFmt numFmtId="184" formatCode="[$kr-43B]\ #,##0.00"/>
    </dxf>
    <dxf>
      <numFmt numFmtId="178" formatCode="[$CHF]\ #,##0.00"/>
    </dxf>
    <dxf>
      <numFmt numFmtId="177" formatCode="[$£-809]#,##0.00"/>
    </dxf>
    <dxf>
      <numFmt numFmtId="171" formatCode="[$$-409]#,##0.00"/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EDEDE"/>
      <rgbColor rgb="FFEEECE1"/>
      <rgbColor rgb="FFFF0000"/>
      <rgbColor rgb="FF0070C0"/>
      <rgbColor rgb="FFFFFF99"/>
      <rgbColor rgb="FF99CC00"/>
      <rgbColor rgb="FF333333"/>
      <rgbColor rgb="FFC0C0C0"/>
      <rgbColor rgb="FFBFF7DE"/>
      <rgbColor rgb="FFC45AF6"/>
      <rgbColor rgb="FFFFC000"/>
      <rgbColor rgb="FF7B4B23"/>
      <rgbColor rgb="FFDD2D32"/>
      <rgbColor rgb="FF92D050"/>
      <rgbColor rgb="FFFFF11B"/>
      <rgbColor rgb="FF964DC1"/>
      <rgbColor rgb="FFFF6600"/>
      <rgbColor rgb="FFA5A5A5"/>
      <rgbColor rgb="FF00B050"/>
      <rgbColor rgb="FF6711FF"/>
      <rgbColor rgb="FFDCDCDC"/>
      <rgbColor rgb="FFBFBFBF"/>
      <rgbColor rgb="FFCACACA"/>
      <rgbColor rgb="FFD6D4CA"/>
      <rgbColor rgb="FFCB3821"/>
      <rgbColor rgb="FF306BC4"/>
      <rgbColor rgb="FF969696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5842C"/>
      <color rgb="FFC2645F"/>
      <color rgb="FF9B8ACD"/>
      <color rgb="FF80008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1066800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DF951-83DB-6FD2-53DC-11489B7B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66800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671004</xdr:colOff>
      <xdr:row>0</xdr:row>
      <xdr:rowOff>0</xdr:rowOff>
    </xdr:from>
    <xdr:to>
      <xdr:col>2</xdr:col>
      <xdr:colOff>1780620</xdr:colOff>
      <xdr:row>1</xdr:row>
      <xdr:rowOff>55854</xdr:rowOff>
    </xdr:to>
    <xdr:pic>
      <xdr:nvPicPr>
        <xdr:cNvPr id="2" name="Afbeelding 1" descr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4406" y="0"/>
          <a:ext cx="1109616" cy="710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882650</xdr:colOff>
      <xdr:row>0</xdr:row>
      <xdr:rowOff>0</xdr:rowOff>
    </xdr:from>
    <xdr:to>
      <xdr:col>2</xdr:col>
      <xdr:colOff>1676400</xdr:colOff>
      <xdr:row>1</xdr:row>
      <xdr:rowOff>6696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650" y="0"/>
          <a:ext cx="793750" cy="6670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336551</xdr:colOff>
      <xdr:row>0</xdr:row>
      <xdr:rowOff>0</xdr:rowOff>
    </xdr:from>
    <xdr:to>
      <xdr:col>2</xdr:col>
      <xdr:colOff>1857765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451" y="0"/>
          <a:ext cx="1521214" cy="660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381001</xdr:colOff>
      <xdr:row>0</xdr:row>
      <xdr:rowOff>0</xdr:rowOff>
    </xdr:from>
    <xdr:to>
      <xdr:col>2</xdr:col>
      <xdr:colOff>1409701</xdr:colOff>
      <xdr:row>0</xdr:row>
      <xdr:rowOff>652723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FCA620-9353-EB45-96BA-64668D63F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1" y="0"/>
          <a:ext cx="1028700" cy="6527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203200</xdr:colOff>
      <xdr:row>0</xdr:row>
      <xdr:rowOff>0</xdr:rowOff>
    </xdr:from>
    <xdr:to>
      <xdr:col>2</xdr:col>
      <xdr:colOff>1739900</xdr:colOff>
      <xdr:row>1</xdr:row>
      <xdr:rowOff>131162</xdr:rowOff>
    </xdr:to>
    <xdr:pic>
      <xdr:nvPicPr>
        <xdr:cNvPr id="10" name="Afbeelding 2" descr="Afbeelding 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1400" y="0"/>
          <a:ext cx="1536700" cy="791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708025</xdr:colOff>
      <xdr:row>0</xdr:row>
      <xdr:rowOff>19050</xdr:rowOff>
    </xdr:from>
    <xdr:to>
      <xdr:col>2</xdr:col>
      <xdr:colOff>1282700</xdr:colOff>
      <xdr:row>1</xdr:row>
      <xdr:rowOff>11123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025" y="19050"/>
          <a:ext cx="574675" cy="487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158751</xdr:rowOff>
    </xdr:from>
    <xdr:to>
      <xdr:col>2</xdr:col>
      <xdr:colOff>1868487</xdr:colOff>
      <xdr:row>0</xdr:row>
      <xdr:rowOff>625734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58751"/>
          <a:ext cx="1843087" cy="4669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0</xdr:row>
      <xdr:rowOff>50800</xdr:rowOff>
    </xdr:from>
    <xdr:to>
      <xdr:col>2</xdr:col>
      <xdr:colOff>1564452</xdr:colOff>
      <xdr:row>0</xdr:row>
      <xdr:rowOff>469900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4A24EE-7DA6-F04C-BFD4-BD84FE7C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0" y="50800"/>
          <a:ext cx="1221552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docs/xlsx/Complete_order_form_2024_36_unlocked_formulas.xlsx" TargetMode="External"/><Relationship Id="rId2" Type="http://schemas.openxmlformats.org/officeDocument/2006/relationships/externalLinkPath" Target="/Users/mitjad/Code/schlamberger/docs/xlsx/Complete_order_form_2024_36_unlocked_formulas.xlsx" TargetMode="External"/><Relationship Id="rId1" Type="http://schemas.openxmlformats.org/officeDocument/2006/relationships/externalLinkPath" Target="/Users/mitjad/Code/schlamberger/docs/xlsx/Complete_order_form_2024_36_unlocked_formu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ummary "/>
      <sheetName val="Axis"/>
      <sheetName val="Bleaustone"/>
      <sheetName val="Lapis"/>
      <sheetName val="23Holds"/>
      <sheetName val="Crux"/>
      <sheetName val="Squadra"/>
      <sheetName val="Playstone"/>
      <sheetName val="Reset"/>
      <sheetName val="Accessories"/>
      <sheetName val="Currency"/>
    </sheetNames>
    <sheetDataSet>
      <sheetData sheetId="0">
        <row r="8">
          <cell r="M8">
            <v>3.1429999999999998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IO38"/>
  <sheetViews>
    <sheetView showGridLines="0" tabSelected="1" zoomScaleNormal="100" workbookViewId="0">
      <selection activeCell="G29" sqref="G29"/>
    </sheetView>
  </sheetViews>
  <sheetFormatPr baseColWidth="10" defaultColWidth="9.1640625" defaultRowHeight="13.5" customHeight="1" outlineLevelCol="1"/>
  <cols>
    <col min="1" max="1" width="19" style="1" customWidth="1"/>
    <col min="2" max="2" width="10.83203125" style="1" customWidth="1"/>
    <col min="3" max="3" width="17.6640625" style="1" bestFit="1" customWidth="1"/>
    <col min="4" max="5" width="10.83203125" style="1" customWidth="1"/>
    <col min="6" max="6" width="13.33203125" style="1" customWidth="1"/>
    <col min="7" max="7" width="18.6640625" style="1" bestFit="1" customWidth="1"/>
    <col min="8" max="8" width="8.6640625" style="1" customWidth="1"/>
    <col min="9" max="9" width="8.5" style="1" customWidth="1"/>
    <col min="10" max="10" width="21.6640625" style="1" hidden="1" customWidth="1" outlineLevel="1"/>
    <col min="11" max="11" width="33.1640625" style="1" hidden="1" customWidth="1" outlineLevel="1"/>
    <col min="12" max="12" width="21.1640625" style="1" hidden="1" customWidth="1" outlineLevel="1"/>
    <col min="13" max="13" width="9.1640625" style="1" hidden="1" customWidth="1" outlineLevel="1"/>
    <col min="14" max="14" width="11.83203125" style="1" hidden="1" customWidth="1" outlineLevel="1"/>
    <col min="15" max="15" width="9.1640625" style="1" customWidth="1" collapsed="1"/>
    <col min="16" max="249" width="9.1640625" style="1" customWidth="1"/>
  </cols>
  <sheetData>
    <row r="1" spans="1:14" ht="13.75" customHeight="1">
      <c r="A1" s="485"/>
      <c r="B1" s="485"/>
      <c r="C1" s="485"/>
      <c r="D1" s="485"/>
      <c r="E1" s="485"/>
      <c r="F1" s="485"/>
      <c r="G1" s="2"/>
      <c r="H1" s="2"/>
      <c r="I1" s="186" t="s">
        <v>0</v>
      </c>
      <c r="J1" s="186" t="s">
        <v>1</v>
      </c>
      <c r="K1" s="186" t="s">
        <v>2</v>
      </c>
      <c r="L1" s="719"/>
      <c r="M1" s="720"/>
      <c r="N1" s="186" t="s">
        <v>1451</v>
      </c>
    </row>
    <row r="2" spans="1:14" ht="13.75" customHeight="1">
      <c r="A2" s="485"/>
      <c r="B2" s="485"/>
      <c r="C2" s="485"/>
      <c r="D2" s="485"/>
      <c r="E2" s="485"/>
      <c r="F2" s="485"/>
      <c r="G2" s="2"/>
      <c r="H2" s="2"/>
      <c r="I2" s="179">
        <v>39</v>
      </c>
      <c r="J2" s="179">
        <v>22</v>
      </c>
      <c r="K2" s="184">
        <v>22</v>
      </c>
      <c r="L2" s="179"/>
      <c r="M2" s="179"/>
      <c r="N2" s="555" t="s">
        <v>1505</v>
      </c>
    </row>
    <row r="3" spans="1:14" ht="13.75" customHeight="1">
      <c r="A3" s="485"/>
      <c r="B3" s="485"/>
      <c r="C3" s="485"/>
      <c r="D3" s="485"/>
      <c r="E3" s="485"/>
      <c r="F3" s="485"/>
      <c r="G3" s="485"/>
      <c r="H3" s="485"/>
      <c r="I3" s="2"/>
      <c r="J3" s="179">
        <v>22</v>
      </c>
      <c r="K3" s="2"/>
      <c r="L3" s="179"/>
      <c r="M3" s="179"/>
    </row>
    <row r="4" spans="1:14" ht="13.75" customHeight="1">
      <c r="A4" s="485"/>
      <c r="B4" s="485"/>
      <c r="C4" s="485"/>
      <c r="D4" s="485"/>
      <c r="E4" s="485"/>
      <c r="F4" s="485"/>
      <c r="G4" s="485"/>
      <c r="H4" s="485"/>
      <c r="I4" s="2"/>
      <c r="J4" s="179">
        <v>22</v>
      </c>
      <c r="K4" s="2"/>
      <c r="L4" s="179"/>
      <c r="M4" s="179"/>
    </row>
    <row r="5" spans="1:14" ht="13.75" customHeight="1">
      <c r="A5" s="485"/>
      <c r="B5" s="485"/>
      <c r="C5" s="485"/>
      <c r="D5" s="485"/>
      <c r="E5" s="485"/>
      <c r="F5" s="485"/>
      <c r="G5" s="485"/>
      <c r="H5" s="485"/>
      <c r="I5" s="2"/>
      <c r="J5" s="2"/>
      <c r="K5" s="2"/>
      <c r="L5" s="179"/>
      <c r="M5" s="179"/>
    </row>
    <row r="6" spans="1:14" ht="16" customHeight="1">
      <c r="A6" s="486"/>
      <c r="B6" s="486"/>
      <c r="C6" s="487"/>
      <c r="D6" s="486"/>
      <c r="E6" s="486"/>
      <c r="F6" s="486"/>
      <c r="G6" s="486"/>
      <c r="H6" s="486"/>
      <c r="I6" s="2"/>
      <c r="J6" s="2"/>
      <c r="K6" s="2"/>
      <c r="L6" s="179"/>
      <c r="M6" s="179"/>
    </row>
    <row r="7" spans="1:14" ht="13.75" customHeight="1">
      <c r="A7" s="20"/>
      <c r="B7" s="21"/>
      <c r="C7" s="21"/>
      <c r="D7" s="21"/>
      <c r="E7" s="21" t="s">
        <v>3</v>
      </c>
      <c r="F7" s="21" t="s">
        <v>4</v>
      </c>
      <c r="G7" s="21" t="s">
        <v>5</v>
      </c>
      <c r="H7" s="22" t="s">
        <v>6</v>
      </c>
      <c r="I7" s="22" t="s">
        <v>7</v>
      </c>
      <c r="J7" s="2"/>
      <c r="K7" s="2"/>
      <c r="L7" s="179"/>
      <c r="M7" s="179"/>
    </row>
    <row r="8" spans="1:14" ht="13.75" customHeight="1">
      <c r="A8" s="177" t="s">
        <v>8</v>
      </c>
      <c r="B8" s="474"/>
      <c r="C8" s="475">
        <f>SUMIF(Axis!D6:D342,"Holds*",Axis!BO6:BO342)</f>
        <v>0</v>
      </c>
      <c r="D8" s="474"/>
      <c r="E8" s="24">
        <v>0</v>
      </c>
      <c r="F8" s="475">
        <f>C8*E8/100</f>
        <v>0</v>
      </c>
      <c r="G8" s="476">
        <f>C8-F8</f>
        <v>0</v>
      </c>
      <c r="H8" s="477">
        <f>SUMIF(Axis!D6:D342,"Holds*",Axis!BP6:BP342)</f>
        <v>0</v>
      </c>
      <c r="I8" s="477">
        <f>SUMIF(Axis!D6:D342,"Holds*",Axis!BQ6:BQ342)</f>
        <v>0</v>
      </c>
      <c r="J8" s="2"/>
      <c r="K8" s="2"/>
      <c r="L8" s="179"/>
      <c r="M8" s="179"/>
    </row>
    <row r="9" spans="1:14" ht="13.75" customHeight="1">
      <c r="A9" s="177" t="s">
        <v>9</v>
      </c>
      <c r="B9" s="474"/>
      <c r="C9" s="475">
        <f>SUMIF(Axis!D6:D342,"Macros*",Axis!BO6:BO342)</f>
        <v>0</v>
      </c>
      <c r="D9" s="474"/>
      <c r="E9" s="24">
        <v>0</v>
      </c>
      <c r="F9" s="475">
        <f>C9*E9/100</f>
        <v>0</v>
      </c>
      <c r="G9" s="476">
        <f>C9-F9</f>
        <v>0</v>
      </c>
      <c r="H9" s="477">
        <f>SUMIF(Axis!D6:D342,"Macros*",Axis!BP6:BP342)</f>
        <v>0</v>
      </c>
      <c r="I9" s="477">
        <f>SUMIF(Axis!D6:D342,"Macros*",Axis!BQ6:BQ342)</f>
        <v>0</v>
      </c>
      <c r="J9" s="2"/>
      <c r="K9" s="2"/>
      <c r="L9" s="2"/>
      <c r="M9" s="2"/>
    </row>
    <row r="10" spans="1:14" ht="13.75" customHeight="1">
      <c r="A10" s="177" t="s">
        <v>383</v>
      </c>
      <c r="B10" s="474"/>
      <c r="C10" s="475">
        <f>SUMIF(Wood!D7:D178,"Volumes*",Wood!BO7:BO178)</f>
        <v>0</v>
      </c>
      <c r="D10" s="474"/>
      <c r="E10" s="24">
        <v>0</v>
      </c>
      <c r="F10" s="475">
        <f>C10*E10/100</f>
        <v>0</v>
      </c>
      <c r="G10" s="476">
        <f>C10-F10</f>
        <v>0</v>
      </c>
      <c r="H10" s="477">
        <f>SUMIF(Wood!D7:D178,"Volumes*",Wood!BP7:BP178)</f>
        <v>0</v>
      </c>
      <c r="I10" s="477">
        <f>SUMIF(Wood!D7:D178,"Volumes*",Wood!BQ7:BQ178)</f>
        <v>0</v>
      </c>
      <c r="J10" s="2"/>
      <c r="K10" s="2"/>
      <c r="L10" s="2"/>
      <c r="M10" s="2"/>
    </row>
    <row r="11" spans="1:14" ht="13.75" customHeight="1">
      <c r="A11" s="177" t="s">
        <v>10</v>
      </c>
      <c r="B11" s="474"/>
      <c r="C11" s="475">
        <f>SUM(SUMIF(Bleaustone!D6:D178,"Holds*",Bleaustone!BO6:BO178),Accessories_BS_Total)</f>
        <v>0</v>
      </c>
      <c r="D11" s="474"/>
      <c r="E11" s="24">
        <v>0</v>
      </c>
      <c r="F11" s="475">
        <f t="shared" ref="F11:F27" si="0">C11*E11/100</f>
        <v>0</v>
      </c>
      <c r="G11" s="476">
        <f t="shared" ref="G11:G27" si="1">C11-F11</f>
        <v>0</v>
      </c>
      <c r="H11" s="477">
        <f>SUMIF(Bleaustone!D6:D178,"Holds*",Bleaustone!BP6:BP178)</f>
        <v>0</v>
      </c>
      <c r="I11" s="477">
        <f>SUMIF(Bleaustone!D6:D178,"Holds*",Bleaustone!BQ6:BQ178)</f>
        <v>0</v>
      </c>
      <c r="J11" s="2"/>
      <c r="K11" s="2"/>
      <c r="L11" s="2"/>
      <c r="M11" s="2"/>
    </row>
    <row r="12" spans="1:14" ht="13.75" customHeight="1">
      <c r="A12" s="177" t="s">
        <v>11</v>
      </c>
      <c r="B12" s="474"/>
      <c r="C12" s="475">
        <f>SUMIF(Bleaustone!D6:D178,"Macros*",Bleaustone!BO6:BO178)</f>
        <v>0</v>
      </c>
      <c r="D12" s="474"/>
      <c r="E12" s="24">
        <v>0</v>
      </c>
      <c r="F12" s="475">
        <f>C12*E12/100</f>
        <v>0</v>
      </c>
      <c r="G12" s="476">
        <f>C12-F12</f>
        <v>0</v>
      </c>
      <c r="H12" s="477">
        <f>SUMIF(Bleaustone!D6:D178,"Macros*",Bleaustone!BP6:BP178)</f>
        <v>0</v>
      </c>
      <c r="I12" s="477">
        <f>SUMIF(Bleaustone!D6:D178,"Macros*",Bleaustone!BQ6:BQ178)</f>
        <v>0</v>
      </c>
      <c r="J12" s="2"/>
      <c r="K12" s="2"/>
      <c r="L12" s="2"/>
      <c r="M12" s="2"/>
    </row>
    <row r="13" spans="1:14" ht="13.75" customHeight="1">
      <c r="A13" s="177" t="s">
        <v>12</v>
      </c>
      <c r="B13" s="474"/>
      <c r="C13" s="475">
        <f>SUM(SUMIF(Lapis!D6:D269,"Holds*",Lapis!BO6:BO269),Accessories_Lapis_Total)</f>
        <v>0</v>
      </c>
      <c r="D13" s="474"/>
      <c r="E13" s="24">
        <v>0</v>
      </c>
      <c r="F13" s="475">
        <f t="shared" si="0"/>
        <v>0</v>
      </c>
      <c r="G13" s="476">
        <f t="shared" si="1"/>
        <v>0</v>
      </c>
      <c r="H13" s="477">
        <f>SUMIF(Lapis!D6:D269,"Holds*",Lapis!BP6:BP269)</f>
        <v>0</v>
      </c>
      <c r="I13" s="477">
        <f>SUMIF(Lapis!D6:D269,"Holds*",Lapis!BQ6:BQ269)</f>
        <v>0</v>
      </c>
      <c r="J13" s="2"/>
      <c r="K13" s="2"/>
      <c r="L13" s="2"/>
      <c r="M13" s="2"/>
    </row>
    <row r="14" spans="1:14" ht="13.75" customHeight="1">
      <c r="A14" s="177" t="s">
        <v>13</v>
      </c>
      <c r="B14" s="474"/>
      <c r="C14" s="475">
        <f>SUMIF(Lapis!D6:D269,"Macros*",Lapis!BO6:BO269)</f>
        <v>0</v>
      </c>
      <c r="D14" s="474"/>
      <c r="E14" s="24">
        <v>0</v>
      </c>
      <c r="F14" s="475">
        <f>C14*E14/100</f>
        <v>0</v>
      </c>
      <c r="G14" s="476">
        <f t="shared" ref="G14" si="2">C14-F14</f>
        <v>0</v>
      </c>
      <c r="H14" s="477">
        <f>SUMIF(Lapis!D6:D269,"Macros*",Lapis!BP6:BP269)</f>
        <v>0</v>
      </c>
      <c r="I14" s="477">
        <f>SUMIF(Lapis!D6:D269,"Macros*",Lapis!BQ6:BQ269)</f>
        <v>0</v>
      </c>
      <c r="J14" s="2"/>
      <c r="K14" s="2"/>
      <c r="L14" s="2"/>
      <c r="M14" s="2"/>
    </row>
    <row r="15" spans="1:14" ht="13.75" customHeight="1">
      <c r="A15" s="177" t="s">
        <v>382</v>
      </c>
      <c r="B15" s="474"/>
      <c r="C15" s="475">
        <f>SUMIF(Wood!D179:D204,"Volumes*",Wood!BO179:BO204)</f>
        <v>0</v>
      </c>
      <c r="D15" s="474"/>
      <c r="E15" s="24">
        <v>0</v>
      </c>
      <c r="F15" s="475">
        <f>C15*E15/100</f>
        <v>0</v>
      </c>
      <c r="G15" s="476">
        <f t="shared" si="1"/>
        <v>0</v>
      </c>
      <c r="H15" s="477">
        <f>SUMIF(Wood!D179:D204,"Volumes*",Wood!BP179:BP204)</f>
        <v>0</v>
      </c>
      <c r="I15" s="477">
        <f>SUMIF(Wood!D179:D204,"Volumes*",Wood!BQ179:BQ204)</f>
        <v>0</v>
      </c>
      <c r="J15" s="2"/>
      <c r="K15" s="2"/>
      <c r="L15" s="2"/>
      <c r="M15" s="2"/>
    </row>
    <row r="16" spans="1:14" ht="13.75" customHeight="1">
      <c r="A16" s="177" t="s">
        <v>1759</v>
      </c>
      <c r="B16" s="474"/>
      <c r="C16" s="475">
        <f>SUMIF('23Holds'!D5:D82,"Holds*",'23Holds'!BO5:BO82)</f>
        <v>0</v>
      </c>
      <c r="D16" s="474"/>
      <c r="E16" s="24">
        <v>0</v>
      </c>
      <c r="F16" s="475">
        <f t="shared" ref="F16" si="3">C16*E16/100</f>
        <v>0</v>
      </c>
      <c r="G16" s="476">
        <f t="shared" ref="G16" si="4">C16-F16</f>
        <v>0</v>
      </c>
      <c r="H16" s="477">
        <f>SUMIF('23Holds'!D5:D82,"Holds*",'23Holds'!BP5:BP82)</f>
        <v>0</v>
      </c>
      <c r="I16" s="477">
        <f>SUMIF('23Holds'!D5:D82,"Holds*",'23Holds'!BQ5:BQ82)</f>
        <v>0</v>
      </c>
      <c r="J16" s="2"/>
      <c r="K16" s="2"/>
      <c r="L16" s="2"/>
      <c r="M16" s="2"/>
    </row>
    <row r="17" spans="1:13" ht="13.75" customHeight="1">
      <c r="A17" s="177" t="s">
        <v>14</v>
      </c>
      <c r="B17" s="474"/>
      <c r="C17" s="475">
        <f>SUMIF('23Holds'!D6:D82,"Macros*",'23Holds'!BO6:BO82)</f>
        <v>0</v>
      </c>
      <c r="D17" s="474"/>
      <c r="E17" s="24">
        <v>0</v>
      </c>
      <c r="F17" s="475">
        <f t="shared" si="0"/>
        <v>0</v>
      </c>
      <c r="G17" s="476">
        <f t="shared" si="1"/>
        <v>0</v>
      </c>
      <c r="H17" s="477">
        <f>SUMIF('23Holds'!D6:D82,"Macros*",'23Holds'!BP6:BP82)</f>
        <v>0</v>
      </c>
      <c r="I17" s="477">
        <f>SUMIF('23Holds'!D6:D82,"Macros*",'23Holds'!BQ6:BQ82)</f>
        <v>0</v>
      </c>
      <c r="J17" s="2"/>
      <c r="K17" s="2"/>
      <c r="L17" s="2"/>
      <c r="M17" s="2"/>
    </row>
    <row r="18" spans="1:13" ht="13.75" customHeight="1">
      <c r="A18" s="177" t="s">
        <v>15</v>
      </c>
      <c r="B18" s="474"/>
      <c r="C18" s="475">
        <f>SUM(SUMIF(Crux!D5:D217,"Holds*",Crux!BO5:BO217))</f>
        <v>0</v>
      </c>
      <c r="D18" s="474"/>
      <c r="E18" s="24">
        <v>0</v>
      </c>
      <c r="F18" s="475">
        <f t="shared" ref="F18" si="5">C18*E18/100</f>
        <v>0</v>
      </c>
      <c r="G18" s="476">
        <f t="shared" ref="G18" si="6">C18-F18</f>
        <v>0</v>
      </c>
      <c r="H18" s="477">
        <f>SUMIF(Crux!D5:D217,"Holds*",Crux!BP5:BP217)</f>
        <v>0</v>
      </c>
      <c r="I18" s="477">
        <f>SUMIF(Crux!D5:D217,"Holds*",Crux!BQ5:BQ217)</f>
        <v>0</v>
      </c>
      <c r="J18" s="2"/>
      <c r="K18" s="2"/>
      <c r="L18" s="2"/>
      <c r="M18" s="2"/>
    </row>
    <row r="19" spans="1:13" ht="13.75" customHeight="1">
      <c r="A19" s="177" t="s">
        <v>504</v>
      </c>
      <c r="B19" s="474"/>
      <c r="C19" s="475">
        <f>SUM(SUMIF(Crux!D6:D217,"Macros*",Crux!BO6:BO217),)</f>
        <v>0</v>
      </c>
      <c r="D19" s="474"/>
      <c r="E19" s="24">
        <v>0</v>
      </c>
      <c r="F19" s="475">
        <f t="shared" si="0"/>
        <v>0</v>
      </c>
      <c r="G19" s="476">
        <f t="shared" si="1"/>
        <v>0</v>
      </c>
      <c r="H19" s="477">
        <f>SUMIF(Crux!D6:D217,"Macros*",Crux!BP6:BP217)</f>
        <v>0</v>
      </c>
      <c r="I19" s="477">
        <f>SUMIF(Crux!D6:D217,"Macros*",Crux!BQ6:BQ217)</f>
        <v>0</v>
      </c>
      <c r="J19" s="2"/>
      <c r="K19" s="2"/>
      <c r="L19" s="2"/>
      <c r="M19" s="2"/>
    </row>
    <row r="20" spans="1:13" ht="13.75" customHeight="1">
      <c r="A20" s="177" t="s">
        <v>16</v>
      </c>
      <c r="B20" s="474"/>
      <c r="C20" s="475">
        <f>SUM(SUMIF(Squadra!D6:D299,"Holds*",Squadra!BO6:BO299),Accessories_Squadra_Total)</f>
        <v>0</v>
      </c>
      <c r="D20" s="474"/>
      <c r="E20" s="24">
        <v>0</v>
      </c>
      <c r="F20" s="475">
        <f t="shared" si="0"/>
        <v>0</v>
      </c>
      <c r="G20" s="476">
        <f t="shared" si="1"/>
        <v>0</v>
      </c>
      <c r="H20" s="477">
        <f>SUMIF(Squadra!D6:D299,"Holds*",Squadra!BP6:BP299)</f>
        <v>0</v>
      </c>
      <c r="I20" s="477">
        <f>SUMIF(Squadra!D6:D299,"Holds*",Squadra!BQ6:BQ299)</f>
        <v>0</v>
      </c>
      <c r="J20" s="2"/>
      <c r="K20" s="2"/>
      <c r="L20" s="2"/>
      <c r="M20" s="2"/>
    </row>
    <row r="21" spans="1:13" ht="13.75" customHeight="1">
      <c r="A21" s="177" t="s">
        <v>17</v>
      </c>
      <c r="B21" s="474"/>
      <c r="C21" s="475">
        <f>SUMIF(Squadra!D6:D299,"Macros*",Squadra!BO6:BO299)</f>
        <v>0</v>
      </c>
      <c r="D21" s="474"/>
      <c r="E21" s="24">
        <v>0</v>
      </c>
      <c r="F21" s="475">
        <f>C21*E21/100</f>
        <v>0</v>
      </c>
      <c r="G21" s="476">
        <f>C21-F21</f>
        <v>0</v>
      </c>
      <c r="H21" s="477">
        <f>SUMIF(Squadra!D6:D299,"Macros*",Squadra!BP6:BP299)</f>
        <v>0</v>
      </c>
      <c r="I21" s="477">
        <f>SUMIF(Squadra!D6:D299,"Macros*",Squadra!BQ6:BQ299)</f>
        <v>0</v>
      </c>
      <c r="J21" s="2"/>
      <c r="K21" s="2"/>
      <c r="L21" s="2"/>
      <c r="M21" s="2"/>
    </row>
    <row r="22" spans="1:13" ht="13.75" customHeight="1">
      <c r="A22" s="177" t="s">
        <v>18</v>
      </c>
      <c r="B22" s="474"/>
      <c r="C22" s="475">
        <f>SUMIF(Wood!D205:D248,"Volumes*",Wood!BO205:BO248)</f>
        <v>0</v>
      </c>
      <c r="D22" s="474"/>
      <c r="E22" s="24">
        <v>0</v>
      </c>
      <c r="F22" s="475">
        <f>C22*E22/100</f>
        <v>0</v>
      </c>
      <c r="G22" s="476">
        <f>C22-F22</f>
        <v>0</v>
      </c>
      <c r="H22" s="477">
        <f>SUMIF(Wood!D205:D248,"Volumes*",Wood!BP205:BP248)</f>
        <v>0</v>
      </c>
      <c r="I22" s="477">
        <f>SUMIF(Wood!D205:D248,"Volumes*",Wood!BQ205:BQ248)</f>
        <v>0</v>
      </c>
      <c r="J22" s="2"/>
      <c r="K22" s="2"/>
      <c r="L22" s="2"/>
      <c r="M22" s="2"/>
    </row>
    <row r="23" spans="1:13" ht="13.75" customHeight="1">
      <c r="A23" s="177" t="s">
        <v>19</v>
      </c>
      <c r="B23" s="474"/>
      <c r="C23" s="475">
        <f>SUMIF(Playstone!D6:D49,"Holds*",Playstone!BO6:BO49)</f>
        <v>0</v>
      </c>
      <c r="D23" s="474"/>
      <c r="E23" s="24">
        <v>0</v>
      </c>
      <c r="F23" s="475">
        <f t="shared" ref="F23" si="7">C23*E23/100</f>
        <v>0</v>
      </c>
      <c r="G23" s="476">
        <f t="shared" ref="G23" si="8">C23-F23</f>
        <v>0</v>
      </c>
      <c r="H23" s="477">
        <f>SUMIF(Playstone!D6:D49,"Holds*",Playstone!BP6:BP49)</f>
        <v>0</v>
      </c>
      <c r="I23" s="477">
        <f>SUMIF(Playstone!D6:D49,"Holds*",Playstone!BQ6:BQ49)</f>
        <v>0</v>
      </c>
      <c r="J23" s="2"/>
      <c r="K23" s="2"/>
      <c r="L23" s="2"/>
      <c r="M23" s="2"/>
    </row>
    <row r="24" spans="1:13" ht="13.75" hidden="1" customHeight="1">
      <c r="A24" s="177" t="s">
        <v>381</v>
      </c>
      <c r="B24" s="474"/>
      <c r="C24" s="475">
        <f>SUMIF(Playstone!D6:D49,"Volumes*",Playstone!BO6:BO49)</f>
        <v>0</v>
      </c>
      <c r="D24" s="474"/>
      <c r="E24" s="24">
        <v>0</v>
      </c>
      <c r="F24" s="475">
        <f t="shared" si="0"/>
        <v>0</v>
      </c>
      <c r="G24" s="476">
        <f t="shared" si="1"/>
        <v>0</v>
      </c>
      <c r="H24" s="477">
        <f>SUMIF(Playstone!D6:D49,"Volumes*",Playstone!BP6:BP49)</f>
        <v>0</v>
      </c>
      <c r="I24" s="477">
        <f>SUMIF(Playstone!D6:D49,"Volumes*",Playstone!BQ6:BQ49)</f>
        <v>0</v>
      </c>
      <c r="J24" s="2"/>
      <c r="K24" s="2"/>
      <c r="L24" s="2"/>
      <c r="M24" s="2"/>
    </row>
    <row r="25" spans="1:13" ht="13.75" customHeight="1">
      <c r="A25" s="607" t="s">
        <v>1742</v>
      </c>
      <c r="B25" s="474"/>
      <c r="C25" s="475">
        <f>SUMIF(Reset!D6:D54,"Holds*",Reset!BO6:BO54)</f>
        <v>0</v>
      </c>
      <c r="D25" s="474"/>
      <c r="E25" s="24">
        <v>0</v>
      </c>
      <c r="F25" s="475">
        <f t="shared" si="0"/>
        <v>0</v>
      </c>
      <c r="G25" s="476">
        <f t="shared" si="1"/>
        <v>0</v>
      </c>
      <c r="H25" s="477">
        <f>SUMIF(Reset!D6:D54,"Holds*",Reset!BP6:BP54)</f>
        <v>0</v>
      </c>
      <c r="I25" s="477">
        <f>SUMIF(Reset!D6:D54,"Holds*",Reset!BQ6:BQ54)</f>
        <v>0</v>
      </c>
      <c r="J25" s="2"/>
      <c r="K25" s="2"/>
      <c r="L25" s="2"/>
      <c r="M25" s="2"/>
    </row>
    <row r="26" spans="1:13" ht="13.75" customHeight="1">
      <c r="A26" s="478" t="s">
        <v>1391</v>
      </c>
      <c r="B26" s="478"/>
      <c r="C26" s="479">
        <f>SUMIF(Reset!D6:D54,"Macros*",Reset!BO6:BO54)</f>
        <v>0</v>
      </c>
      <c r="D26" s="478"/>
      <c r="E26" s="471">
        <v>0</v>
      </c>
      <c r="F26" s="479">
        <f t="shared" si="0"/>
        <v>0</v>
      </c>
      <c r="G26" s="472">
        <f t="shared" si="1"/>
        <v>0</v>
      </c>
      <c r="H26" s="473">
        <f>SUMIF(Reset!D6:D54,"Macros*",Reset!BP6:BP54)</f>
        <v>0</v>
      </c>
      <c r="I26" s="473">
        <f>SUMIF(Reset!D6:D54,"Macros*",Reset!BQ6:BQ54)</f>
        <v>0</v>
      </c>
      <c r="J26" s="2"/>
      <c r="K26" s="2"/>
      <c r="L26" s="2"/>
      <c r="M26" s="2"/>
    </row>
    <row r="27" spans="1:13" ht="13.75" customHeight="1">
      <c r="A27" s="478" t="s">
        <v>1392</v>
      </c>
      <c r="B27" s="478"/>
      <c r="C27" s="479">
        <f>SUMIF(Wood!D249:D318,"Volumes*",Wood!BO249:BO318)</f>
        <v>0</v>
      </c>
      <c r="D27" s="478"/>
      <c r="E27" s="471">
        <v>0</v>
      </c>
      <c r="F27" s="479">
        <f t="shared" si="0"/>
        <v>0</v>
      </c>
      <c r="G27" s="472">
        <f t="shared" si="1"/>
        <v>0</v>
      </c>
      <c r="H27" s="473">
        <f>SUMIF(Wood!D249:D318,"Volumes*",Wood!BP249:BP318)</f>
        <v>0</v>
      </c>
      <c r="I27" s="473">
        <f>SUMIF(Wood!D249:D318,"Volumes*",Wood!BQ249:BQ318)</f>
        <v>0</v>
      </c>
      <c r="J27" s="2"/>
      <c r="K27" s="2"/>
      <c r="L27" s="2"/>
      <c r="M27" s="2"/>
    </row>
    <row r="28" spans="1:13" ht="13.75" customHeight="1">
      <c r="A28" s="177" t="s">
        <v>757</v>
      </c>
      <c r="B28" s="474"/>
      <c r="C28" s="475">
        <f>SUM(Accessories_CH_Total)</f>
        <v>0</v>
      </c>
      <c r="D28" s="474"/>
      <c r="E28" s="24">
        <v>0</v>
      </c>
      <c r="F28" s="475">
        <f>C28*E28/100</f>
        <v>0</v>
      </c>
      <c r="G28" s="476">
        <f>C28-F28</f>
        <v>0</v>
      </c>
      <c r="H28" s="477">
        <v>0</v>
      </c>
      <c r="I28" s="477">
        <v>0</v>
      </c>
      <c r="J28" s="2"/>
      <c r="K28" s="2"/>
      <c r="L28" s="2"/>
      <c r="M28" s="2"/>
    </row>
    <row r="29" spans="1:13" ht="13.75" customHeight="1">
      <c r="A29" s="480" t="s">
        <v>20</v>
      </c>
      <c r="B29" s="481"/>
      <c r="C29" s="482"/>
      <c r="D29" s="481"/>
      <c r="E29" s="481"/>
      <c r="F29" s="481"/>
      <c r="G29" s="483">
        <f>SUM(G8:G28)</f>
        <v>0</v>
      </c>
      <c r="H29" s="484"/>
      <c r="I29" s="484"/>
      <c r="J29" s="2"/>
      <c r="K29" s="2"/>
      <c r="L29" s="2"/>
      <c r="M29" s="2"/>
    </row>
    <row r="30" spans="1:13" ht="13.75" customHeight="1">
      <c r="A30" s="25"/>
      <c r="B30" s="26"/>
      <c r="C30" s="26"/>
      <c r="D30" s="26"/>
      <c r="E30" s="26"/>
      <c r="F30" s="26"/>
      <c r="G30" s="26"/>
      <c r="H30" s="26"/>
      <c r="I30" s="26"/>
      <c r="J30" s="2"/>
      <c r="K30" s="2"/>
      <c r="L30" s="2"/>
      <c r="M30" s="2"/>
    </row>
    <row r="31" spans="1:13" ht="13.75" customHeight="1">
      <c r="A31" s="488" t="s">
        <v>21</v>
      </c>
      <c r="B31" s="27">
        <v>22</v>
      </c>
      <c r="C31" s="489"/>
      <c r="D31" s="489"/>
      <c r="E31" s="489"/>
      <c r="F31" s="489"/>
      <c r="G31" s="476">
        <f>G29*B31/100</f>
        <v>0</v>
      </c>
      <c r="H31" s="489"/>
      <c r="I31" s="489"/>
      <c r="J31" s="2"/>
      <c r="K31" s="2"/>
      <c r="L31" s="2"/>
      <c r="M31" s="2"/>
    </row>
    <row r="32" spans="1:13" ht="13.75" customHeight="1">
      <c r="A32" s="26"/>
      <c r="B32" s="26"/>
      <c r="C32" s="26"/>
      <c r="D32" s="26"/>
      <c r="E32" s="26"/>
      <c r="F32" s="26"/>
      <c r="G32" s="26"/>
      <c r="H32" s="26"/>
      <c r="I32" s="26"/>
      <c r="J32" s="2"/>
      <c r="K32" s="2"/>
      <c r="L32" s="2"/>
      <c r="M32" s="2"/>
    </row>
    <row r="33" spans="1:13" ht="16" customHeight="1">
      <c r="A33" s="490" t="s">
        <v>5</v>
      </c>
      <c r="B33" s="491"/>
      <c r="C33" s="491"/>
      <c r="D33" s="492"/>
      <c r="E33" s="492"/>
      <c r="F33" s="492"/>
      <c r="G33" s="493">
        <f>SUM(G29:G32)</f>
        <v>0</v>
      </c>
      <c r="H33" s="489"/>
      <c r="I33" s="489"/>
      <c r="J33" s="2"/>
      <c r="K33" s="2"/>
      <c r="L33" s="2"/>
      <c r="M33" s="2"/>
    </row>
    <row r="34" spans="1:13" ht="13.5" customHeight="1">
      <c r="A34" s="494" t="s">
        <v>22</v>
      </c>
      <c r="B34" s="721"/>
      <c r="C34" s="722"/>
      <c r="D34" s="499"/>
      <c r="E34" s="500"/>
      <c r="F34" s="500"/>
      <c r="G34" s="500"/>
      <c r="H34" s="500"/>
      <c r="I34" s="500"/>
      <c r="J34" s="2"/>
      <c r="K34" s="2"/>
      <c r="L34" s="2"/>
      <c r="M34" s="2"/>
    </row>
    <row r="35" spans="1:13" ht="13.5" customHeight="1">
      <c r="A35" s="495" t="s">
        <v>23</v>
      </c>
      <c r="B35" s="721"/>
      <c r="C35" s="722"/>
      <c r="D35" s="501"/>
      <c r="E35" s="500"/>
      <c r="F35" s="500"/>
      <c r="G35" s="500"/>
      <c r="H35" s="500"/>
      <c r="I35" s="500"/>
      <c r="J35" s="2"/>
      <c r="K35" s="2"/>
      <c r="L35" s="2"/>
      <c r="M35" s="2"/>
    </row>
    <row r="36" spans="1:13" ht="13.5" customHeight="1">
      <c r="A36" s="496" t="s">
        <v>24</v>
      </c>
      <c r="B36" s="723"/>
      <c r="C36" s="718"/>
      <c r="D36" s="502"/>
      <c r="E36" s="503"/>
      <c r="F36" s="504"/>
      <c r="G36" s="504"/>
      <c r="H36" s="503"/>
      <c r="I36" s="504"/>
      <c r="J36" s="2"/>
      <c r="K36" s="2"/>
      <c r="L36" s="2"/>
      <c r="M36" s="2"/>
    </row>
    <row r="37" spans="1:13" ht="13.5" customHeight="1">
      <c r="A37" s="498" t="s">
        <v>25</v>
      </c>
      <c r="B37" s="716"/>
      <c r="C37" s="717"/>
      <c r="D37" s="717"/>
      <c r="E37" s="717"/>
      <c r="F37" s="717"/>
      <c r="G37" s="717"/>
      <c r="H37" s="717"/>
      <c r="I37" s="718"/>
      <c r="J37" s="497"/>
      <c r="K37" s="2"/>
      <c r="L37" s="2"/>
      <c r="M37" s="2"/>
    </row>
    <row r="38" spans="1:13" ht="13.5" customHeight="1">
      <c r="A38" s="497"/>
      <c r="B38" s="716"/>
      <c r="C38" s="717"/>
      <c r="D38" s="717"/>
      <c r="E38" s="717"/>
      <c r="F38" s="717"/>
      <c r="G38" s="717"/>
      <c r="H38" s="717"/>
      <c r="I38" s="718"/>
      <c r="J38" s="2"/>
      <c r="K38" s="2"/>
      <c r="L38" s="2"/>
      <c r="M38" s="2"/>
    </row>
  </sheetData>
  <sheetProtection algorithmName="SHA-512" hashValue="RqEFtH59nyLeFYYAA5PC88UlgVPZy4CBKHNGqzri/oH3Qy5LUCeUfY1oRiuE22M9L9/SO6XoRJOHzhHaDEdg5g==" saltValue="G9CwrjCLvYHSu87eUs7UHA==" spinCount="100000" sheet="1" objects="1" scenarios="1"/>
  <mergeCells count="6">
    <mergeCell ref="B37:I37"/>
    <mergeCell ref="B38:I38"/>
    <mergeCell ref="L1:M1"/>
    <mergeCell ref="B34:C34"/>
    <mergeCell ref="B35:C35"/>
    <mergeCell ref="B36:C36"/>
  </mergeCells>
  <dataValidations count="1">
    <dataValidation type="decimal" operator="greaterThan" allowBlank="1" showInputMessage="1" showErrorMessage="1" sqref="B31" xr:uid="{00000000-0002-0000-0000-000000000000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stopIfTrue="1" id="{6EA89739-1027-6A4C-8725-A2D1BD13B81E}">
            <xm:f>Currency!$H$2="Dollar"</xm:f>
            <x14:dxf>
              <numFmt numFmtId="171" formatCode="[$$-409]#,##0.00"/>
            </x14:dxf>
          </x14:cfRule>
          <x14:cfRule type="expression" priority="10" id="{07250BDB-4D51-3847-AECD-5D9A8F6C544E}">
            <xm:f>Currency!$H$2="Pound"</xm:f>
            <x14:dxf>
              <numFmt numFmtId="177" formatCode="[$£-809]#,##0.00"/>
            </x14:dxf>
          </x14:cfRule>
          <x14:cfRule type="expression" priority="11" id="{F3C89966-0F26-254E-89E5-DB745A5B2098}">
            <xm:f>Currency!$H$2="Franc"</xm:f>
            <x14:dxf>
              <numFmt numFmtId="178" formatCode="[$CHF]\ #,##0.00"/>
            </x14:dxf>
          </x14:cfRule>
          <x14:cfRule type="expression" priority="12" stopIfTrue="1" id="{D20B2515-0A1E-1646-A29F-DE88AF91EBC9}">
            <xm:f>Currency!$H$2="Krone"</xm:f>
            <x14:dxf>
              <numFmt numFmtId="184" formatCode="[$kr-43B]\ #,##0.00"/>
            </x14:dxf>
          </x14:cfRule>
          <x14:cfRule type="expression" priority="13" id="{79658F5E-5506-6146-8538-010C1726B449}">
            <xm:f>Currency!$H$2="Koruna"</xm:f>
            <x14:dxf>
              <numFmt numFmtId="180" formatCode="#,##0.00\ [$Kč-405]"/>
            </x14:dxf>
          </x14:cfRule>
          <x14:cfRule type="expression" priority="14" id="{9C2F7BD9-51EF-4E4C-8467-57A231B6360C}">
            <xm:f>Currency!$H$2="Yen"</xm:f>
            <x14:dxf>
              <numFmt numFmtId="181" formatCode="[$¥-411]#,##0.00"/>
            </x14:dxf>
          </x14:cfRule>
          <x14:cfRule type="expression" priority="15" id="{2892707F-BA02-A546-B796-7C08707DA713}">
            <xm:f>Currency!$H$2="Yuan"</xm:f>
            <x14:dxf>
              <numFmt numFmtId="182" formatCode="[$¥-804]#,##0.00"/>
            </x14:dxf>
          </x14:cfRule>
          <x14:cfRule type="expression" priority="16" id="{4FE0D773-BB9C-504A-A558-2A7CCF74432F}">
            <xm:f>Currency!$H$2="Won"</xm:f>
            <x14:dxf>
              <numFmt numFmtId="183" formatCode="[$₩-412]#,##0.00"/>
            </x14:dxf>
          </x14:cfRule>
          <xm:sqref>F8:G24 C8:C28 F25:F28 G25:G33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LC37"/>
  <sheetViews>
    <sheetView showGridLines="0" topLeftCell="C1" zoomScaleNormal="100" workbookViewId="0">
      <selection activeCell="AX6" sqref="AX6"/>
    </sheetView>
  </sheetViews>
  <sheetFormatPr baseColWidth="10" defaultColWidth="8.83203125" defaultRowHeight="13.5" customHeight="1" outlineLevelCol="1"/>
  <cols>
    <col min="1" max="1" width="8.5" style="2" hidden="1" customWidth="1" outlineLevel="1"/>
    <col min="2" max="2" width="19.6640625" style="2" hidden="1" customWidth="1" outlineLevel="1"/>
    <col min="3" max="3" width="40.1640625" style="2" customWidth="1" collapsed="1"/>
    <col min="4" max="5" width="9.1640625" style="2" customWidth="1"/>
    <col min="6" max="9" width="9.1640625" style="2" hidden="1" customWidth="1" outlineLevel="1"/>
    <col min="10" max="10" width="12.5" style="2" hidden="1" customWidth="1" outlineLevel="1"/>
    <col min="11" max="11" width="11.5" style="2" hidden="1" customWidth="1" outlineLevel="1"/>
    <col min="12" max="13" width="9.1640625" style="2" hidden="1" customWidth="1" outlineLevel="1"/>
    <col min="14" max="26" width="3.33203125" style="2" hidden="1" customWidth="1" outlineLevel="1"/>
    <col min="27" max="27" width="3.1640625" style="2" hidden="1" customWidth="1" outlineLevel="1"/>
    <col min="28" max="34" width="3.33203125" style="2" hidden="1" customWidth="1" outlineLevel="1"/>
    <col min="35" max="35" width="10.83203125" style="2" hidden="1" customWidth="1" outlineLevel="1"/>
    <col min="36" max="36" width="15.5" style="2" hidden="1" customWidth="1" outlineLevel="1"/>
    <col min="37" max="38" width="13.5" style="2" hidden="1" customWidth="1" outlineLevel="1"/>
    <col min="39" max="44" width="10.83203125" style="2" hidden="1" customWidth="1" outlineLevel="1"/>
    <col min="45" max="45" width="12" style="2" hidden="1" customWidth="1" outlineLevel="1"/>
    <col min="46" max="48" width="12.6640625" style="2" hidden="1" customWidth="1" outlineLevel="1"/>
    <col min="49" max="49" width="14" style="2" bestFit="1" customWidth="1" collapsed="1"/>
    <col min="50" max="50" width="10.1640625" style="2" customWidth="1"/>
    <col min="51" max="66" width="10.1640625" style="2" hidden="1" customWidth="1" outlineLevel="1"/>
    <col min="67" max="67" width="17.6640625" style="2" customWidth="1" collapsed="1"/>
    <col min="68" max="69" width="17.6640625" style="2" hidden="1" customWidth="1" outlineLevel="1"/>
    <col min="70" max="70" width="10.6640625" style="2" hidden="1" customWidth="1" outlineLevel="1"/>
    <col min="71" max="71" width="9.83203125" style="2" hidden="1" customWidth="1" outlineLevel="1"/>
    <col min="72" max="72" width="8.83203125" style="2" customWidth="1" collapsed="1"/>
    <col min="73" max="315" width="8.83203125" style="2" customWidth="1"/>
    <col min="316" max="16384" width="8.83203125" style="3"/>
  </cols>
  <sheetData>
    <row r="1" spans="1:71" ht="19" customHeight="1">
      <c r="A1" s="188"/>
      <c r="B1" s="187"/>
      <c r="C1" s="187" t="s">
        <v>285</v>
      </c>
      <c r="D1" s="187"/>
      <c r="E1" s="449"/>
      <c r="F1" s="187"/>
      <c r="G1" s="187"/>
      <c r="H1" s="187"/>
      <c r="I1" s="449"/>
      <c r="J1" s="449"/>
      <c r="K1" s="449"/>
      <c r="L1" s="449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90"/>
      <c r="AC1" s="190"/>
      <c r="AD1" s="187"/>
      <c r="AE1" s="449"/>
      <c r="AF1" s="449"/>
      <c r="AG1" s="449"/>
      <c r="AH1" s="187"/>
      <c r="AI1" s="187"/>
      <c r="AJ1" s="449"/>
      <c r="AK1" s="449"/>
      <c r="AL1" s="449"/>
      <c r="AM1" s="449"/>
      <c r="AN1" s="187"/>
      <c r="AO1" s="449"/>
      <c r="AP1" s="449"/>
      <c r="AQ1" s="449"/>
      <c r="AR1" s="187"/>
      <c r="AS1" s="189"/>
      <c r="AT1" s="189"/>
      <c r="AU1" s="189"/>
      <c r="AV1" s="577"/>
      <c r="AW1" s="189"/>
      <c r="AX1" s="190"/>
      <c r="AY1" s="190"/>
      <c r="AZ1" s="190"/>
      <c r="BA1" s="190"/>
      <c r="BB1" s="190"/>
      <c r="BC1" s="190"/>
      <c r="BD1" s="190"/>
      <c r="BE1" s="190"/>
      <c r="BF1" s="190"/>
      <c r="BG1" s="573"/>
      <c r="BH1" s="573"/>
      <c r="BI1" s="190"/>
      <c r="BJ1" s="573"/>
      <c r="BK1" s="573"/>
      <c r="BL1" s="573"/>
      <c r="BM1" s="573"/>
      <c r="BN1" s="190"/>
      <c r="BO1" s="189"/>
      <c r="BP1" s="189"/>
      <c r="BQ1" s="189"/>
      <c r="BR1" s="191"/>
      <c r="BS1" s="188"/>
    </row>
    <row r="2" spans="1:71" ht="13.75" customHeight="1">
      <c r="A2" s="163" t="s">
        <v>26</v>
      </c>
      <c r="B2" s="164" t="s">
        <v>69</v>
      </c>
      <c r="C2" s="164" t="s">
        <v>286</v>
      </c>
      <c r="D2" s="21" t="s">
        <v>27</v>
      </c>
      <c r="E2" s="21"/>
      <c r="F2" s="21" t="s">
        <v>28</v>
      </c>
      <c r="G2" s="21" t="s">
        <v>29</v>
      </c>
      <c r="H2" s="21" t="s">
        <v>30</v>
      </c>
      <c r="I2" s="374" t="s">
        <v>1790</v>
      </c>
      <c r="J2" s="374" t="s">
        <v>1791</v>
      </c>
      <c r="K2" s="374" t="s">
        <v>1792</v>
      </c>
      <c r="L2" s="374" t="s">
        <v>1793</v>
      </c>
      <c r="M2" s="21" t="s">
        <v>31</v>
      </c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374"/>
      <c r="AF2" s="374"/>
      <c r="AG2" s="374"/>
      <c r="AH2" s="21"/>
      <c r="AI2" s="29" t="s">
        <v>34</v>
      </c>
      <c r="AJ2" s="375"/>
      <c r="AK2" s="29"/>
      <c r="AL2" s="375"/>
      <c r="AM2" s="29"/>
      <c r="AN2" s="29" t="s">
        <v>35</v>
      </c>
      <c r="AO2" s="375"/>
      <c r="AP2" s="375"/>
      <c r="AQ2" s="375"/>
      <c r="AR2" s="29" t="s">
        <v>36</v>
      </c>
      <c r="AS2" s="30"/>
      <c r="AT2" s="30"/>
      <c r="AU2" s="30"/>
      <c r="AV2" s="373"/>
      <c r="AW2" s="21" t="s">
        <v>37</v>
      </c>
      <c r="AX2" s="21" t="s">
        <v>287</v>
      </c>
      <c r="AY2" s="21"/>
      <c r="AZ2" s="21"/>
      <c r="BA2" s="21"/>
      <c r="BB2" s="21"/>
      <c r="BC2" s="21"/>
      <c r="BD2" s="21"/>
      <c r="BE2" s="21"/>
      <c r="BF2" s="21"/>
      <c r="BG2" s="374"/>
      <c r="BH2" s="374"/>
      <c r="BI2" s="21"/>
      <c r="BJ2" s="374"/>
      <c r="BK2" s="374"/>
      <c r="BL2" s="374"/>
      <c r="BM2" s="374"/>
      <c r="BN2" s="21"/>
      <c r="BO2" s="165" t="s">
        <v>5</v>
      </c>
      <c r="BP2" s="165"/>
      <c r="BQ2" s="165"/>
      <c r="BR2" s="163" t="s">
        <v>40</v>
      </c>
      <c r="BS2" s="166" t="s">
        <v>288</v>
      </c>
    </row>
    <row r="3" spans="1:71" ht="13">
      <c r="A3" s="162"/>
      <c r="B3" s="46"/>
      <c r="C3" s="46"/>
      <c r="D3" s="46"/>
      <c r="E3" s="243"/>
      <c r="F3" s="46"/>
      <c r="G3" s="46"/>
      <c r="H3" s="46"/>
      <c r="I3" s="243"/>
      <c r="J3" s="243"/>
      <c r="K3" s="243"/>
      <c r="L3" s="243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167"/>
      <c r="AC3" s="167"/>
      <c r="AD3" s="46"/>
      <c r="AE3" s="243"/>
      <c r="AF3" s="243"/>
      <c r="AG3" s="243"/>
      <c r="AH3" s="46"/>
      <c r="AI3" s="46"/>
      <c r="AJ3" s="243"/>
      <c r="AK3" s="46"/>
      <c r="AL3" s="243"/>
      <c r="AM3" s="46"/>
      <c r="AN3" s="46"/>
      <c r="AO3" s="243"/>
      <c r="AP3" s="243"/>
      <c r="AQ3" s="243"/>
      <c r="AR3" s="46"/>
      <c r="AS3" s="46"/>
      <c r="AT3" s="46"/>
      <c r="AU3" s="46"/>
      <c r="AV3" s="243"/>
      <c r="AW3" s="46"/>
      <c r="AX3" s="167"/>
      <c r="AY3" s="167"/>
      <c r="AZ3" s="167"/>
      <c r="BA3" s="167"/>
      <c r="BB3" s="167"/>
      <c r="BC3" s="167"/>
      <c r="BD3" s="167"/>
      <c r="BE3" s="167"/>
      <c r="BF3" s="167"/>
      <c r="BG3" s="574"/>
      <c r="BH3" s="574"/>
      <c r="BI3" s="167"/>
      <c r="BJ3" s="574"/>
      <c r="BK3" s="574"/>
      <c r="BL3" s="574"/>
      <c r="BM3" s="574"/>
      <c r="BN3" s="167"/>
      <c r="BO3" s="483"/>
      <c r="BP3" s="483"/>
      <c r="BQ3" s="483"/>
      <c r="BR3" s="47"/>
      <c r="BS3" s="168"/>
    </row>
    <row r="4" spans="1:71" ht="13" customHeight="1">
      <c r="A4" s="162"/>
      <c r="B4" s="46"/>
      <c r="C4" s="46"/>
      <c r="D4" s="46"/>
      <c r="E4" s="243"/>
      <c r="F4" s="46"/>
      <c r="G4" s="46"/>
      <c r="H4" s="46"/>
      <c r="I4" s="243"/>
      <c r="J4" s="243"/>
      <c r="K4" s="243"/>
      <c r="L4" s="243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167"/>
      <c r="AC4" s="167"/>
      <c r="AD4" s="46"/>
      <c r="AE4" s="243"/>
      <c r="AF4" s="243"/>
      <c r="AG4" s="243"/>
      <c r="AH4" s="46"/>
      <c r="AI4" s="46"/>
      <c r="AJ4" s="243"/>
      <c r="AK4" s="46"/>
      <c r="AL4" s="243"/>
      <c r="AM4" s="46"/>
      <c r="AN4" s="46"/>
      <c r="AO4" s="243"/>
      <c r="AP4" s="243"/>
      <c r="AQ4" s="243"/>
      <c r="AR4" s="46"/>
      <c r="AS4" s="46"/>
      <c r="AT4" s="46"/>
      <c r="AU4" s="46"/>
      <c r="AV4" s="243"/>
      <c r="AW4" s="46"/>
      <c r="AX4" s="167" t="s">
        <v>5</v>
      </c>
      <c r="AY4" s="167"/>
      <c r="AZ4" s="167"/>
      <c r="BA4" s="167"/>
      <c r="BB4" s="167"/>
      <c r="BC4" s="167"/>
      <c r="BD4" s="167"/>
      <c r="BE4" s="167"/>
      <c r="BF4" s="167"/>
      <c r="BG4" s="574"/>
      <c r="BH4" s="574"/>
      <c r="BI4" s="167"/>
      <c r="BJ4" s="574"/>
      <c r="BK4" s="574"/>
      <c r="BL4" s="574"/>
      <c r="BM4" s="574"/>
      <c r="BN4" s="167"/>
      <c r="BO4" s="483">
        <f>SUM(BO5:BO37)</f>
        <v>0</v>
      </c>
      <c r="BP4" s="483"/>
      <c r="BQ4" s="483"/>
      <c r="BR4" s="282">
        <f>ROWS(BR6:BR37)</f>
        <v>32</v>
      </c>
      <c r="BS4" s="168"/>
    </row>
    <row r="5" spans="1:71" ht="13.75" customHeight="1">
      <c r="A5" s="26"/>
      <c r="B5" s="26"/>
      <c r="C5" s="26"/>
      <c r="D5" s="26"/>
      <c r="E5" s="450"/>
      <c r="F5" s="26"/>
      <c r="G5" s="26"/>
      <c r="H5" s="26"/>
      <c r="I5" s="450"/>
      <c r="J5" s="450"/>
      <c r="K5" s="450"/>
      <c r="L5" s="450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450"/>
      <c r="AF5" s="450"/>
      <c r="AG5" s="450"/>
      <c r="AH5" s="26"/>
      <c r="AI5" s="26"/>
      <c r="AJ5" s="450"/>
      <c r="AK5" s="26"/>
      <c r="AL5" s="450"/>
      <c r="AM5" s="26"/>
      <c r="AN5" s="26"/>
      <c r="AO5" s="450"/>
      <c r="AP5" s="450"/>
      <c r="AQ5" s="450"/>
      <c r="AR5" s="26"/>
      <c r="AS5" s="26"/>
      <c r="AT5" s="26"/>
      <c r="AU5" s="26"/>
      <c r="AV5" s="450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450"/>
      <c r="BH5" s="450"/>
      <c r="BI5" s="26"/>
      <c r="BJ5" s="450"/>
      <c r="BK5" s="450"/>
      <c r="BL5" s="450"/>
      <c r="BM5" s="450"/>
      <c r="BN5" s="26"/>
      <c r="BO5" s="26"/>
      <c r="BP5" s="26"/>
      <c r="BQ5" s="26"/>
      <c r="BR5" s="26"/>
      <c r="BS5" s="169"/>
    </row>
    <row r="6" spans="1:71" ht="13.75" customHeight="1">
      <c r="A6" s="47" t="str">
        <f>"AC0"&amp;REPT(0,4-LEN(BR6))&amp;BR6</f>
        <v>AC01193</v>
      </c>
      <c r="B6" s="47" t="s">
        <v>289</v>
      </c>
      <c r="C6" s="47" t="s">
        <v>576</v>
      </c>
      <c r="D6" s="47" t="s">
        <v>7</v>
      </c>
      <c r="E6" s="241"/>
      <c r="F6" s="118"/>
      <c r="G6" s="118"/>
      <c r="H6" s="118"/>
      <c r="I6" s="223"/>
      <c r="J6" s="223"/>
      <c r="K6" s="223"/>
      <c r="L6" s="223"/>
      <c r="M6" s="118">
        <v>1.1000000000000001</v>
      </c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474"/>
      <c r="AC6" s="474"/>
      <c r="AD6" s="118"/>
      <c r="AE6" s="223"/>
      <c r="AF6" s="223"/>
      <c r="AG6" s="223"/>
      <c r="AH6" s="118"/>
      <c r="AI6" s="94">
        <v>149</v>
      </c>
      <c r="AJ6" s="437"/>
      <c r="AK6" s="94"/>
      <c r="AL6" s="437"/>
      <c r="AM6" s="94"/>
      <c r="AN6" s="94">
        <f>CEILING(AR6*('Summary '!$K$2/100+1),5)</f>
        <v>455</v>
      </c>
      <c r="AO6" s="437"/>
      <c r="AP6" s="437"/>
      <c r="AQ6" s="437"/>
      <c r="AR6" s="94">
        <v>370</v>
      </c>
      <c r="AS6" s="94"/>
      <c r="AT6" s="514"/>
      <c r="AU6" s="515"/>
      <c r="AV6" s="511"/>
      <c r="AW6" s="475">
        <f t="shared" ref="AW6:AW12" si="0">IF(OrderFormType="Wholesale",CEILING(AR6*ExchRate,ExchRateRoundUpTo),CEILING(AN6*ExchRate,ExchRateRoundUpTo)/1.22)</f>
        <v>370</v>
      </c>
      <c r="AX6" s="24"/>
      <c r="AY6" s="474"/>
      <c r="AZ6" s="474"/>
      <c r="BA6" s="474"/>
      <c r="BB6" s="474"/>
      <c r="BC6" s="474"/>
      <c r="BD6" s="474"/>
      <c r="BE6" s="474"/>
      <c r="BF6" s="474"/>
      <c r="BG6" s="575"/>
      <c r="BH6" s="575"/>
      <c r="BI6" s="474"/>
      <c r="BJ6" s="575"/>
      <c r="BK6" s="575"/>
      <c r="BL6" s="575"/>
      <c r="BM6" s="575"/>
      <c r="BN6" s="474"/>
      <c r="BO6" s="476">
        <f t="shared" ref="BO6:BO12" si="1">AW6*AX6</f>
        <v>0</v>
      </c>
      <c r="BP6" s="476"/>
      <c r="BQ6" s="476"/>
      <c r="BR6" s="47">
        <v>1193</v>
      </c>
      <c r="BS6" s="168">
        <v>3</v>
      </c>
    </row>
    <row r="7" spans="1:71" ht="13.75" customHeight="1">
      <c r="A7" s="47" t="str">
        <f t="shared" ref="A7:A21" si="2">"AC0"&amp;REPT(0,4-LEN(BR7))&amp;BR7</f>
        <v>AC01194</v>
      </c>
      <c r="B7" s="47" t="s">
        <v>289</v>
      </c>
      <c r="C7" s="47" t="s">
        <v>577</v>
      </c>
      <c r="D7" s="47" t="s">
        <v>7</v>
      </c>
      <c r="E7" s="241"/>
      <c r="F7" s="48"/>
      <c r="G7" s="48"/>
      <c r="H7" s="48"/>
      <c r="I7" s="212"/>
      <c r="J7" s="212"/>
      <c r="K7" s="212"/>
      <c r="L7" s="212"/>
      <c r="M7" s="48">
        <v>1.76</v>
      </c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74"/>
      <c r="AC7" s="474"/>
      <c r="AD7" s="48"/>
      <c r="AE7" s="212"/>
      <c r="AF7" s="212"/>
      <c r="AG7" s="212"/>
      <c r="AH7" s="48"/>
      <c r="AI7" s="94">
        <v>198</v>
      </c>
      <c r="AJ7" s="437"/>
      <c r="AK7" s="94"/>
      <c r="AL7" s="437"/>
      <c r="AM7" s="94"/>
      <c r="AN7" s="94">
        <f>CEILING(AR7*('Summary '!$K$2/100+1),5)</f>
        <v>605</v>
      </c>
      <c r="AO7" s="437"/>
      <c r="AP7" s="437"/>
      <c r="AQ7" s="437"/>
      <c r="AR7" s="94">
        <v>495</v>
      </c>
      <c r="AS7" s="94"/>
      <c r="AT7" s="514"/>
      <c r="AU7" s="515"/>
      <c r="AV7" s="511"/>
      <c r="AW7" s="475">
        <f t="shared" si="0"/>
        <v>495</v>
      </c>
      <c r="AX7" s="24"/>
      <c r="AY7" s="474"/>
      <c r="AZ7" s="474"/>
      <c r="BA7" s="474"/>
      <c r="BB7" s="474"/>
      <c r="BC7" s="474"/>
      <c r="BD7" s="474"/>
      <c r="BE7" s="474"/>
      <c r="BF7" s="474"/>
      <c r="BG7" s="575"/>
      <c r="BH7" s="575"/>
      <c r="BI7" s="474"/>
      <c r="BJ7" s="575"/>
      <c r="BK7" s="575"/>
      <c r="BL7" s="575"/>
      <c r="BM7" s="575"/>
      <c r="BN7" s="474"/>
      <c r="BO7" s="476">
        <f t="shared" si="1"/>
        <v>0</v>
      </c>
      <c r="BP7" s="476"/>
      <c r="BQ7" s="476"/>
      <c r="BR7" s="47">
        <v>1194</v>
      </c>
      <c r="BS7" s="168">
        <v>3</v>
      </c>
    </row>
    <row r="8" spans="1:71" ht="13.75" customHeight="1">
      <c r="A8" s="47" t="str">
        <f t="shared" si="2"/>
        <v>AC01195</v>
      </c>
      <c r="B8" s="47" t="s">
        <v>289</v>
      </c>
      <c r="C8" s="47" t="s">
        <v>578</v>
      </c>
      <c r="D8" s="47" t="s">
        <v>7</v>
      </c>
      <c r="E8" s="241"/>
      <c r="F8" s="48"/>
      <c r="G8" s="48"/>
      <c r="H8" s="48"/>
      <c r="I8" s="212"/>
      <c r="J8" s="212"/>
      <c r="K8" s="212"/>
      <c r="L8" s="212"/>
      <c r="M8" s="48">
        <v>1.625</v>
      </c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74"/>
      <c r="AC8" s="474"/>
      <c r="AD8" s="48"/>
      <c r="AE8" s="212"/>
      <c r="AF8" s="212"/>
      <c r="AG8" s="212"/>
      <c r="AH8" s="48"/>
      <c r="AI8" s="94">
        <v>133</v>
      </c>
      <c r="AJ8" s="437"/>
      <c r="AK8" s="94"/>
      <c r="AL8" s="437"/>
      <c r="AM8" s="94"/>
      <c r="AN8" s="94">
        <f>CEILING(AR8*('Summary '!$K$2/100+1),5)</f>
        <v>410</v>
      </c>
      <c r="AO8" s="437"/>
      <c r="AP8" s="437"/>
      <c r="AQ8" s="437"/>
      <c r="AR8" s="94">
        <v>332</v>
      </c>
      <c r="AS8" s="94"/>
      <c r="AT8" s="514"/>
      <c r="AU8" s="515"/>
      <c r="AV8" s="511"/>
      <c r="AW8" s="475">
        <f t="shared" si="0"/>
        <v>332</v>
      </c>
      <c r="AX8" s="24"/>
      <c r="AY8" s="474"/>
      <c r="AZ8" s="474"/>
      <c r="BA8" s="474"/>
      <c r="BB8" s="474"/>
      <c r="BC8" s="474"/>
      <c r="BD8" s="474"/>
      <c r="BE8" s="474"/>
      <c r="BF8" s="474"/>
      <c r="BG8" s="575"/>
      <c r="BH8" s="575"/>
      <c r="BI8" s="474"/>
      <c r="BJ8" s="575"/>
      <c r="BK8" s="575"/>
      <c r="BL8" s="575"/>
      <c r="BM8" s="575"/>
      <c r="BN8" s="474"/>
      <c r="BO8" s="476">
        <f t="shared" si="1"/>
        <v>0</v>
      </c>
      <c r="BP8" s="476"/>
      <c r="BQ8" s="476"/>
      <c r="BR8" s="47">
        <v>1195</v>
      </c>
      <c r="BS8" s="168">
        <v>3</v>
      </c>
    </row>
    <row r="9" spans="1:71" ht="13.75" customHeight="1">
      <c r="A9" s="47" t="str">
        <f t="shared" ref="A9" si="3">"AC0"&amp;REPT(0,4-LEN(BR9))&amp;BR9</f>
        <v>AC01959</v>
      </c>
      <c r="B9" s="47" t="s">
        <v>289</v>
      </c>
      <c r="C9" s="47" t="s">
        <v>579</v>
      </c>
      <c r="D9" s="47" t="s">
        <v>7</v>
      </c>
      <c r="E9" s="241"/>
      <c r="F9" s="48"/>
      <c r="G9" s="48"/>
      <c r="H9" s="48"/>
      <c r="I9" s="212"/>
      <c r="J9" s="212"/>
      <c r="K9" s="212"/>
      <c r="L9" s="212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74"/>
      <c r="AC9" s="474"/>
      <c r="AD9" s="48"/>
      <c r="AE9" s="212"/>
      <c r="AF9" s="212"/>
      <c r="AG9" s="212"/>
      <c r="AH9" s="48"/>
      <c r="AI9" s="94">
        <v>0</v>
      </c>
      <c r="AJ9" s="437"/>
      <c r="AK9" s="94"/>
      <c r="AL9" s="437"/>
      <c r="AM9" s="94"/>
      <c r="AN9" s="94">
        <v>150</v>
      </c>
      <c r="AO9" s="437"/>
      <c r="AP9" s="437"/>
      <c r="AQ9" s="437"/>
      <c r="AR9" s="94">
        <v>75</v>
      </c>
      <c r="AS9" s="94"/>
      <c r="AT9" s="514"/>
      <c r="AU9" s="515"/>
      <c r="AV9" s="511"/>
      <c r="AW9" s="475">
        <f t="shared" si="0"/>
        <v>75</v>
      </c>
      <c r="AX9" s="24"/>
      <c r="AY9" s="474"/>
      <c r="AZ9" s="474"/>
      <c r="BA9" s="474"/>
      <c r="BB9" s="474"/>
      <c r="BC9" s="474"/>
      <c r="BD9" s="474"/>
      <c r="BE9" s="474"/>
      <c r="BF9" s="474"/>
      <c r="BG9" s="575"/>
      <c r="BH9" s="575"/>
      <c r="BI9" s="474"/>
      <c r="BJ9" s="575"/>
      <c r="BK9" s="575"/>
      <c r="BL9" s="575"/>
      <c r="BM9" s="575"/>
      <c r="BN9" s="474"/>
      <c r="BO9" s="476">
        <f t="shared" si="1"/>
        <v>0</v>
      </c>
      <c r="BP9" s="476"/>
      <c r="BQ9" s="476"/>
      <c r="BR9" s="47" t="s">
        <v>487</v>
      </c>
      <c r="BS9" s="168">
        <v>3</v>
      </c>
    </row>
    <row r="10" spans="1:71" ht="13.75" customHeight="1">
      <c r="A10" s="47" t="str">
        <f t="shared" si="2"/>
        <v>AC00732</v>
      </c>
      <c r="B10" s="47" t="s">
        <v>290</v>
      </c>
      <c r="C10" s="47" t="s">
        <v>291</v>
      </c>
      <c r="D10" s="47" t="s">
        <v>7</v>
      </c>
      <c r="E10" s="241"/>
      <c r="F10" s="48"/>
      <c r="G10" s="48"/>
      <c r="H10" s="48"/>
      <c r="I10" s="212"/>
      <c r="J10" s="212"/>
      <c r="K10" s="212"/>
      <c r="L10" s="212"/>
      <c r="M10" s="48">
        <v>0.58499999999999996</v>
      </c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74"/>
      <c r="AC10" s="474"/>
      <c r="AD10" s="48"/>
      <c r="AE10" s="212"/>
      <c r="AF10" s="212"/>
      <c r="AG10" s="212"/>
      <c r="AH10" s="48"/>
      <c r="AI10" s="94">
        <v>0</v>
      </c>
      <c r="AJ10" s="437"/>
      <c r="AK10" s="94"/>
      <c r="AL10" s="437"/>
      <c r="AM10" s="94"/>
      <c r="AN10" s="94">
        <v>49</v>
      </c>
      <c r="AO10" s="437"/>
      <c r="AP10" s="437"/>
      <c r="AQ10" s="437"/>
      <c r="AR10" s="94">
        <v>31</v>
      </c>
      <c r="AS10" s="94"/>
      <c r="AT10" s="514"/>
      <c r="AU10" s="515"/>
      <c r="AV10" s="511"/>
      <c r="AW10" s="475">
        <f t="shared" si="0"/>
        <v>31</v>
      </c>
      <c r="AX10" s="24"/>
      <c r="AY10" s="474"/>
      <c r="AZ10" s="474"/>
      <c r="BA10" s="474"/>
      <c r="BB10" s="474"/>
      <c r="BC10" s="474"/>
      <c r="BD10" s="474"/>
      <c r="BE10" s="474"/>
      <c r="BF10" s="474"/>
      <c r="BG10" s="575"/>
      <c r="BH10" s="575"/>
      <c r="BI10" s="474"/>
      <c r="BJ10" s="575"/>
      <c r="BK10" s="575"/>
      <c r="BL10" s="575"/>
      <c r="BM10" s="575"/>
      <c r="BN10" s="474"/>
      <c r="BO10" s="476">
        <f t="shared" si="1"/>
        <v>0</v>
      </c>
      <c r="BP10" s="476"/>
      <c r="BQ10" s="476"/>
      <c r="BR10" s="47">
        <v>732</v>
      </c>
      <c r="BS10" s="168">
        <v>3</v>
      </c>
    </row>
    <row r="11" spans="1:71" ht="13.75" customHeight="1">
      <c r="A11" s="47" t="str">
        <f t="shared" si="2"/>
        <v>AC00755</v>
      </c>
      <c r="B11" s="47" t="s">
        <v>292</v>
      </c>
      <c r="C11" s="47" t="s">
        <v>293</v>
      </c>
      <c r="D11" s="47" t="s">
        <v>7</v>
      </c>
      <c r="E11" s="241"/>
      <c r="F11" s="170"/>
      <c r="G11" s="170"/>
      <c r="H11" s="170"/>
      <c r="I11" s="453"/>
      <c r="J11" s="453"/>
      <c r="K11" s="453"/>
      <c r="L11" s="453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474"/>
      <c r="AC11" s="474"/>
      <c r="AD11" s="170"/>
      <c r="AE11" s="453"/>
      <c r="AF11" s="453"/>
      <c r="AG11" s="453"/>
      <c r="AH11" s="170"/>
      <c r="AI11" s="94">
        <v>0</v>
      </c>
      <c r="AJ11" s="437"/>
      <c r="AK11" s="94"/>
      <c r="AL11" s="437"/>
      <c r="AM11" s="94"/>
      <c r="AN11" s="94">
        <v>37</v>
      </c>
      <c r="AO11" s="437"/>
      <c r="AP11" s="437"/>
      <c r="AQ11" s="437"/>
      <c r="AR11" s="94">
        <v>27</v>
      </c>
      <c r="AS11" s="94"/>
      <c r="AT11" s="514"/>
      <c r="AU11" s="515"/>
      <c r="AV11" s="511"/>
      <c r="AW11" s="475">
        <f t="shared" si="0"/>
        <v>27</v>
      </c>
      <c r="AX11" s="24"/>
      <c r="AY11" s="474"/>
      <c r="AZ11" s="474"/>
      <c r="BA11" s="474"/>
      <c r="BB11" s="474"/>
      <c r="BC11" s="474"/>
      <c r="BD11" s="474"/>
      <c r="BE11" s="474"/>
      <c r="BF11" s="474"/>
      <c r="BG11" s="575"/>
      <c r="BH11" s="575"/>
      <c r="BI11" s="474"/>
      <c r="BJ11" s="575"/>
      <c r="BK11" s="575"/>
      <c r="BL11" s="575"/>
      <c r="BM11" s="575"/>
      <c r="BN11" s="474"/>
      <c r="BO11" s="476">
        <f t="shared" si="1"/>
        <v>0</v>
      </c>
      <c r="BP11" s="476"/>
      <c r="BQ11" s="476"/>
      <c r="BR11" s="47">
        <v>755</v>
      </c>
      <c r="BS11" s="168">
        <v>3</v>
      </c>
    </row>
    <row r="12" spans="1:71" ht="13.75" customHeight="1">
      <c r="A12" s="47" t="str">
        <f t="shared" si="2"/>
        <v>AC00536</v>
      </c>
      <c r="B12" s="534" t="s">
        <v>294</v>
      </c>
      <c r="C12" s="47" t="s">
        <v>294</v>
      </c>
      <c r="D12" s="47" t="s">
        <v>7</v>
      </c>
      <c r="E12" s="241"/>
      <c r="F12" s="48"/>
      <c r="G12" s="48"/>
      <c r="H12" s="48"/>
      <c r="I12" s="212"/>
      <c r="J12" s="212"/>
      <c r="K12" s="212"/>
      <c r="L12" s="212"/>
      <c r="M12" s="48">
        <v>0.16500000000000001</v>
      </c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74"/>
      <c r="AC12" s="474"/>
      <c r="AD12" s="48"/>
      <c r="AE12" s="212"/>
      <c r="AF12" s="212"/>
      <c r="AG12" s="212"/>
      <c r="AH12" s="48"/>
      <c r="AI12" s="94">
        <v>0</v>
      </c>
      <c r="AJ12" s="437"/>
      <c r="AK12" s="94"/>
      <c r="AL12" s="437"/>
      <c r="AM12" s="94"/>
      <c r="AN12" s="94">
        <v>63</v>
      </c>
      <c r="AO12" s="437"/>
      <c r="AP12" s="437"/>
      <c r="AQ12" s="437"/>
      <c r="AR12" s="94">
        <v>38</v>
      </c>
      <c r="AS12" s="94"/>
      <c r="AT12" s="514"/>
      <c r="AU12" s="515"/>
      <c r="AV12" s="511"/>
      <c r="AW12" s="475">
        <f t="shared" si="0"/>
        <v>38</v>
      </c>
      <c r="AX12" s="24"/>
      <c r="AY12" s="474"/>
      <c r="AZ12" s="474"/>
      <c r="BA12" s="474"/>
      <c r="BB12" s="474"/>
      <c r="BC12" s="474"/>
      <c r="BD12" s="474"/>
      <c r="BE12" s="474"/>
      <c r="BF12" s="474"/>
      <c r="BG12" s="575"/>
      <c r="BH12" s="575"/>
      <c r="BI12" s="474"/>
      <c r="BJ12" s="575"/>
      <c r="BK12" s="575"/>
      <c r="BL12" s="575"/>
      <c r="BM12" s="575"/>
      <c r="BN12" s="474"/>
      <c r="BO12" s="476">
        <f t="shared" si="1"/>
        <v>0</v>
      </c>
      <c r="BP12" s="476"/>
      <c r="BQ12" s="476"/>
      <c r="BR12" s="47">
        <v>536</v>
      </c>
      <c r="BS12" s="168">
        <v>3</v>
      </c>
    </row>
    <row r="13" spans="1:71" ht="13.75" customHeight="1">
      <c r="A13" s="450"/>
      <c r="B13" s="597"/>
      <c r="C13" s="597"/>
      <c r="D13" s="450"/>
      <c r="E13" s="450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450"/>
      <c r="AC13" s="450"/>
      <c r="AD13" s="217"/>
      <c r="AE13" s="217"/>
      <c r="AF13" s="217"/>
      <c r="AG13" s="217"/>
      <c r="AH13" s="217"/>
      <c r="AI13" s="450"/>
      <c r="AJ13" s="450"/>
      <c r="AK13" s="26"/>
      <c r="AL13" s="450"/>
      <c r="AM13" s="26"/>
      <c r="AN13" s="450"/>
      <c r="AO13" s="450"/>
      <c r="AP13" s="450"/>
      <c r="AQ13" s="450"/>
      <c r="AR13" s="450"/>
      <c r="AS13" s="450"/>
      <c r="AT13" s="450"/>
      <c r="AU13" s="450"/>
      <c r="AV13" s="450"/>
      <c r="AW13" s="450"/>
      <c r="AX13" s="593"/>
      <c r="AY13" s="450"/>
      <c r="AZ13" s="450"/>
      <c r="BA13" s="450"/>
      <c r="BB13" s="450"/>
      <c r="BC13" s="450"/>
      <c r="BD13" s="450"/>
      <c r="BE13" s="450"/>
      <c r="BF13" s="450"/>
      <c r="BG13" s="450"/>
      <c r="BH13" s="450"/>
      <c r="BI13" s="450"/>
      <c r="BJ13" s="450"/>
      <c r="BK13" s="450"/>
      <c r="BL13" s="450"/>
      <c r="BM13" s="450"/>
      <c r="BN13" s="450"/>
      <c r="BO13" s="450"/>
      <c r="BP13" s="450"/>
      <c r="BQ13" s="450"/>
      <c r="BR13" s="450"/>
      <c r="BS13" s="594"/>
    </row>
    <row r="14" spans="1:71" ht="13.75" customHeight="1">
      <c r="A14" s="47" t="str">
        <f t="shared" si="2"/>
        <v>AC00756</v>
      </c>
      <c r="B14" s="47" t="s">
        <v>295</v>
      </c>
      <c r="C14" s="47" t="s">
        <v>296</v>
      </c>
      <c r="D14" s="47" t="s">
        <v>7</v>
      </c>
      <c r="E14" s="241"/>
      <c r="F14" s="170"/>
      <c r="G14" s="170"/>
      <c r="H14" s="170"/>
      <c r="I14" s="453"/>
      <c r="J14" s="453"/>
      <c r="K14" s="453"/>
      <c r="L14" s="453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474"/>
      <c r="AC14" s="474"/>
      <c r="AD14" s="170"/>
      <c r="AE14" s="453"/>
      <c r="AF14" s="453"/>
      <c r="AG14" s="453"/>
      <c r="AH14" s="170"/>
      <c r="AI14" s="94">
        <v>0</v>
      </c>
      <c r="AJ14" s="437"/>
      <c r="AK14" s="94"/>
      <c r="AL14" s="437"/>
      <c r="AM14" s="94"/>
      <c r="AN14" s="94">
        <v>42</v>
      </c>
      <c r="AO14" s="437"/>
      <c r="AP14" s="437"/>
      <c r="AQ14" s="437"/>
      <c r="AR14" s="94">
        <v>31</v>
      </c>
      <c r="AS14" s="94"/>
      <c r="AT14" s="514"/>
      <c r="AU14" s="515"/>
      <c r="AV14" s="511"/>
      <c r="AW14" s="475">
        <f>IF(OrderFormType="Wholesale",CEILING(AR14*ExchRate,ExchRateRoundUpTo),CEILING(AN14*ExchRate,ExchRateRoundUpTo)/1.22)</f>
        <v>31</v>
      </c>
      <c r="AX14" s="24"/>
      <c r="AY14" s="474"/>
      <c r="AZ14" s="474"/>
      <c r="BA14" s="474"/>
      <c r="BB14" s="474"/>
      <c r="BC14" s="474"/>
      <c r="BD14" s="474"/>
      <c r="BE14" s="474"/>
      <c r="BF14" s="474"/>
      <c r="BG14" s="575"/>
      <c r="BH14" s="575"/>
      <c r="BI14" s="474"/>
      <c r="BJ14" s="575"/>
      <c r="BK14" s="575"/>
      <c r="BL14" s="575"/>
      <c r="BM14" s="575"/>
      <c r="BN14" s="474"/>
      <c r="BO14" s="476">
        <f>AW14*AX14</f>
        <v>0</v>
      </c>
      <c r="BP14" s="476"/>
      <c r="BQ14" s="476"/>
      <c r="BR14" s="47">
        <v>756</v>
      </c>
      <c r="BS14" s="168">
        <v>8</v>
      </c>
    </row>
    <row r="15" spans="1:71" ht="13.75" customHeight="1">
      <c r="A15" s="47" t="str">
        <f t="shared" ref="A15" si="4">"AC0"&amp;REPT(0,4-LEN(BR15))&amp;BR15</f>
        <v>AC01084</v>
      </c>
      <c r="B15" s="47" t="s">
        <v>297</v>
      </c>
      <c r="C15" s="47" t="s">
        <v>298</v>
      </c>
      <c r="D15" s="47" t="s">
        <v>7</v>
      </c>
      <c r="E15" s="241"/>
      <c r="F15" s="170"/>
      <c r="G15" s="170"/>
      <c r="H15" s="170"/>
      <c r="I15" s="453"/>
      <c r="J15" s="453"/>
      <c r="K15" s="453"/>
      <c r="L15" s="453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474"/>
      <c r="AC15" s="474"/>
      <c r="AD15" s="170"/>
      <c r="AE15" s="453"/>
      <c r="AF15" s="453"/>
      <c r="AG15" s="453"/>
      <c r="AH15" s="170"/>
      <c r="AI15" s="94">
        <v>0</v>
      </c>
      <c r="AJ15" s="437"/>
      <c r="AK15" s="94"/>
      <c r="AL15" s="437"/>
      <c r="AM15" s="94"/>
      <c r="AN15" s="94">
        <f>CEILING(AR15*('Summary '!$K$2/100+1),5)</f>
        <v>35</v>
      </c>
      <c r="AO15" s="437"/>
      <c r="AP15" s="437"/>
      <c r="AQ15" s="437"/>
      <c r="AR15" s="94">
        <v>25</v>
      </c>
      <c r="AS15" s="94"/>
      <c r="AT15" s="514"/>
      <c r="AU15" s="515"/>
      <c r="AV15" s="511"/>
      <c r="AW15" s="475">
        <f>IF(OrderFormType="Wholesale",CEILING(AR15*ExchRate,ExchRateRoundUpTo),CEILING(AN15*ExchRate,ExchRateRoundUpTo)/1.22)</f>
        <v>25</v>
      </c>
      <c r="AX15" s="24"/>
      <c r="AY15" s="474"/>
      <c r="AZ15" s="474"/>
      <c r="BA15" s="474"/>
      <c r="BB15" s="474"/>
      <c r="BC15" s="474"/>
      <c r="BD15" s="474"/>
      <c r="BE15" s="474"/>
      <c r="BF15" s="474"/>
      <c r="BG15" s="575"/>
      <c r="BH15" s="575"/>
      <c r="BI15" s="474"/>
      <c r="BJ15" s="575"/>
      <c r="BK15" s="575"/>
      <c r="BL15" s="575"/>
      <c r="BM15" s="575"/>
      <c r="BN15" s="474"/>
      <c r="BO15" s="476">
        <f>AW15*AX15</f>
        <v>0</v>
      </c>
      <c r="BP15" s="476"/>
      <c r="BQ15" s="476"/>
      <c r="BR15" s="47">
        <v>1084</v>
      </c>
      <c r="BS15" s="168">
        <v>8</v>
      </c>
    </row>
    <row r="16" spans="1:71" ht="13.75" customHeight="1">
      <c r="A16" s="47" t="str">
        <f t="shared" si="2"/>
        <v>AC02184</v>
      </c>
      <c r="B16" s="534" t="s">
        <v>297</v>
      </c>
      <c r="C16" s="47" t="s">
        <v>753</v>
      </c>
      <c r="D16" s="47" t="s">
        <v>7</v>
      </c>
      <c r="E16" s="241"/>
      <c r="F16" s="170"/>
      <c r="G16" s="170"/>
      <c r="H16" s="170"/>
      <c r="I16" s="453"/>
      <c r="J16" s="453"/>
      <c r="K16" s="453"/>
      <c r="L16" s="453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474"/>
      <c r="AC16" s="474"/>
      <c r="AD16" s="170"/>
      <c r="AE16" s="453"/>
      <c r="AF16" s="453"/>
      <c r="AG16" s="453"/>
      <c r="AH16" s="170"/>
      <c r="AI16" s="94">
        <v>0</v>
      </c>
      <c r="AJ16" s="437"/>
      <c r="AK16" s="94"/>
      <c r="AL16" s="437"/>
      <c r="AM16" s="94"/>
      <c r="AN16" s="94">
        <v>25</v>
      </c>
      <c r="AO16" s="437"/>
      <c r="AP16" s="437"/>
      <c r="AQ16" s="437"/>
      <c r="AR16" s="94">
        <v>20</v>
      </c>
      <c r="AS16" s="94"/>
      <c r="AT16" s="514"/>
      <c r="AU16" s="515"/>
      <c r="AV16" s="511"/>
      <c r="AW16" s="475">
        <f>IF(OrderFormType="Wholesale",CEILING(AR16*ExchRate,ExchRateRoundUpTo),CEILING(AN16*ExchRate,ExchRateRoundUpTo)/1.22)</f>
        <v>20</v>
      </c>
      <c r="AX16" s="24"/>
      <c r="AY16" s="474"/>
      <c r="AZ16" s="474"/>
      <c r="BA16" s="474"/>
      <c r="BB16" s="474"/>
      <c r="BC16" s="474"/>
      <c r="BD16" s="474"/>
      <c r="BE16" s="474"/>
      <c r="BF16" s="474"/>
      <c r="BG16" s="575"/>
      <c r="BH16" s="575"/>
      <c r="BI16" s="474"/>
      <c r="BJ16" s="575"/>
      <c r="BK16" s="575"/>
      <c r="BL16" s="575"/>
      <c r="BM16" s="575"/>
      <c r="BN16" s="474"/>
      <c r="BO16" s="476">
        <f>AW16*AX16</f>
        <v>0</v>
      </c>
      <c r="BP16" s="476"/>
      <c r="BQ16" s="476"/>
      <c r="BR16" s="47" t="s">
        <v>755</v>
      </c>
      <c r="BS16" s="168">
        <v>8</v>
      </c>
    </row>
    <row r="17" spans="1:71" ht="13.75" customHeight="1">
      <c r="A17" s="26"/>
      <c r="B17" s="26"/>
      <c r="C17" s="26"/>
      <c r="D17" s="26"/>
      <c r="E17" s="450"/>
      <c r="F17" s="152"/>
      <c r="G17" s="152"/>
      <c r="H17" s="152"/>
      <c r="I17" s="217"/>
      <c r="J17" s="217"/>
      <c r="K17" s="217"/>
      <c r="L17" s="217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26"/>
      <c r="AC17" s="26"/>
      <c r="AD17" s="152"/>
      <c r="AE17" s="217"/>
      <c r="AF17" s="217"/>
      <c r="AG17" s="217"/>
      <c r="AH17" s="152"/>
      <c r="AI17" s="26"/>
      <c r="AJ17" s="450"/>
      <c r="AK17" s="26"/>
      <c r="AL17" s="450"/>
      <c r="AM17" s="26"/>
      <c r="AN17" s="26"/>
      <c r="AO17" s="450"/>
      <c r="AP17" s="450"/>
      <c r="AQ17" s="450"/>
      <c r="AR17" s="26"/>
      <c r="AS17" s="26"/>
      <c r="AT17" s="26"/>
      <c r="AU17" s="26"/>
      <c r="AV17" s="450"/>
      <c r="AW17" s="26"/>
      <c r="AX17" s="171"/>
      <c r="AY17" s="26"/>
      <c r="AZ17" s="26"/>
      <c r="BA17" s="26"/>
      <c r="BB17" s="26"/>
      <c r="BC17" s="26"/>
      <c r="BD17" s="26"/>
      <c r="BE17" s="26"/>
      <c r="BF17" s="26"/>
      <c r="BG17" s="450"/>
      <c r="BH17" s="450"/>
      <c r="BI17" s="26"/>
      <c r="BJ17" s="450"/>
      <c r="BK17" s="450"/>
      <c r="BL17" s="450"/>
      <c r="BM17" s="450"/>
      <c r="BN17" s="26"/>
      <c r="BO17" s="26"/>
      <c r="BP17" s="26"/>
      <c r="BQ17" s="26"/>
      <c r="BR17" s="26"/>
      <c r="BS17" s="169"/>
    </row>
    <row r="18" spans="1:71" ht="13.75" customHeight="1">
      <c r="A18" s="47" t="str">
        <f t="shared" ref="A18:A19" si="5">"AC0"&amp;REPT(0,4-LEN(BR18))&amp;BR18</f>
        <v>AC00929</v>
      </c>
      <c r="B18" s="47" t="s">
        <v>285</v>
      </c>
      <c r="C18" s="47" t="s">
        <v>299</v>
      </c>
      <c r="D18" s="47" t="s">
        <v>7</v>
      </c>
      <c r="E18" s="241"/>
      <c r="F18" s="170"/>
      <c r="G18" s="170"/>
      <c r="H18" s="170"/>
      <c r="I18" s="453"/>
      <c r="J18" s="453"/>
      <c r="K18" s="453"/>
      <c r="L18" s="453"/>
      <c r="M18" s="170">
        <v>0.16500000000000001</v>
      </c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474"/>
      <c r="AC18" s="474"/>
      <c r="AD18" s="170"/>
      <c r="AE18" s="453"/>
      <c r="AF18" s="453"/>
      <c r="AG18" s="453"/>
      <c r="AH18" s="170"/>
      <c r="AI18" s="94">
        <v>0</v>
      </c>
      <c r="AJ18" s="437"/>
      <c r="AK18" s="94"/>
      <c r="AL18" s="437"/>
      <c r="AM18" s="94"/>
      <c r="AN18" s="94">
        <v>53</v>
      </c>
      <c r="AO18" s="437"/>
      <c r="AP18" s="437"/>
      <c r="AQ18" s="437"/>
      <c r="AR18" s="94">
        <v>41</v>
      </c>
      <c r="AS18" s="94"/>
      <c r="AT18" s="514"/>
      <c r="AU18" s="515"/>
      <c r="AV18" s="511"/>
      <c r="AW18" s="475">
        <f>IF(OrderFormType="Wholesale",CEILING(AR18*ExchRate,ExchRateRoundUpTo),CEILING(AN18*ExchRate,ExchRateRoundUpTo)/1.22)</f>
        <v>41</v>
      </c>
      <c r="AX18" s="24"/>
      <c r="AY18" s="474"/>
      <c r="AZ18" s="474"/>
      <c r="BA18" s="474"/>
      <c r="BB18" s="474"/>
      <c r="BC18" s="474"/>
      <c r="BD18" s="474"/>
      <c r="BE18" s="474"/>
      <c r="BF18" s="474"/>
      <c r="BG18" s="575"/>
      <c r="BH18" s="575"/>
      <c r="BI18" s="474"/>
      <c r="BJ18" s="575"/>
      <c r="BK18" s="575"/>
      <c r="BL18" s="575"/>
      <c r="BM18" s="575"/>
      <c r="BN18" s="474"/>
      <c r="BO18" s="476">
        <f>AW18*AX18</f>
        <v>0</v>
      </c>
      <c r="BP18" s="476"/>
      <c r="BQ18" s="476"/>
      <c r="BR18" s="47">
        <v>929</v>
      </c>
      <c r="BS18" s="168">
        <v>115</v>
      </c>
    </row>
    <row r="19" spans="1:71" ht="13.75" customHeight="1">
      <c r="A19" s="47" t="str">
        <f t="shared" si="5"/>
        <v>AC01689</v>
      </c>
      <c r="B19" s="47" t="s">
        <v>285</v>
      </c>
      <c r="C19" s="47" t="s">
        <v>408</v>
      </c>
      <c r="D19" s="47" t="s">
        <v>7</v>
      </c>
      <c r="E19" s="241"/>
      <c r="F19" s="170"/>
      <c r="G19" s="170"/>
      <c r="H19" s="170"/>
      <c r="I19" s="453"/>
      <c r="J19" s="453"/>
      <c r="K19" s="453"/>
      <c r="L19" s="453"/>
      <c r="M19" s="170">
        <v>0.16500000000000001</v>
      </c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474"/>
      <c r="AC19" s="474"/>
      <c r="AD19" s="170"/>
      <c r="AE19" s="453"/>
      <c r="AF19" s="453"/>
      <c r="AG19" s="453"/>
      <c r="AH19" s="170"/>
      <c r="AI19" s="94">
        <v>44</v>
      </c>
      <c r="AJ19" s="437"/>
      <c r="AK19" s="94"/>
      <c r="AL19" s="437"/>
      <c r="AM19" s="94"/>
      <c r="AN19" s="94">
        <v>121</v>
      </c>
      <c r="AO19" s="437"/>
      <c r="AP19" s="437"/>
      <c r="AQ19" s="437"/>
      <c r="AR19" s="94">
        <v>99</v>
      </c>
      <c r="AS19" s="94"/>
      <c r="AT19" s="514"/>
      <c r="AU19" s="515"/>
      <c r="AV19" s="511"/>
      <c r="AW19" s="475">
        <f>IF(OrderFormType="Wholesale",CEILING(AR19*ExchRate,ExchRateRoundUpTo),CEILING(AN19*ExchRate,ExchRateRoundUpTo)/1.22)</f>
        <v>99</v>
      </c>
      <c r="AX19" s="24"/>
      <c r="AY19" s="474"/>
      <c r="AZ19" s="474"/>
      <c r="BA19" s="474"/>
      <c r="BB19" s="474"/>
      <c r="BC19" s="474"/>
      <c r="BD19" s="474"/>
      <c r="BE19" s="474"/>
      <c r="BF19" s="474"/>
      <c r="BG19" s="575"/>
      <c r="BH19" s="575"/>
      <c r="BI19" s="474"/>
      <c r="BJ19" s="575"/>
      <c r="BK19" s="575"/>
      <c r="BL19" s="575"/>
      <c r="BM19" s="575"/>
      <c r="BN19" s="474"/>
      <c r="BO19" s="476">
        <f>AW19*AX19</f>
        <v>0</v>
      </c>
      <c r="BP19" s="476"/>
      <c r="BQ19" s="476"/>
      <c r="BR19" s="47" t="s">
        <v>409</v>
      </c>
      <c r="BS19" s="168">
        <v>115</v>
      </c>
    </row>
    <row r="20" spans="1:71" ht="13.75" customHeight="1">
      <c r="A20" s="47" t="str">
        <f t="shared" ref="A20" si="6">"AC0"&amp;REPT(0,4-LEN(BR20))&amp;BR20</f>
        <v>AC02214</v>
      </c>
      <c r="B20" s="47" t="s">
        <v>285</v>
      </c>
      <c r="C20" s="47" t="s">
        <v>924</v>
      </c>
      <c r="D20" s="47" t="s">
        <v>7</v>
      </c>
      <c r="E20" s="241"/>
      <c r="F20" s="170"/>
      <c r="G20" s="170"/>
      <c r="H20" s="170"/>
      <c r="I20" s="453"/>
      <c r="J20" s="453"/>
      <c r="K20" s="453"/>
      <c r="L20" s="453"/>
      <c r="M20" s="170">
        <v>0.15</v>
      </c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474"/>
      <c r="AC20" s="474"/>
      <c r="AD20" s="170"/>
      <c r="AE20" s="453"/>
      <c r="AF20" s="453"/>
      <c r="AG20" s="453"/>
      <c r="AH20" s="170"/>
      <c r="AI20" s="94">
        <v>5.46</v>
      </c>
      <c r="AJ20" s="437"/>
      <c r="AK20" s="94"/>
      <c r="AL20" s="437"/>
      <c r="AM20" s="94"/>
      <c r="AN20" s="94">
        <v>12</v>
      </c>
      <c r="AO20" s="437"/>
      <c r="AP20" s="437"/>
      <c r="AQ20" s="437"/>
      <c r="AR20" s="94">
        <v>9</v>
      </c>
      <c r="AS20" s="94"/>
      <c r="AT20" s="514"/>
      <c r="AU20" s="515"/>
      <c r="AV20" s="511"/>
      <c r="AW20" s="475">
        <f>IF(OrderFormType="Wholesale",CEILING(AR20*ExchRate,ExchRateRoundUpTo),CEILING(AN20*ExchRate,ExchRateRoundUpTo)/1.22)</f>
        <v>9</v>
      </c>
      <c r="AX20" s="24"/>
      <c r="AY20" s="474"/>
      <c r="AZ20" s="474"/>
      <c r="BA20" s="474"/>
      <c r="BB20" s="474"/>
      <c r="BC20" s="474"/>
      <c r="BD20" s="474"/>
      <c r="BE20" s="474"/>
      <c r="BF20" s="474"/>
      <c r="BG20" s="575"/>
      <c r="BH20" s="575"/>
      <c r="BI20" s="474"/>
      <c r="BJ20" s="575"/>
      <c r="BK20" s="575"/>
      <c r="BL20" s="575"/>
      <c r="BM20" s="575"/>
      <c r="BN20" s="474"/>
      <c r="BO20" s="476">
        <f>AW20*AX20</f>
        <v>0</v>
      </c>
      <c r="BP20" s="476"/>
      <c r="BQ20" s="476"/>
      <c r="BR20" s="47" t="s">
        <v>925</v>
      </c>
      <c r="BS20" s="168">
        <v>115</v>
      </c>
    </row>
    <row r="21" spans="1:71" ht="13.75" customHeight="1">
      <c r="A21" s="47" t="str">
        <f t="shared" si="2"/>
        <v>AC02183</v>
      </c>
      <c r="B21" s="47" t="s">
        <v>285</v>
      </c>
      <c r="C21" s="47" t="s">
        <v>754</v>
      </c>
      <c r="D21" s="47" t="s">
        <v>7</v>
      </c>
      <c r="E21" s="241"/>
      <c r="F21" s="170"/>
      <c r="G21" s="170"/>
      <c r="H21" s="170"/>
      <c r="I21" s="453"/>
      <c r="J21" s="453"/>
      <c r="K21" s="453"/>
      <c r="L21" s="453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474"/>
      <c r="AC21" s="474"/>
      <c r="AD21" s="170"/>
      <c r="AE21" s="453"/>
      <c r="AF21" s="453"/>
      <c r="AG21" s="453"/>
      <c r="AH21" s="170"/>
      <c r="AI21" s="94">
        <v>20</v>
      </c>
      <c r="AJ21" s="437"/>
      <c r="AK21" s="94"/>
      <c r="AL21" s="437"/>
      <c r="AM21" s="94"/>
      <c r="AN21" s="94">
        <v>25</v>
      </c>
      <c r="AO21" s="437"/>
      <c r="AP21" s="437"/>
      <c r="AQ21" s="437"/>
      <c r="AR21" s="94">
        <v>20</v>
      </c>
      <c r="AS21" s="94"/>
      <c r="AT21" s="514"/>
      <c r="AU21" s="515"/>
      <c r="AV21" s="511"/>
      <c r="AW21" s="475">
        <f>IF(OrderFormType="Wholesale",CEILING(AR21*ExchRate,ExchRateRoundUpTo),CEILING(AN21*ExchRate,ExchRateRoundUpTo)/1.22)</f>
        <v>20</v>
      </c>
      <c r="AX21" s="24"/>
      <c r="AY21" s="474"/>
      <c r="AZ21" s="474"/>
      <c r="BA21" s="474"/>
      <c r="BB21" s="474"/>
      <c r="BC21" s="474"/>
      <c r="BD21" s="474"/>
      <c r="BE21" s="474"/>
      <c r="BF21" s="474"/>
      <c r="BG21" s="575"/>
      <c r="BH21" s="575"/>
      <c r="BI21" s="474"/>
      <c r="BJ21" s="575"/>
      <c r="BK21" s="575"/>
      <c r="BL21" s="575"/>
      <c r="BM21" s="575"/>
      <c r="BN21" s="474"/>
      <c r="BO21" s="476">
        <f>AW21*AX21</f>
        <v>0</v>
      </c>
      <c r="BP21" s="476"/>
      <c r="BQ21" s="476"/>
      <c r="BR21" s="47" t="s">
        <v>756</v>
      </c>
      <c r="BS21" s="168">
        <v>115</v>
      </c>
    </row>
    <row r="22" spans="1:71" ht="13.75" customHeight="1">
      <c r="A22" s="26"/>
      <c r="B22" s="26"/>
      <c r="C22" s="26"/>
      <c r="D22" s="26"/>
      <c r="E22" s="450"/>
      <c r="F22" s="152"/>
      <c r="G22" s="152"/>
      <c r="H22" s="152"/>
      <c r="I22" s="217"/>
      <c r="J22" s="217"/>
      <c r="K22" s="217"/>
      <c r="L22" s="217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26"/>
      <c r="AC22" s="26"/>
      <c r="AD22" s="152"/>
      <c r="AE22" s="217"/>
      <c r="AF22" s="217"/>
      <c r="AG22" s="217"/>
      <c r="AH22" s="152"/>
      <c r="AI22" s="26"/>
      <c r="AJ22" s="450"/>
      <c r="AK22" s="26"/>
      <c r="AL22" s="450"/>
      <c r="AM22" s="26"/>
      <c r="AN22" s="26"/>
      <c r="AO22" s="450"/>
      <c r="AP22" s="450"/>
      <c r="AQ22" s="450"/>
      <c r="AR22" s="26"/>
      <c r="AS22" s="26"/>
      <c r="AT22" s="26"/>
      <c r="AU22" s="26"/>
      <c r="AV22" s="450"/>
      <c r="AW22" s="26"/>
      <c r="AX22" s="171"/>
      <c r="AY22" s="26"/>
      <c r="AZ22" s="26"/>
      <c r="BA22" s="26"/>
      <c r="BB22" s="26"/>
      <c r="BC22" s="26"/>
      <c r="BD22" s="26"/>
      <c r="BE22" s="26"/>
      <c r="BF22" s="26"/>
      <c r="BG22" s="450"/>
      <c r="BH22" s="450"/>
      <c r="BI22" s="26"/>
      <c r="BJ22" s="450"/>
      <c r="BK22" s="450"/>
      <c r="BL22" s="450"/>
      <c r="BM22" s="450"/>
      <c r="BN22" s="26"/>
      <c r="BO22" s="26"/>
      <c r="BP22" s="26"/>
      <c r="BQ22" s="26"/>
      <c r="BR22" s="26"/>
      <c r="BS22" s="169"/>
    </row>
    <row r="23" spans="1:71" ht="13.75" customHeight="1">
      <c r="A23" s="47" t="str">
        <f t="shared" ref="A23" si="7">"AC0"&amp;REPT(0,4-LEN(BR23))&amp;BR23</f>
        <v>AC03370</v>
      </c>
      <c r="B23" s="534" t="s">
        <v>285</v>
      </c>
      <c r="C23" s="47" t="s">
        <v>2647</v>
      </c>
      <c r="D23" s="47" t="s">
        <v>7</v>
      </c>
      <c r="E23" s="241"/>
      <c r="F23" s="170"/>
      <c r="G23" s="170"/>
      <c r="H23" s="170"/>
      <c r="I23" s="453"/>
      <c r="J23" s="453"/>
      <c r="K23" s="453"/>
      <c r="L23" s="453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474"/>
      <c r="AC23" s="474"/>
      <c r="AD23" s="170"/>
      <c r="AE23" s="453"/>
      <c r="AF23" s="453"/>
      <c r="AG23" s="453"/>
      <c r="AH23" s="170"/>
      <c r="AI23" s="94">
        <v>0</v>
      </c>
      <c r="AJ23" s="437"/>
      <c r="AK23" s="94"/>
      <c r="AL23" s="437"/>
      <c r="AM23" s="94"/>
      <c r="AN23" s="94">
        <v>25</v>
      </c>
      <c r="AO23" s="437"/>
      <c r="AP23" s="437"/>
      <c r="AQ23" s="437"/>
      <c r="AR23" s="94">
        <v>20</v>
      </c>
      <c r="AS23" s="94"/>
      <c r="AT23" s="514"/>
      <c r="AU23" s="515"/>
      <c r="AV23" s="511"/>
      <c r="AW23" s="475">
        <f>IF(OrderFormType="Wholesale",CEILING(AR23*ExchRate,ExchRateRoundUpTo),CEILING(AN23*ExchRate,ExchRateRoundUpTo)/1.22)</f>
        <v>20</v>
      </c>
      <c r="AX23" s="24"/>
      <c r="AY23" s="474"/>
      <c r="AZ23" s="474"/>
      <c r="BA23" s="474"/>
      <c r="BB23" s="474"/>
      <c r="BC23" s="474"/>
      <c r="BD23" s="474"/>
      <c r="BE23" s="474"/>
      <c r="BF23" s="474"/>
      <c r="BG23" s="575"/>
      <c r="BH23" s="575"/>
      <c r="BI23" s="474"/>
      <c r="BJ23" s="575"/>
      <c r="BK23" s="575"/>
      <c r="BL23" s="575"/>
      <c r="BM23" s="575"/>
      <c r="BN23" s="474"/>
      <c r="BO23" s="476">
        <f>AW23*AX23</f>
        <v>0</v>
      </c>
      <c r="BP23" s="476"/>
      <c r="BQ23" s="476"/>
      <c r="BR23" s="47" t="s">
        <v>2648</v>
      </c>
      <c r="BS23" s="168" t="s">
        <v>518</v>
      </c>
    </row>
    <row r="24" spans="1:71" ht="13" customHeight="1">
      <c r="A24" s="595" t="str">
        <f t="shared" ref="A24" si="8">"AC0"&amp;REPT(0,4-LEN(BR24))&amp;BR24</f>
        <v>AC02577</v>
      </c>
      <c r="B24" s="47" t="s">
        <v>285</v>
      </c>
      <c r="C24" s="555" t="s">
        <v>1631</v>
      </c>
      <c r="D24" s="596" t="s">
        <v>7</v>
      </c>
      <c r="E24" s="241"/>
      <c r="F24" s="48"/>
      <c r="G24" s="48"/>
      <c r="H24" s="48"/>
      <c r="I24" s="212"/>
      <c r="J24" s="212"/>
      <c r="K24" s="212"/>
      <c r="L24" s="212"/>
      <c r="M24" s="48">
        <v>1</v>
      </c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74"/>
      <c r="AC24" s="474"/>
      <c r="AD24" s="48"/>
      <c r="AE24" s="212"/>
      <c r="AF24" s="212"/>
      <c r="AG24" s="212"/>
      <c r="AH24" s="48"/>
      <c r="AI24" s="94">
        <v>1</v>
      </c>
      <c r="AJ24" s="437"/>
      <c r="AK24" s="94"/>
      <c r="AL24" s="437"/>
      <c r="AM24" s="94"/>
      <c r="AN24" s="172">
        <v>2</v>
      </c>
      <c r="AO24" s="437"/>
      <c r="AP24" s="437"/>
      <c r="AQ24" s="437"/>
      <c r="AR24" s="94">
        <v>1</v>
      </c>
      <c r="AS24" s="94"/>
      <c r="AT24" s="514"/>
      <c r="AU24" s="515"/>
      <c r="AV24" s="511"/>
      <c r="AW24" s="475">
        <f t="shared" ref="AW24:AW31" si="9">IF(OrderFormType="Wholesale",CEILING(AR24*ExchRate,ExchRateRoundUpTo),CEILING(AN24*ExchRate,ExchRateRoundUpTo)/1.22)</f>
        <v>1</v>
      </c>
      <c r="AX24" s="24"/>
      <c r="AY24" s="474"/>
      <c r="AZ24" s="474"/>
      <c r="BA24" s="474"/>
      <c r="BB24" s="474"/>
      <c r="BC24" s="474"/>
      <c r="BD24" s="474"/>
      <c r="BE24" s="474"/>
      <c r="BF24" s="474"/>
      <c r="BG24" s="575"/>
      <c r="BH24" s="575"/>
      <c r="BI24" s="474"/>
      <c r="BJ24" s="575"/>
      <c r="BK24" s="575"/>
      <c r="BL24" s="575"/>
      <c r="BM24" s="575"/>
      <c r="BN24" s="474"/>
      <c r="BO24" s="476">
        <f t="shared" ref="BO24:BO35" si="10">AW24*AX24</f>
        <v>0</v>
      </c>
      <c r="BP24" s="476"/>
      <c r="BQ24" s="476"/>
      <c r="BR24" s="47" t="s">
        <v>1632</v>
      </c>
      <c r="BS24" s="168" t="s">
        <v>518</v>
      </c>
    </row>
    <row r="25" spans="1:71" ht="13" customHeight="1">
      <c r="A25" s="595" t="str">
        <f t="shared" ref="A25" si="11">"AC0"&amp;REPT(0,4-LEN(BR25))&amp;BR25</f>
        <v>AC02593</v>
      </c>
      <c r="B25" s="47" t="s">
        <v>285</v>
      </c>
      <c r="C25" s="555" t="s">
        <v>1675</v>
      </c>
      <c r="D25" s="596" t="s">
        <v>7</v>
      </c>
      <c r="E25" s="241"/>
      <c r="F25" s="48"/>
      <c r="G25" s="48"/>
      <c r="H25" s="48"/>
      <c r="I25" s="212"/>
      <c r="J25" s="212"/>
      <c r="K25" s="212"/>
      <c r="L25" s="212"/>
      <c r="M25" s="48">
        <v>1</v>
      </c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74"/>
      <c r="AC25" s="474"/>
      <c r="AD25" s="48"/>
      <c r="AE25" s="212"/>
      <c r="AF25" s="212"/>
      <c r="AG25" s="212"/>
      <c r="AH25" s="48"/>
      <c r="AI25" s="94">
        <v>1</v>
      </c>
      <c r="AJ25" s="437"/>
      <c r="AK25" s="94"/>
      <c r="AL25" s="437"/>
      <c r="AM25" s="94"/>
      <c r="AN25" s="172">
        <f>ROUND(AR25*('Summary '!$K$2/100+1),0)</f>
        <v>244</v>
      </c>
      <c r="AO25" s="437"/>
      <c r="AP25" s="437"/>
      <c r="AQ25" s="437"/>
      <c r="AR25" s="94">
        <v>200</v>
      </c>
      <c r="AS25" s="94"/>
      <c r="AT25" s="514"/>
      <c r="AU25" s="515"/>
      <c r="AV25" s="511"/>
      <c r="AW25" s="475">
        <f t="shared" si="9"/>
        <v>200</v>
      </c>
      <c r="AX25" s="24"/>
      <c r="AY25" s="474"/>
      <c r="AZ25" s="474"/>
      <c r="BA25" s="474"/>
      <c r="BB25" s="474"/>
      <c r="BC25" s="474"/>
      <c r="BD25" s="474"/>
      <c r="BE25" s="474"/>
      <c r="BF25" s="474"/>
      <c r="BG25" s="575"/>
      <c r="BH25" s="575"/>
      <c r="BI25" s="474"/>
      <c r="BJ25" s="575"/>
      <c r="BK25" s="575"/>
      <c r="BL25" s="575"/>
      <c r="BM25" s="575"/>
      <c r="BN25" s="474"/>
      <c r="BO25" s="476">
        <f t="shared" si="10"/>
        <v>0</v>
      </c>
      <c r="BP25" s="476"/>
      <c r="BQ25" s="476"/>
      <c r="BR25" s="47" t="s">
        <v>1676</v>
      </c>
      <c r="BS25" s="168" t="s">
        <v>518</v>
      </c>
    </row>
    <row r="26" spans="1:71" ht="13.75" customHeight="1">
      <c r="A26" s="595" t="str">
        <f t="shared" ref="A26" si="12">"AC0"&amp;REPT(0,4-LEN(BR26))&amp;BR26</f>
        <v>AC02578</v>
      </c>
      <c r="B26" s="47" t="s">
        <v>285</v>
      </c>
      <c r="C26" s="555" t="s">
        <v>1633</v>
      </c>
      <c r="D26" s="596" t="s">
        <v>7</v>
      </c>
      <c r="E26" s="241"/>
      <c r="F26" s="48"/>
      <c r="G26" s="48"/>
      <c r="H26" s="48"/>
      <c r="I26" s="212"/>
      <c r="J26" s="212"/>
      <c r="K26" s="212"/>
      <c r="L26" s="212"/>
      <c r="M26" s="48">
        <v>1</v>
      </c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74"/>
      <c r="AC26" s="474"/>
      <c r="AD26" s="48"/>
      <c r="AE26" s="212"/>
      <c r="AF26" s="212"/>
      <c r="AG26" s="212"/>
      <c r="AH26" s="48"/>
      <c r="AI26" s="94">
        <v>10</v>
      </c>
      <c r="AJ26" s="437"/>
      <c r="AK26" s="94"/>
      <c r="AL26" s="437"/>
      <c r="AM26" s="94"/>
      <c r="AN26" s="172">
        <f>ROUND(AR26*('Summary '!$K$2/100+1),0)</f>
        <v>23</v>
      </c>
      <c r="AO26" s="437"/>
      <c r="AP26" s="437"/>
      <c r="AQ26" s="437"/>
      <c r="AR26" s="172">
        <v>19.170000000000002</v>
      </c>
      <c r="AS26" s="172"/>
      <c r="AT26" s="514"/>
      <c r="AU26" s="515"/>
      <c r="AV26" s="511"/>
      <c r="AW26" s="475">
        <f t="shared" si="9"/>
        <v>20</v>
      </c>
      <c r="AX26" s="24"/>
      <c r="AY26" s="474"/>
      <c r="AZ26" s="474"/>
      <c r="BA26" s="474"/>
      <c r="BB26" s="474"/>
      <c r="BC26" s="474"/>
      <c r="BD26" s="474"/>
      <c r="BE26" s="474"/>
      <c r="BF26" s="474"/>
      <c r="BG26" s="575"/>
      <c r="BH26" s="575"/>
      <c r="BI26" s="474"/>
      <c r="BJ26" s="575"/>
      <c r="BK26" s="575"/>
      <c r="BL26" s="575"/>
      <c r="BM26" s="575"/>
      <c r="BN26" s="474"/>
      <c r="BO26" s="476">
        <f t="shared" si="10"/>
        <v>0</v>
      </c>
      <c r="BP26" s="476"/>
      <c r="BQ26" s="476"/>
      <c r="BR26" s="47" t="s">
        <v>1634</v>
      </c>
      <c r="BS26" s="168" t="s">
        <v>518</v>
      </c>
    </row>
    <row r="27" spans="1:71" ht="13" customHeight="1">
      <c r="A27" s="47" t="str">
        <f t="shared" ref="A27:A28" si="13">"AC0"&amp;REPT(0,4-LEN(BR27))&amp;BR27</f>
        <v>AC00350</v>
      </c>
      <c r="B27" s="47" t="s">
        <v>517</v>
      </c>
      <c r="C27" s="47" t="s">
        <v>520</v>
      </c>
      <c r="D27" s="47" t="s">
        <v>7</v>
      </c>
      <c r="E27" s="241"/>
      <c r="F27" s="170"/>
      <c r="G27" s="170"/>
      <c r="H27" s="170"/>
      <c r="I27" s="453"/>
      <c r="J27" s="453"/>
      <c r="K27" s="453"/>
      <c r="L27" s="453"/>
      <c r="M27" s="170">
        <v>2</v>
      </c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474"/>
      <c r="AC27" s="474"/>
      <c r="AD27" s="170"/>
      <c r="AE27" s="453"/>
      <c r="AF27" s="453"/>
      <c r="AG27" s="453"/>
      <c r="AH27" s="170"/>
      <c r="AI27" s="94">
        <v>0.13</v>
      </c>
      <c r="AJ27" s="437"/>
      <c r="AK27" s="94"/>
      <c r="AL27" s="437"/>
      <c r="AM27" s="94"/>
      <c r="AN27" s="172">
        <v>0.45</v>
      </c>
      <c r="AO27" s="452"/>
      <c r="AP27" s="452"/>
      <c r="AQ27" s="452"/>
      <c r="AR27" s="94">
        <v>0.3</v>
      </c>
      <c r="AS27" s="94"/>
      <c r="AT27" s="514"/>
      <c r="AU27" s="515"/>
      <c r="AV27" s="511"/>
      <c r="AW27" s="475">
        <f>IF(OrderFormType="Wholesale",AR27*ExchRate,AN27*ExchRate/1.22)</f>
        <v>0.3</v>
      </c>
      <c r="AX27" s="24"/>
      <c r="AY27" s="474"/>
      <c r="AZ27" s="474"/>
      <c r="BA27" s="474"/>
      <c r="BB27" s="474"/>
      <c r="BC27" s="474"/>
      <c r="BD27" s="474"/>
      <c r="BE27" s="474"/>
      <c r="BF27" s="474"/>
      <c r="BG27" s="575"/>
      <c r="BH27" s="575"/>
      <c r="BI27" s="474"/>
      <c r="BJ27" s="575"/>
      <c r="BK27" s="575"/>
      <c r="BL27" s="575"/>
      <c r="BM27" s="575"/>
      <c r="BN27" s="474"/>
      <c r="BO27" s="476">
        <f t="shared" si="10"/>
        <v>0</v>
      </c>
      <c r="BP27" s="476"/>
      <c r="BQ27" s="476"/>
      <c r="BR27" s="47" t="s">
        <v>522</v>
      </c>
      <c r="BS27" s="168" t="s">
        <v>518</v>
      </c>
    </row>
    <row r="28" spans="1:71" ht="13.75" customHeight="1">
      <c r="A28" s="47" t="str">
        <f t="shared" si="13"/>
        <v>AC01686</v>
      </c>
      <c r="B28" s="47" t="s">
        <v>517</v>
      </c>
      <c r="C28" s="47" t="s">
        <v>519</v>
      </c>
      <c r="D28" s="47" t="s">
        <v>7</v>
      </c>
      <c r="E28" s="241"/>
      <c r="F28" s="170"/>
      <c r="G28" s="170"/>
      <c r="H28" s="170"/>
      <c r="I28" s="453"/>
      <c r="J28" s="453"/>
      <c r="K28" s="453"/>
      <c r="L28" s="453"/>
      <c r="M28" s="170">
        <v>2</v>
      </c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474"/>
      <c r="AC28" s="474"/>
      <c r="AD28" s="170"/>
      <c r="AE28" s="453"/>
      <c r="AF28" s="453"/>
      <c r="AG28" s="453"/>
      <c r="AH28" s="170"/>
      <c r="AI28" s="94">
        <v>16</v>
      </c>
      <c r="AJ28" s="437"/>
      <c r="AK28" s="94"/>
      <c r="AL28" s="437"/>
      <c r="AM28" s="94"/>
      <c r="AN28" s="172">
        <f>ROUND(AR28*('Summary '!$J$4/100+1),0)</f>
        <v>45</v>
      </c>
      <c r="AO28" s="452"/>
      <c r="AP28" s="452"/>
      <c r="AQ28" s="452"/>
      <c r="AR28" s="94">
        <v>37</v>
      </c>
      <c r="AS28" s="94"/>
      <c r="AT28" s="514"/>
      <c r="AU28" s="515"/>
      <c r="AV28" s="511"/>
      <c r="AW28" s="475">
        <f t="shared" si="9"/>
        <v>37</v>
      </c>
      <c r="AX28" s="24"/>
      <c r="AY28" s="474"/>
      <c r="AZ28" s="474"/>
      <c r="BA28" s="474"/>
      <c r="BB28" s="474"/>
      <c r="BC28" s="474"/>
      <c r="BD28" s="474"/>
      <c r="BE28" s="474"/>
      <c r="BF28" s="474"/>
      <c r="BG28" s="575"/>
      <c r="BH28" s="575"/>
      <c r="BI28" s="474"/>
      <c r="BJ28" s="575"/>
      <c r="BK28" s="575"/>
      <c r="BL28" s="575"/>
      <c r="BM28" s="575"/>
      <c r="BN28" s="474"/>
      <c r="BO28" s="476">
        <f t="shared" si="10"/>
        <v>0</v>
      </c>
      <c r="BP28" s="476"/>
      <c r="BQ28" s="476"/>
      <c r="BR28" s="47" t="s">
        <v>523</v>
      </c>
      <c r="BS28" s="168" t="s">
        <v>518</v>
      </c>
    </row>
    <row r="29" spans="1:71" ht="13.75" hidden="1" customHeight="1">
      <c r="A29" s="47" t="str">
        <f t="shared" ref="A29:A30" si="14">"AC0"&amp;REPT(0,4-LEN(BR29))&amp;BR29</f>
        <v>AC02004</v>
      </c>
      <c r="B29" s="47" t="s">
        <v>517</v>
      </c>
      <c r="C29" s="47" t="s">
        <v>1904</v>
      </c>
      <c r="D29" s="47" t="s">
        <v>7</v>
      </c>
      <c r="E29" s="241"/>
      <c r="F29" s="170"/>
      <c r="G29" s="170"/>
      <c r="H29" s="170"/>
      <c r="I29" s="453"/>
      <c r="J29" s="453"/>
      <c r="K29" s="453"/>
      <c r="L29" s="453"/>
      <c r="M29" s="170">
        <v>2</v>
      </c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474"/>
      <c r="AC29" s="474"/>
      <c r="AD29" s="170"/>
      <c r="AE29" s="453"/>
      <c r="AF29" s="453"/>
      <c r="AG29" s="453"/>
      <c r="AH29" s="170"/>
      <c r="AI29" s="94">
        <v>12.66</v>
      </c>
      <c r="AJ29" s="437"/>
      <c r="AK29" s="94"/>
      <c r="AL29" s="437"/>
      <c r="AM29" s="94"/>
      <c r="AN29" s="172">
        <f>ROUND(AR29*('Summary '!$J$4/100+1),0)</f>
        <v>21</v>
      </c>
      <c r="AO29" s="452"/>
      <c r="AP29" s="452"/>
      <c r="AQ29" s="452"/>
      <c r="AR29" s="94">
        <v>17.09</v>
      </c>
      <c r="AS29" s="94"/>
      <c r="AT29" s="514"/>
      <c r="AU29" s="515"/>
      <c r="AV29" s="511"/>
      <c r="AW29" s="475">
        <f t="shared" si="9"/>
        <v>18</v>
      </c>
      <c r="AX29" s="24"/>
      <c r="AY29" s="474"/>
      <c r="AZ29" s="474"/>
      <c r="BA29" s="474"/>
      <c r="BB29" s="474"/>
      <c r="BC29" s="474"/>
      <c r="BD29" s="474"/>
      <c r="BE29" s="474"/>
      <c r="BF29" s="474"/>
      <c r="BG29" s="575"/>
      <c r="BH29" s="575"/>
      <c r="BI29" s="474"/>
      <c r="BJ29" s="575"/>
      <c r="BK29" s="575"/>
      <c r="BL29" s="575"/>
      <c r="BM29" s="575"/>
      <c r="BN29" s="474"/>
      <c r="BO29" s="476">
        <f t="shared" si="10"/>
        <v>0</v>
      </c>
      <c r="BP29" s="476"/>
      <c r="BQ29" s="476"/>
      <c r="BR29" s="47" t="s">
        <v>501</v>
      </c>
      <c r="BS29" s="168" t="s">
        <v>518</v>
      </c>
    </row>
    <row r="30" spans="1:71" ht="13.75" hidden="1" customHeight="1">
      <c r="A30" s="47" t="str">
        <f t="shared" si="14"/>
        <v>AC02717</v>
      </c>
      <c r="B30" s="47" t="s">
        <v>517</v>
      </c>
      <c r="C30" s="47" t="s">
        <v>1916</v>
      </c>
      <c r="D30" s="47" t="s">
        <v>7</v>
      </c>
      <c r="E30" s="241"/>
      <c r="F30" s="170"/>
      <c r="G30" s="170"/>
      <c r="H30" s="170"/>
      <c r="I30" s="453"/>
      <c r="J30" s="453"/>
      <c r="K30" s="453"/>
      <c r="L30" s="453"/>
      <c r="M30" s="170">
        <v>2</v>
      </c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474"/>
      <c r="AC30" s="474"/>
      <c r="AD30" s="170"/>
      <c r="AE30" s="453"/>
      <c r="AF30" s="453"/>
      <c r="AG30" s="453"/>
      <c r="AH30" s="170"/>
      <c r="AI30" s="94">
        <v>6.42</v>
      </c>
      <c r="AJ30" s="437"/>
      <c r="AK30" s="94"/>
      <c r="AL30" s="437"/>
      <c r="AM30" s="94"/>
      <c r="AN30" s="172">
        <f>ROUND(AR30*('Summary '!$J$4/100+1),0)</f>
        <v>11</v>
      </c>
      <c r="AO30" s="452"/>
      <c r="AP30" s="452"/>
      <c r="AQ30" s="452"/>
      <c r="AR30" s="94">
        <v>8.67</v>
      </c>
      <c r="AS30" s="94"/>
      <c r="AT30" s="514"/>
      <c r="AU30" s="515"/>
      <c r="AV30" s="511"/>
      <c r="AW30" s="475">
        <f t="shared" ref="AW30" si="15">IF(OrderFormType="Wholesale",CEILING(AR30*ExchRate,ExchRateRoundUpTo),CEILING(AN30*ExchRate,ExchRateRoundUpTo)/1.22)</f>
        <v>9</v>
      </c>
      <c r="AX30" s="24"/>
      <c r="AY30" s="474"/>
      <c r="AZ30" s="474"/>
      <c r="BA30" s="474"/>
      <c r="BB30" s="474"/>
      <c r="BC30" s="474"/>
      <c r="BD30" s="474"/>
      <c r="BE30" s="474"/>
      <c r="BF30" s="474"/>
      <c r="BG30" s="575"/>
      <c r="BH30" s="575"/>
      <c r="BI30" s="474"/>
      <c r="BJ30" s="575"/>
      <c r="BK30" s="575"/>
      <c r="BL30" s="575"/>
      <c r="BM30" s="575"/>
      <c r="BN30" s="474"/>
      <c r="BO30" s="476">
        <f t="shared" si="10"/>
        <v>0</v>
      </c>
      <c r="BP30" s="476"/>
      <c r="BQ30" s="476"/>
      <c r="BR30" s="47" t="s">
        <v>1917</v>
      </c>
      <c r="BS30" s="168" t="s">
        <v>518</v>
      </c>
    </row>
    <row r="31" spans="1:71" ht="13.75" hidden="1" customHeight="1">
      <c r="A31" s="47" t="str">
        <f t="shared" ref="A31:A32" si="16">"AC0"&amp;REPT(0,4-LEN(BR31))&amp;BR31</f>
        <v>AC02005</v>
      </c>
      <c r="B31" s="47" t="s">
        <v>517</v>
      </c>
      <c r="C31" s="47" t="s">
        <v>1905</v>
      </c>
      <c r="D31" s="47" t="s">
        <v>7</v>
      </c>
      <c r="E31" s="241"/>
      <c r="F31" s="170"/>
      <c r="G31" s="170"/>
      <c r="H31" s="170"/>
      <c r="I31" s="453"/>
      <c r="J31" s="453"/>
      <c r="K31" s="453"/>
      <c r="L31" s="453"/>
      <c r="M31" s="170">
        <v>2</v>
      </c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474"/>
      <c r="AC31" s="474"/>
      <c r="AD31" s="170"/>
      <c r="AE31" s="453"/>
      <c r="AF31" s="453"/>
      <c r="AG31" s="453"/>
      <c r="AH31" s="170"/>
      <c r="AI31" s="94">
        <v>9.17</v>
      </c>
      <c r="AJ31" s="437"/>
      <c r="AK31" s="94"/>
      <c r="AL31" s="437"/>
      <c r="AM31" s="94"/>
      <c r="AN31" s="172">
        <f>ROUND(AR31*('Summary '!$J$4/100+1),0)</f>
        <v>15</v>
      </c>
      <c r="AO31" s="452"/>
      <c r="AP31" s="452"/>
      <c r="AQ31" s="452"/>
      <c r="AR31" s="94">
        <v>12.38</v>
      </c>
      <c r="AS31" s="94"/>
      <c r="AT31" s="514"/>
      <c r="AU31" s="515"/>
      <c r="AV31" s="511"/>
      <c r="AW31" s="475">
        <f t="shared" si="9"/>
        <v>13</v>
      </c>
      <c r="AX31" s="24"/>
      <c r="AY31" s="474"/>
      <c r="AZ31" s="474"/>
      <c r="BA31" s="474"/>
      <c r="BB31" s="474"/>
      <c r="BC31" s="474"/>
      <c r="BD31" s="474"/>
      <c r="BE31" s="474"/>
      <c r="BF31" s="474"/>
      <c r="BG31" s="575"/>
      <c r="BH31" s="575"/>
      <c r="BI31" s="474"/>
      <c r="BJ31" s="575"/>
      <c r="BK31" s="575"/>
      <c r="BL31" s="575"/>
      <c r="BM31" s="575"/>
      <c r="BN31" s="474"/>
      <c r="BO31" s="476">
        <f t="shared" si="10"/>
        <v>0</v>
      </c>
      <c r="BP31" s="476"/>
      <c r="BQ31" s="476"/>
      <c r="BR31" s="47" t="s">
        <v>521</v>
      </c>
      <c r="BS31" s="168" t="s">
        <v>518</v>
      </c>
    </row>
    <row r="32" spans="1:71" ht="13.75" hidden="1" customHeight="1">
      <c r="A32" s="47" t="str">
        <f t="shared" si="16"/>
        <v>AC02707</v>
      </c>
      <c r="B32" s="47" t="s">
        <v>517</v>
      </c>
      <c r="C32" s="47" t="s">
        <v>1906</v>
      </c>
      <c r="D32" s="47" t="s">
        <v>7</v>
      </c>
      <c r="E32" s="241"/>
      <c r="F32" s="170"/>
      <c r="G32" s="170"/>
      <c r="H32" s="170"/>
      <c r="I32" s="453"/>
      <c r="J32" s="453"/>
      <c r="K32" s="453"/>
      <c r="L32" s="453"/>
      <c r="M32" s="170">
        <v>2</v>
      </c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474"/>
      <c r="AC32" s="474"/>
      <c r="AD32" s="170"/>
      <c r="AE32" s="453"/>
      <c r="AF32" s="453"/>
      <c r="AG32" s="453"/>
      <c r="AH32" s="170"/>
      <c r="AI32" s="94">
        <v>9.6999999999999993</v>
      </c>
      <c r="AJ32" s="437"/>
      <c r="AK32" s="94"/>
      <c r="AL32" s="437"/>
      <c r="AM32" s="94"/>
      <c r="AN32" s="172">
        <f>ROUND(AR32*('Summary '!$J$4/100+1),0)</f>
        <v>16</v>
      </c>
      <c r="AO32" s="452"/>
      <c r="AP32" s="452"/>
      <c r="AQ32" s="452"/>
      <c r="AR32" s="94">
        <v>13.1</v>
      </c>
      <c r="AS32" s="94"/>
      <c r="AT32" s="514"/>
      <c r="AU32" s="515"/>
      <c r="AV32" s="511"/>
      <c r="AW32" s="475">
        <f t="shared" ref="AW32:AW33" si="17">IF(OrderFormType="Wholesale",CEILING(AR32*ExchRate,ExchRateRoundUpTo),CEILING(AN32*ExchRate,ExchRateRoundUpTo)/1.22)</f>
        <v>14</v>
      </c>
      <c r="AX32" s="24"/>
      <c r="AY32" s="474"/>
      <c r="AZ32" s="474"/>
      <c r="BA32" s="474"/>
      <c r="BB32" s="474"/>
      <c r="BC32" s="474"/>
      <c r="BD32" s="474"/>
      <c r="BE32" s="474"/>
      <c r="BF32" s="474"/>
      <c r="BG32" s="575"/>
      <c r="BH32" s="575"/>
      <c r="BI32" s="474"/>
      <c r="BJ32" s="575"/>
      <c r="BK32" s="575"/>
      <c r="BL32" s="575"/>
      <c r="BM32" s="575"/>
      <c r="BN32" s="474"/>
      <c r="BO32" s="476">
        <f t="shared" si="10"/>
        <v>0</v>
      </c>
      <c r="BP32" s="476"/>
      <c r="BQ32" s="476"/>
      <c r="BR32" s="47" t="s">
        <v>1915</v>
      </c>
      <c r="BS32" s="168" t="s">
        <v>518</v>
      </c>
    </row>
    <row r="33" spans="1:71" ht="13.75" hidden="1" customHeight="1">
      <c r="A33" s="47" t="str">
        <f t="shared" ref="A33" si="18">"AC0"&amp;REPT(0,4-LEN(BR33))&amp;BR33</f>
        <v>AC02708</v>
      </c>
      <c r="B33" s="47" t="s">
        <v>517</v>
      </c>
      <c r="C33" s="47" t="s">
        <v>1907</v>
      </c>
      <c r="D33" s="47" t="s">
        <v>7</v>
      </c>
      <c r="E33" s="241"/>
      <c r="F33" s="170"/>
      <c r="G33" s="170"/>
      <c r="H33" s="170"/>
      <c r="I33" s="453"/>
      <c r="J33" s="453"/>
      <c r="K33" s="453"/>
      <c r="L33" s="453"/>
      <c r="M33" s="170">
        <v>2</v>
      </c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474"/>
      <c r="AC33" s="474"/>
      <c r="AD33" s="170"/>
      <c r="AE33" s="453"/>
      <c r="AF33" s="453"/>
      <c r="AG33" s="453"/>
      <c r="AH33" s="170"/>
      <c r="AI33" s="94">
        <v>5.81</v>
      </c>
      <c r="AJ33" s="437"/>
      <c r="AK33" s="94"/>
      <c r="AL33" s="437"/>
      <c r="AM33" s="94"/>
      <c r="AN33" s="172">
        <f>ROUND(AR33*('Summary '!$J$4/100+1),0)</f>
        <v>10</v>
      </c>
      <c r="AO33" s="452"/>
      <c r="AP33" s="452"/>
      <c r="AQ33" s="452"/>
      <c r="AR33" s="94">
        <v>7.84</v>
      </c>
      <c r="AS33" s="94"/>
      <c r="AT33" s="514"/>
      <c r="AU33" s="515"/>
      <c r="AV33" s="511"/>
      <c r="AW33" s="475">
        <f t="shared" si="17"/>
        <v>8</v>
      </c>
      <c r="AX33" s="24"/>
      <c r="AY33" s="474"/>
      <c r="AZ33" s="474"/>
      <c r="BA33" s="474"/>
      <c r="BB33" s="474"/>
      <c r="BC33" s="474"/>
      <c r="BD33" s="474"/>
      <c r="BE33" s="474"/>
      <c r="BF33" s="474"/>
      <c r="BG33" s="575"/>
      <c r="BH33" s="575"/>
      <c r="BI33" s="474"/>
      <c r="BJ33" s="575"/>
      <c r="BK33" s="575"/>
      <c r="BL33" s="575"/>
      <c r="BM33" s="575"/>
      <c r="BN33" s="474"/>
      <c r="BO33" s="476">
        <f t="shared" si="10"/>
        <v>0</v>
      </c>
      <c r="BP33" s="476"/>
      <c r="BQ33" s="476"/>
      <c r="BR33" s="47" t="s">
        <v>1911</v>
      </c>
      <c r="BS33" s="168" t="s">
        <v>518</v>
      </c>
    </row>
    <row r="34" spans="1:71" ht="13.75" hidden="1" customHeight="1">
      <c r="A34" s="47" t="str">
        <f t="shared" ref="A34" si="19">"AC0"&amp;REPT(0,4-LEN(BR34))&amp;BR34</f>
        <v>AC02709</v>
      </c>
      <c r="B34" s="47" t="s">
        <v>517</v>
      </c>
      <c r="C34" s="47" t="s">
        <v>1908</v>
      </c>
      <c r="D34" s="47" t="s">
        <v>7</v>
      </c>
      <c r="E34" s="241"/>
      <c r="F34" s="170"/>
      <c r="G34" s="170"/>
      <c r="H34" s="170"/>
      <c r="I34" s="453"/>
      <c r="J34" s="453"/>
      <c r="K34" s="453"/>
      <c r="L34" s="453"/>
      <c r="M34" s="170">
        <v>2</v>
      </c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474"/>
      <c r="AC34" s="474"/>
      <c r="AD34" s="170"/>
      <c r="AE34" s="453"/>
      <c r="AF34" s="453"/>
      <c r="AG34" s="453"/>
      <c r="AH34" s="170"/>
      <c r="AI34" s="94">
        <v>6.2</v>
      </c>
      <c r="AJ34" s="437"/>
      <c r="AK34" s="94"/>
      <c r="AL34" s="437"/>
      <c r="AM34" s="94"/>
      <c r="AN34" s="172">
        <f>ROUND(AR34*('Summary '!$J$4/100+1),0)</f>
        <v>10</v>
      </c>
      <c r="AO34" s="452"/>
      <c r="AP34" s="452"/>
      <c r="AQ34" s="452"/>
      <c r="AR34" s="94">
        <v>8.3699999999999992</v>
      </c>
      <c r="AS34" s="94"/>
      <c r="AT34" s="514"/>
      <c r="AU34" s="515"/>
      <c r="AV34" s="511"/>
      <c r="AW34" s="475">
        <f t="shared" ref="AW34" si="20">IF(OrderFormType="Wholesale",CEILING(AR34*ExchRate,ExchRateRoundUpTo),CEILING(AN34*ExchRate,ExchRateRoundUpTo)/1.22)</f>
        <v>9</v>
      </c>
      <c r="AX34" s="24"/>
      <c r="AY34" s="474"/>
      <c r="AZ34" s="474"/>
      <c r="BA34" s="474"/>
      <c r="BB34" s="474"/>
      <c r="BC34" s="474"/>
      <c r="BD34" s="474"/>
      <c r="BE34" s="474"/>
      <c r="BF34" s="474"/>
      <c r="BG34" s="575"/>
      <c r="BH34" s="575"/>
      <c r="BI34" s="474"/>
      <c r="BJ34" s="575"/>
      <c r="BK34" s="575"/>
      <c r="BL34" s="575"/>
      <c r="BM34" s="575"/>
      <c r="BN34" s="474"/>
      <c r="BO34" s="476">
        <f t="shared" si="10"/>
        <v>0</v>
      </c>
      <c r="BP34" s="476"/>
      <c r="BQ34" s="476"/>
      <c r="BR34" s="47" t="s">
        <v>1912</v>
      </c>
      <c r="BS34" s="168" t="s">
        <v>518</v>
      </c>
    </row>
    <row r="35" spans="1:71" ht="13.75" hidden="1" customHeight="1">
      <c r="A35" s="47" t="str">
        <f t="shared" ref="A35" si="21">"AC0"&amp;REPT(0,4-LEN(BR35))&amp;BR35</f>
        <v>AC02710</v>
      </c>
      <c r="B35" s="47" t="s">
        <v>517</v>
      </c>
      <c r="C35" s="47" t="s">
        <v>1909</v>
      </c>
      <c r="D35" s="47" t="s">
        <v>7</v>
      </c>
      <c r="E35" s="241"/>
      <c r="F35" s="170"/>
      <c r="G35" s="170"/>
      <c r="H35" s="170"/>
      <c r="I35" s="453"/>
      <c r="J35" s="453"/>
      <c r="K35" s="453"/>
      <c r="L35" s="453"/>
      <c r="M35" s="170">
        <v>2</v>
      </c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474"/>
      <c r="AC35" s="474"/>
      <c r="AD35" s="170"/>
      <c r="AE35" s="453"/>
      <c r="AF35" s="453"/>
      <c r="AG35" s="453"/>
      <c r="AH35" s="170"/>
      <c r="AI35" s="94">
        <v>8.02</v>
      </c>
      <c r="AJ35" s="437"/>
      <c r="AK35" s="94"/>
      <c r="AL35" s="437"/>
      <c r="AM35" s="94"/>
      <c r="AN35" s="172">
        <f>ROUND(AR35*('Summary '!$J$4/100+1),0)</f>
        <v>13</v>
      </c>
      <c r="AO35" s="452"/>
      <c r="AP35" s="452"/>
      <c r="AQ35" s="452"/>
      <c r="AR35" s="94">
        <v>10.83</v>
      </c>
      <c r="AS35" s="94"/>
      <c r="AT35" s="514"/>
      <c r="AU35" s="515"/>
      <c r="AV35" s="511"/>
      <c r="AW35" s="475">
        <f t="shared" ref="AW35" si="22">IF(OrderFormType="Wholesale",CEILING(AR35*ExchRate,ExchRateRoundUpTo),CEILING(AN35*ExchRate,ExchRateRoundUpTo)/1.22)</f>
        <v>11</v>
      </c>
      <c r="AX35" s="24"/>
      <c r="AY35" s="474"/>
      <c r="AZ35" s="474"/>
      <c r="BA35" s="474"/>
      <c r="BB35" s="474"/>
      <c r="BC35" s="474"/>
      <c r="BD35" s="474"/>
      <c r="BE35" s="474"/>
      <c r="BF35" s="474"/>
      <c r="BG35" s="575"/>
      <c r="BH35" s="575"/>
      <c r="BI35" s="474"/>
      <c r="BJ35" s="575"/>
      <c r="BK35" s="575"/>
      <c r="BL35" s="575"/>
      <c r="BM35" s="575"/>
      <c r="BN35" s="474"/>
      <c r="BO35" s="476">
        <f t="shared" si="10"/>
        <v>0</v>
      </c>
      <c r="BP35" s="476"/>
      <c r="BQ35" s="476"/>
      <c r="BR35" s="47" t="s">
        <v>1913</v>
      </c>
      <c r="BS35" s="168" t="s">
        <v>518</v>
      </c>
    </row>
    <row r="36" spans="1:71" ht="13.75" hidden="1" customHeight="1">
      <c r="A36" s="47" t="str">
        <f t="shared" ref="A36" si="23">"AC0"&amp;REPT(0,4-LEN(BR36))&amp;BR36</f>
        <v>AC02711</v>
      </c>
      <c r="B36" s="47" t="s">
        <v>517</v>
      </c>
      <c r="C36" s="47" t="s">
        <v>1910</v>
      </c>
      <c r="D36" s="47" t="s">
        <v>7</v>
      </c>
      <c r="E36" s="241"/>
      <c r="F36" s="170"/>
      <c r="G36" s="170"/>
      <c r="H36" s="170"/>
      <c r="I36" s="453"/>
      <c r="J36" s="453"/>
      <c r="K36" s="453"/>
      <c r="L36" s="453"/>
      <c r="M36" s="170">
        <v>2</v>
      </c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474"/>
      <c r="AC36" s="474"/>
      <c r="AD36" s="170"/>
      <c r="AE36" s="453"/>
      <c r="AF36" s="453"/>
      <c r="AG36" s="453"/>
      <c r="AH36" s="170"/>
      <c r="AI36" s="94">
        <v>8.84</v>
      </c>
      <c r="AJ36" s="437"/>
      <c r="AK36" s="94"/>
      <c r="AL36" s="437"/>
      <c r="AM36" s="94"/>
      <c r="AN36" s="172">
        <f>ROUND(AR36*('Summary '!$J$4/100+1),0)</f>
        <v>15</v>
      </c>
      <c r="AO36" s="452"/>
      <c r="AP36" s="452"/>
      <c r="AQ36" s="452"/>
      <c r="AR36" s="94">
        <v>11.93</v>
      </c>
      <c r="AS36" s="94"/>
      <c r="AT36" s="514"/>
      <c r="AU36" s="515"/>
      <c r="AV36" s="511"/>
      <c r="AW36" s="475">
        <f t="shared" ref="AW36" si="24">IF(OrderFormType="Wholesale",CEILING(AR36*ExchRate,ExchRateRoundUpTo),CEILING(AN36*ExchRate,ExchRateRoundUpTo)/1.22)</f>
        <v>12</v>
      </c>
      <c r="AX36" s="24"/>
      <c r="AY36" s="474"/>
      <c r="AZ36" s="474"/>
      <c r="BA36" s="474"/>
      <c r="BB36" s="474"/>
      <c r="BC36" s="474"/>
      <c r="BD36" s="474"/>
      <c r="BE36" s="474"/>
      <c r="BF36" s="474"/>
      <c r="BG36" s="575"/>
      <c r="BH36" s="575"/>
      <c r="BI36" s="474"/>
      <c r="BJ36" s="575"/>
      <c r="BK36" s="575"/>
      <c r="BL36" s="575"/>
      <c r="BM36" s="575"/>
      <c r="BN36" s="474"/>
      <c r="BO36" s="476">
        <f t="shared" ref="BO36" si="25">AW36*AX36</f>
        <v>0</v>
      </c>
      <c r="BP36" s="476"/>
      <c r="BQ36" s="476"/>
      <c r="BR36" s="47" t="s">
        <v>1914</v>
      </c>
      <c r="BS36" s="168" t="s">
        <v>518</v>
      </c>
    </row>
    <row r="37" spans="1:71" ht="13.75" customHeight="1">
      <c r="A37" s="173"/>
      <c r="B37" s="173"/>
      <c r="C37" s="173"/>
      <c r="D37" s="173"/>
      <c r="E37" s="451"/>
      <c r="F37" s="146"/>
      <c r="G37" s="146"/>
      <c r="H37" s="146"/>
      <c r="I37" s="454"/>
      <c r="J37" s="454"/>
      <c r="K37" s="454"/>
      <c r="L37" s="454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569"/>
      <c r="AC37" s="569"/>
      <c r="AD37" s="146"/>
      <c r="AE37" s="454"/>
      <c r="AF37" s="454"/>
      <c r="AG37" s="454"/>
      <c r="AH37" s="146"/>
      <c r="AI37" s="173"/>
      <c r="AJ37" s="451"/>
      <c r="AK37" s="451"/>
      <c r="AL37" s="451"/>
      <c r="AM37" s="451"/>
      <c r="AN37" s="173"/>
      <c r="AO37" s="451"/>
      <c r="AP37" s="451"/>
      <c r="AQ37" s="451"/>
      <c r="AR37" s="173"/>
      <c r="AS37" s="173"/>
      <c r="AT37" s="173"/>
      <c r="AU37" s="173"/>
      <c r="AV37" s="451"/>
      <c r="AW37" s="173"/>
      <c r="AX37" s="174"/>
      <c r="AY37" s="569"/>
      <c r="AZ37" s="569"/>
      <c r="BA37" s="569"/>
      <c r="BB37" s="569"/>
      <c r="BC37" s="569"/>
      <c r="BD37" s="569"/>
      <c r="BE37" s="569"/>
      <c r="BF37" s="569"/>
      <c r="BG37" s="576"/>
      <c r="BH37" s="576"/>
      <c r="BI37" s="569"/>
      <c r="BJ37" s="576"/>
      <c r="BK37" s="576"/>
      <c r="BL37" s="576"/>
      <c r="BM37" s="576"/>
      <c r="BN37" s="569"/>
      <c r="BO37" s="173"/>
      <c r="BP37" s="173"/>
      <c r="BQ37" s="173"/>
      <c r="BR37" s="173"/>
      <c r="BS37" s="175"/>
    </row>
  </sheetData>
  <sheetProtection algorithmName="SHA-512" hashValue="9fzOqcCaP9cY3/FFi495s0xU4zjSIhINpnceFq9/epOzxKafn50F11qWPj/Pepc/npWlGzaAfxhYIUdh+tE2Jw==" saltValue="fKopBMI2FP7Vem/snP4aIA==" spinCount="100000" sheet="1" sort="0" autoFilter="0"/>
  <phoneticPr fontId="26" type="noConversion"/>
  <conditionalFormatting sqref="AT13:AV13">
    <cfRule type="dataBar" priority="1219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{FFB4EAFB-1E97-DB40-AC63-5D8AA670E4DC}</x14:id>
        </ext>
      </extLst>
    </cfRule>
  </conditionalFormatting>
  <conditionalFormatting sqref="AT24:AV26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{8E61B8F1-0DF6-F147-866A-E378BBA287E7}</x14:id>
        </ext>
      </extLst>
    </cfRule>
  </conditionalFormatting>
  <conditionalFormatting sqref="AT27:AV37 AT5:AV12 AT14:AV23">
    <cfRule type="dataBar" priority="2559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{C8B8D8F5-A031-6349-9B31-68384F1DC2D3}</x14:id>
        </ext>
      </extLst>
    </cfRule>
  </conditionalFormatting>
  <dataValidations count="1">
    <dataValidation type="whole" operator="greaterThan" allowBlank="1" showInputMessage="1" showErrorMessage="1" sqref="AB6:AC37 AX6:BN37" xr:uid="{00000000-0002-0000-0900-000000000000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FB4EAFB-1E97-DB40-AC63-5D8AA670E4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AT13:AV13</xm:sqref>
        </x14:conditionalFormatting>
        <x14:conditionalFormatting xmlns:xm="http://schemas.microsoft.com/office/excel/2006/main">
          <x14:cfRule type="dataBar" id="{8E61B8F1-0DF6-F147-866A-E378BBA287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AT24:AV26</xm:sqref>
        </x14:conditionalFormatting>
        <x14:conditionalFormatting xmlns:xm="http://schemas.microsoft.com/office/excel/2006/main">
          <x14:cfRule type="dataBar" id="{C8B8D8F5-A031-6349-9B31-68384F1DC2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AT27:AV37 AT5:AV12 AT14:AV23</xm:sqref>
        </x14:conditionalFormatting>
        <x14:conditionalFormatting xmlns:xm="http://schemas.microsoft.com/office/excel/2006/main">
          <x14:cfRule type="expression" priority="3" id="{B8E2E91C-B0DD-4846-9884-741F87E19B83}">
            <xm:f>Currency!$H$2="Won"</xm:f>
            <x14:dxf>
              <numFmt numFmtId="183" formatCode="[$₩-412]#,##0.00"/>
            </x14:dxf>
          </x14:cfRule>
          <x14:cfRule type="expression" priority="208" id="{4F6DF2D3-756E-8E41-94AB-F0315DF4D705}">
            <xm:f>Currency!$H$2="Dollar"</xm:f>
            <x14:dxf>
              <numFmt numFmtId="171" formatCode="[$$-409]#,##0.00"/>
            </x14:dxf>
          </x14:cfRule>
          <x14:cfRule type="expression" priority="209" id="{5E7D0DF9-6850-2948-8ADF-359A1CD758FF}">
            <xm:f>Currency!$H$2="Pound"</xm:f>
            <x14:dxf>
              <numFmt numFmtId="177" formatCode="[$£-809]#,##0.00"/>
            </x14:dxf>
          </x14:cfRule>
          <x14:cfRule type="expression" priority="210" id="{2715983F-25E1-814B-AB26-E87CB8DC9657}">
            <xm:f>Currency!$H$2="Franc"</xm:f>
            <x14:dxf>
              <numFmt numFmtId="178" formatCode="[$CHF]\ #,##0.00"/>
            </x14:dxf>
          </x14:cfRule>
          <x14:cfRule type="expression" priority="211" stopIfTrue="1" id="{D639D9C2-1476-2F46-91D0-92DA598EDDF6}">
            <xm:f>Currency!$H$2="Krone"</xm:f>
            <x14:dxf>
              <numFmt numFmtId="184" formatCode="[$kr-43B]\ #,##0.00"/>
            </x14:dxf>
          </x14:cfRule>
          <x14:cfRule type="expression" priority="212" id="{8B447307-B41B-A948-B399-BC3099C8E6AF}">
            <xm:f>Currency!$H$2="Koruna"</xm:f>
            <x14:dxf>
              <numFmt numFmtId="180" formatCode="#,##0.00\ [$Kč-405]"/>
            </x14:dxf>
          </x14:cfRule>
          <x14:cfRule type="expression" priority="213" id="{0C48CE16-7FA5-A049-ABCB-4103593DB848}">
            <xm:f>Currency!$H$2="Yen"</xm:f>
            <x14:dxf>
              <numFmt numFmtId="181" formatCode="[$¥-411]#,##0.00"/>
            </x14:dxf>
          </x14:cfRule>
          <x14:cfRule type="expression" priority="214" id="{E4DD1DC0-EB53-714F-BFED-90428B275B1C}">
            <xm:f>Currency!$H$2="Yuan"</xm:f>
            <x14:dxf>
              <numFmt numFmtId="182" formatCode="[$¥-804]#,##0.00"/>
            </x14:dxf>
          </x14:cfRule>
          <xm:sqref>BO4:BO12 AW5:AW12 AW14:AW37 BO14:BO37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D258-1B19-4943-9FB3-2938452DF054}">
  <dimension ref="A1:KG318"/>
  <sheetViews>
    <sheetView workbookViewId="0">
      <pane ySplit="1" topLeftCell="A3" activePane="bottomLeft" state="frozen"/>
      <selection pane="bottomLeft" activeCell="Q9" sqref="Q9"/>
    </sheetView>
  </sheetViews>
  <sheetFormatPr baseColWidth="10" defaultRowHeight="13" outlineLevelCol="1"/>
  <cols>
    <col min="1" max="1" width="8.6640625" style="3" hidden="1" customWidth="1" outlineLevel="1"/>
    <col min="2" max="2" width="11.6640625" style="3" hidden="1" customWidth="1" outlineLevel="1"/>
    <col min="3" max="3" width="31.83203125" style="3" customWidth="1" collapsed="1"/>
    <col min="4" max="4" width="16.33203125" style="3" customWidth="1"/>
    <col min="5" max="5" width="5" style="3" bestFit="1" customWidth="1"/>
    <col min="6" max="6" width="24.33203125" style="3" hidden="1" customWidth="1" outlineLevel="1"/>
    <col min="7" max="7" width="13.83203125" style="3" bestFit="1" customWidth="1" collapsed="1"/>
    <col min="8" max="8" width="11.33203125" style="3" hidden="1" customWidth="1" outlineLevel="1"/>
    <col min="9" max="9" width="17.33203125" style="3" hidden="1" customWidth="1" outlineLevel="1"/>
    <col min="10" max="10" width="42.83203125" style="3" hidden="1" customWidth="1" outlineLevel="1"/>
    <col min="11" max="11" width="24" style="3" hidden="1" customWidth="1" outlineLevel="1"/>
    <col min="12" max="12" width="14" style="3" hidden="1" customWidth="1" outlineLevel="1"/>
    <col min="13" max="13" width="8.1640625" style="3" hidden="1" customWidth="1" outlineLevel="1"/>
    <col min="14" max="14" width="8" style="3" bestFit="1" customWidth="1" collapsed="1"/>
    <col min="15" max="15" width="6.5" style="3" hidden="1" customWidth="1" outlineLevel="1"/>
    <col min="16" max="16" width="4.83203125" style="3" hidden="1" customWidth="1" outlineLevel="1"/>
    <col min="17" max="17" width="4.6640625" style="3" customWidth="1" collapsed="1"/>
    <col min="18" max="29" width="4.6640625" style="3" customWidth="1"/>
    <col min="30" max="30" width="4.33203125" style="3" customWidth="1"/>
    <col min="31" max="31" width="5.1640625" style="3" customWidth="1"/>
    <col min="32" max="42" width="10.83203125" style="3" hidden="1" customWidth="1" outlineLevel="1"/>
    <col min="43" max="47" width="0" style="3" hidden="1" customWidth="1" outlineLevel="1"/>
    <col min="48" max="48" width="10.83203125" style="3" hidden="1" customWidth="1" outlineLevel="1"/>
    <col min="49" max="49" width="10.83203125" style="3" customWidth="1" collapsed="1"/>
    <col min="50" max="54" width="4.6640625" style="3" customWidth="1"/>
    <col min="55" max="55" width="4.33203125" style="3" customWidth="1"/>
    <col min="56" max="56" width="5.1640625" style="3" customWidth="1"/>
    <col min="57" max="57" width="10.83203125" style="3" customWidth="1"/>
    <col min="58" max="58" width="9.83203125" style="3" customWidth="1"/>
    <col min="59" max="59" width="5.1640625" style="3" customWidth="1"/>
    <col min="60" max="60" width="10.83203125" style="3" customWidth="1"/>
    <col min="61" max="61" width="5.83203125" style="3" customWidth="1"/>
    <col min="62" max="62" width="5.1640625" style="3" customWidth="1"/>
    <col min="63" max="63" width="10.83203125" style="3" customWidth="1"/>
    <col min="64" max="64" width="9.6640625" style="3" customWidth="1"/>
    <col min="65" max="65" width="5.1640625" style="3" customWidth="1"/>
    <col min="66" max="67" width="10.83203125" style="3" customWidth="1"/>
    <col min="68" max="68" width="4.33203125" style="3" customWidth="1"/>
    <col min="69" max="69" width="5.1640625" style="3" customWidth="1"/>
    <col min="70" max="70" width="5.1640625" style="3" hidden="1" customWidth="1" outlineLevel="1"/>
    <col min="71" max="71" width="10.83203125" style="3" hidden="1" customWidth="1" outlineLevel="1"/>
    <col min="72" max="73" width="0" style="3" hidden="1" customWidth="1" outlineLevel="1"/>
    <col min="74" max="74" width="10.83203125" style="3" collapsed="1"/>
    <col min="75" max="16384" width="10.83203125" style="3"/>
  </cols>
  <sheetData>
    <row r="1" spans="1:73" ht="39">
      <c r="A1" s="89" t="s">
        <v>26</v>
      </c>
      <c r="B1" s="89" t="s">
        <v>69</v>
      </c>
      <c r="C1" s="90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411" t="s">
        <v>31</v>
      </c>
      <c r="N1" s="412" t="s">
        <v>32</v>
      </c>
      <c r="O1" s="372" t="s">
        <v>1299</v>
      </c>
      <c r="P1" s="372" t="s">
        <v>1300</v>
      </c>
      <c r="Q1" s="413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1317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2646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  <c r="BS1" s="711" t="s">
        <v>288</v>
      </c>
      <c r="BT1" s="385" t="s">
        <v>2649</v>
      </c>
      <c r="BU1" s="715" t="s">
        <v>2650</v>
      </c>
    </row>
    <row r="2" spans="1:73">
      <c r="A2" s="91"/>
      <c r="B2" s="328"/>
      <c r="C2" s="359"/>
      <c r="D2" s="315"/>
      <c r="E2" s="317"/>
      <c r="F2" s="317"/>
      <c r="G2" s="317"/>
      <c r="H2" s="317"/>
      <c r="I2" s="315"/>
      <c r="J2" s="315"/>
      <c r="K2" s="315"/>
      <c r="L2" s="315"/>
      <c r="M2" s="316"/>
      <c r="N2" s="326" t="s">
        <v>1278</v>
      </c>
      <c r="O2" s="357"/>
      <c r="P2" s="414"/>
      <c r="Q2" s="415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355"/>
      <c r="AC2" s="355"/>
      <c r="AD2" s="327"/>
      <c r="AE2" s="319"/>
      <c r="AF2" s="319"/>
      <c r="AG2" s="319"/>
      <c r="AH2" s="319"/>
      <c r="AI2" s="319"/>
      <c r="AJ2" s="319"/>
      <c r="AK2" s="34"/>
      <c r="AL2" s="34"/>
      <c r="AM2" s="319"/>
      <c r="AN2" s="319"/>
      <c r="AO2" s="319"/>
      <c r="AP2" s="319"/>
      <c r="AQ2" s="319"/>
      <c r="AR2" s="319"/>
      <c r="AS2" s="319"/>
      <c r="AT2" s="320"/>
      <c r="AU2" s="320"/>
      <c r="AV2" s="345"/>
      <c r="AW2" s="345"/>
      <c r="AX2" s="343" t="s">
        <v>52</v>
      </c>
      <c r="AY2" s="343" t="s">
        <v>44</v>
      </c>
      <c r="AZ2" s="343" t="s">
        <v>43</v>
      </c>
      <c r="BA2" s="343" t="s">
        <v>53</v>
      </c>
      <c r="BB2" s="343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  <c r="BT2" s="571"/>
      <c r="BU2" s="571"/>
    </row>
    <row r="3" spans="1:73">
      <c r="A3" s="315"/>
      <c r="B3" s="328"/>
      <c r="C3" s="359"/>
      <c r="D3" s="315"/>
      <c r="E3" s="317"/>
      <c r="F3" s="317"/>
      <c r="G3" s="317"/>
      <c r="H3" s="317"/>
      <c r="I3" s="315"/>
      <c r="J3" s="315"/>
      <c r="K3" s="315"/>
      <c r="L3" s="315"/>
      <c r="M3" s="316"/>
      <c r="N3" s="326" t="s">
        <v>500</v>
      </c>
      <c r="O3" s="357"/>
      <c r="P3" s="414"/>
      <c r="Q3" s="415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343" t="s">
        <v>501</v>
      </c>
      <c r="AC3" s="344" t="s">
        <v>502</v>
      </c>
      <c r="AD3" s="327"/>
      <c r="AE3" s="319"/>
      <c r="AF3" s="319"/>
      <c r="AG3" s="319"/>
      <c r="AH3" s="319"/>
      <c r="AI3" s="319"/>
      <c r="AJ3" s="319"/>
      <c r="AK3" s="34"/>
      <c r="AL3" s="34"/>
      <c r="AM3" s="319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43"/>
      <c r="AY3" s="343"/>
      <c r="AZ3" s="343"/>
      <c r="BA3" s="343"/>
      <c r="BB3" s="343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712"/>
      <c r="BT3" s="571"/>
      <c r="BU3" s="571"/>
    </row>
    <row r="4" spans="1:73">
      <c r="A4" s="91"/>
      <c r="B4" s="328"/>
      <c r="C4" s="359"/>
      <c r="D4" s="315"/>
      <c r="E4" s="317"/>
      <c r="F4" s="317"/>
      <c r="G4" s="317"/>
      <c r="H4" s="317"/>
      <c r="I4" s="315"/>
      <c r="J4" s="315"/>
      <c r="K4" s="315"/>
      <c r="L4" s="315"/>
      <c r="M4" s="316"/>
      <c r="N4" s="326" t="s">
        <v>2346</v>
      </c>
      <c r="O4" s="359"/>
      <c r="P4" s="416"/>
      <c r="Q4" s="417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344"/>
      <c r="AC4" s="344" t="s">
        <v>1918</v>
      </c>
      <c r="AD4" s="327"/>
      <c r="AE4" s="319"/>
      <c r="AF4" s="319"/>
      <c r="AG4" s="319"/>
      <c r="AH4" s="319"/>
      <c r="AI4" s="319"/>
      <c r="AJ4" s="319"/>
      <c r="AK4" s="34"/>
      <c r="AL4" s="34"/>
      <c r="AM4" s="319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44" t="s">
        <v>1452</v>
      </c>
      <c r="AY4" s="344" t="s">
        <v>808</v>
      </c>
      <c r="AZ4" s="344"/>
      <c r="BA4" s="344"/>
      <c r="BB4" s="344" t="s">
        <v>916</v>
      </c>
      <c r="BC4" s="327"/>
      <c r="BD4" s="319"/>
      <c r="BE4" s="321"/>
      <c r="BF4" s="418"/>
      <c r="BG4" s="319"/>
      <c r="BH4" s="321"/>
      <c r="BI4" s="418"/>
      <c r="BJ4" s="319"/>
      <c r="BK4" s="321"/>
      <c r="BL4" s="418"/>
      <c r="BM4" s="319"/>
      <c r="BN4" s="321"/>
      <c r="BO4" s="322"/>
      <c r="BP4" s="323"/>
      <c r="BQ4" s="324"/>
      <c r="BR4" s="325"/>
      <c r="BS4" s="712"/>
      <c r="BT4" s="571"/>
      <c r="BU4" s="571"/>
    </row>
    <row r="5" spans="1:73">
      <c r="A5" s="92"/>
      <c r="B5" s="595"/>
      <c r="C5" s="703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6"/>
      <c r="O5" s="391"/>
      <c r="P5" s="391"/>
      <c r="Q5" s="332">
        <f t="shared" ref="Q5:AC5" si="0">SUMPRODUCT(Q6:Q318,$N6:$N318)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SUM(AD6:AD318)</f>
        <v>0</v>
      </c>
      <c r="AE5" s="37">
        <f>SUM(AE6:AE318)</f>
        <v>0</v>
      </c>
      <c r="AF5" s="36"/>
      <c r="AG5" s="36"/>
      <c r="AH5" s="36"/>
      <c r="AI5" s="36"/>
      <c r="AJ5" s="390"/>
      <c r="AK5" s="36"/>
      <c r="AL5" s="36"/>
      <c r="AM5" s="390"/>
      <c r="AN5" s="36"/>
      <c r="AO5" s="390"/>
      <c r="AP5" s="390"/>
      <c r="AQ5" s="390"/>
      <c r="AR5" s="36"/>
      <c r="AS5" s="36"/>
      <c r="AT5" s="37"/>
      <c r="AU5" s="37"/>
      <c r="AV5" s="37" t="s">
        <v>56</v>
      </c>
      <c r="AW5" s="410"/>
      <c r="AX5" s="349">
        <f>SUMPRODUCT(AX6:AX318,$N6:$N318)</f>
        <v>0</v>
      </c>
      <c r="AY5" s="350">
        <f>SUMPRODUCT(AY6:AY318,$N6:$N318)</f>
        <v>0</v>
      </c>
      <c r="AZ5" s="351">
        <f>SUMPRODUCT(AZ6:AZ318,$N6:$N318)</f>
        <v>0</v>
      </c>
      <c r="BA5" s="352">
        <f>SUMPRODUCT(BA6:BA318,$N6:$N318)</f>
        <v>0</v>
      </c>
      <c r="BB5" s="353">
        <f>SUMPRODUCT(BB6:BB318,$N6:$N318)</f>
        <v>0</v>
      </c>
      <c r="BC5" s="36">
        <f>SUM(BC6:BC318)</f>
        <v>0</v>
      </c>
      <c r="BD5" s="36">
        <f>SUM(BD6:BD318)</f>
        <v>0</v>
      </c>
      <c r="BE5" s="38" t="s">
        <v>56</v>
      </c>
      <c r="BF5" s="36">
        <f>SUMPRODUCT(BF6:BF318,$N6:$N318)</f>
        <v>0</v>
      </c>
      <c r="BG5" s="36">
        <f>SUM(BG6:BG318)</f>
        <v>0</v>
      </c>
      <c r="BH5" s="38" t="s">
        <v>56</v>
      </c>
      <c r="BI5" s="36">
        <f>SUMPRODUCT(BI6:BI318,$N6:$N318)</f>
        <v>0</v>
      </c>
      <c r="BJ5" s="36">
        <f>SUM(BJ6:BJ318)</f>
        <v>0</v>
      </c>
      <c r="BK5" s="38" t="s">
        <v>56</v>
      </c>
      <c r="BL5" s="36">
        <f>SUMPRODUCT(BL6:BL318,$N6:$N318)</f>
        <v>0</v>
      </c>
      <c r="BM5" s="36">
        <f>SUM(BM6:BM318)</f>
        <v>0</v>
      </c>
      <c r="BN5" s="38" t="s">
        <v>56</v>
      </c>
      <c r="BO5" s="483">
        <f>SUM(BO6:BO318)</f>
        <v>0</v>
      </c>
      <c r="BP5" s="31">
        <f>SUM(BP6:BP318)</f>
        <v>0</v>
      </c>
      <c r="BQ5" s="31">
        <f>SUM(BQ6:BQ318)</f>
        <v>0</v>
      </c>
      <c r="BR5" s="39">
        <f>ROWS(BR6:BR318)</f>
        <v>313</v>
      </c>
      <c r="BS5" s="570"/>
      <c r="BT5" s="571"/>
      <c r="BU5" s="571"/>
    </row>
    <row r="6" spans="1:73">
      <c r="A6" s="40"/>
      <c r="B6" s="14"/>
      <c r="C6" s="15"/>
      <c r="D6" s="36"/>
      <c r="E6" s="390"/>
      <c r="F6" s="36"/>
      <c r="G6" s="36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3"/>
      <c r="AM6" s="387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2"/>
      <c r="BP6" s="40"/>
      <c r="BQ6" s="40"/>
      <c r="BR6" s="693"/>
      <c r="BS6" s="570"/>
      <c r="BT6" s="571"/>
      <c r="BU6" s="571"/>
    </row>
    <row r="7" spans="1:73" ht="18" customHeight="1">
      <c r="A7" s="671"/>
      <c r="B7" s="672"/>
      <c r="C7" s="680" t="s">
        <v>2609</v>
      </c>
      <c r="D7" s="672"/>
      <c r="E7" s="672"/>
      <c r="F7" s="673"/>
      <c r="G7" s="673"/>
      <c r="H7" s="673"/>
      <c r="I7" s="673"/>
      <c r="J7" s="674"/>
      <c r="K7" s="674"/>
      <c r="L7" s="674"/>
      <c r="M7" s="673"/>
      <c r="N7" s="675"/>
      <c r="O7" s="675"/>
      <c r="P7" s="675"/>
      <c r="Q7" s="676"/>
      <c r="R7" s="676"/>
      <c r="S7" s="676"/>
      <c r="T7" s="676"/>
      <c r="U7" s="676"/>
      <c r="V7" s="676"/>
      <c r="W7" s="676"/>
      <c r="X7" s="676"/>
      <c r="Y7" s="676"/>
      <c r="Z7" s="676"/>
      <c r="AA7" s="676"/>
      <c r="AB7" s="676"/>
      <c r="AC7" s="676"/>
      <c r="AD7" s="676"/>
      <c r="AE7" s="676"/>
      <c r="AF7" s="676"/>
      <c r="AG7" s="676"/>
      <c r="AH7" s="676"/>
      <c r="AI7" s="676"/>
      <c r="AJ7" s="677"/>
      <c r="AK7" s="678"/>
      <c r="AL7" s="677"/>
      <c r="AM7" s="679"/>
      <c r="AN7" s="679"/>
      <c r="AO7" s="679"/>
      <c r="AP7" s="679"/>
      <c r="AQ7" s="679"/>
      <c r="AR7" s="679"/>
      <c r="AS7" s="679"/>
      <c r="AT7" s="679"/>
      <c r="AU7" s="679"/>
      <c r="AV7" s="679"/>
      <c r="AW7" s="679"/>
      <c r="AX7" s="676"/>
      <c r="AY7" s="676"/>
      <c r="AZ7" s="676"/>
      <c r="BA7" s="676"/>
      <c r="BB7" s="676"/>
      <c r="BC7" s="679"/>
      <c r="BD7" s="679"/>
      <c r="BE7" s="679"/>
      <c r="BF7" s="676"/>
      <c r="BG7" s="679"/>
      <c r="BH7" s="679"/>
      <c r="BI7" s="676"/>
      <c r="BJ7" s="679"/>
      <c r="BK7" s="683"/>
      <c r="BL7" s="683"/>
      <c r="BM7" s="683"/>
      <c r="BN7" s="683"/>
      <c r="BO7" s="683"/>
      <c r="BP7" s="683"/>
      <c r="BQ7" s="683"/>
      <c r="BR7" s="683"/>
      <c r="BS7" s="683"/>
      <c r="BT7" s="683"/>
      <c r="BU7" s="683"/>
    </row>
    <row r="8" spans="1:73" ht="16" customHeight="1">
      <c r="A8" s="71"/>
      <c r="B8" s="183"/>
      <c r="C8" s="293" t="s">
        <v>591</v>
      </c>
      <c r="D8" s="72"/>
      <c r="E8" s="207"/>
      <c r="F8" s="72"/>
      <c r="G8" s="72"/>
      <c r="H8" s="72"/>
      <c r="I8" s="207"/>
      <c r="J8" s="72"/>
      <c r="K8" s="72"/>
      <c r="L8" s="72"/>
      <c r="M8" s="72"/>
      <c r="N8" s="73"/>
      <c r="O8" s="428"/>
      <c r="P8" s="428"/>
      <c r="Q8" s="73"/>
      <c r="R8" s="505"/>
      <c r="S8" s="505"/>
      <c r="T8" s="505"/>
      <c r="U8" s="506"/>
      <c r="V8" s="505"/>
      <c r="W8" s="505"/>
      <c r="X8" s="507"/>
      <c r="Y8" s="505"/>
      <c r="Z8" s="507"/>
      <c r="AA8" s="507"/>
      <c r="AB8" s="407"/>
      <c r="AC8" s="407"/>
      <c r="AD8" s="77"/>
      <c r="AE8" s="77"/>
      <c r="AF8" s="77"/>
      <c r="AG8" s="77"/>
      <c r="AH8" s="77"/>
      <c r="AI8" s="77"/>
      <c r="AJ8" s="404"/>
      <c r="AK8" s="77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7"/>
      <c r="AY8" s="407"/>
      <c r="AZ8" s="407"/>
      <c r="BA8" s="407"/>
      <c r="BB8" s="407"/>
      <c r="BC8" s="404"/>
      <c r="BD8" s="404"/>
      <c r="BE8" s="404"/>
      <c r="BF8" s="407"/>
      <c r="BG8" s="404"/>
      <c r="BH8" s="404"/>
      <c r="BI8" s="407"/>
      <c r="BJ8" s="404"/>
      <c r="BK8" s="404"/>
      <c r="BL8" s="404"/>
      <c r="BM8" s="404"/>
      <c r="BN8" s="404"/>
      <c r="BO8" s="404"/>
      <c r="BP8" s="404"/>
      <c r="BQ8" s="404"/>
      <c r="BR8" s="404"/>
      <c r="BS8" s="404"/>
      <c r="BT8" s="404"/>
      <c r="BU8" s="404"/>
    </row>
    <row r="9" spans="1:73" ht="12" customHeight="1">
      <c r="A9" s="44" t="str">
        <f t="shared" ref="A9:A50" si="1">"AX1"&amp;REPT(0,4-LEN(BR9))&amp;BR9</f>
        <v>AX12726</v>
      </c>
      <c r="B9" s="158" t="s">
        <v>591</v>
      </c>
      <c r="C9" s="158" t="s">
        <v>2237</v>
      </c>
      <c r="D9" s="158" t="s">
        <v>1821</v>
      </c>
      <c r="E9" s="211"/>
      <c r="F9" s="48" t="s">
        <v>392</v>
      </c>
      <c r="G9" s="288" t="s">
        <v>843</v>
      </c>
      <c r="H9" s="621" t="s">
        <v>79</v>
      </c>
      <c r="I9" s="241" t="s">
        <v>1817</v>
      </c>
      <c r="J9" s="696" t="s">
        <v>1796</v>
      </c>
      <c r="K9" s="696" t="s">
        <v>1797</v>
      </c>
      <c r="L9" s="263" t="s">
        <v>1813</v>
      </c>
      <c r="M9" s="527">
        <v>2.9830000000000001</v>
      </c>
      <c r="N9" s="517">
        <v>1</v>
      </c>
      <c r="O9" s="518"/>
      <c r="P9" s="518"/>
      <c r="Q9" s="421"/>
      <c r="R9" s="50"/>
      <c r="S9" s="51"/>
      <c r="T9" s="52"/>
      <c r="U9" s="53"/>
      <c r="V9" s="54"/>
      <c r="W9" s="55"/>
      <c r="X9" s="56"/>
      <c r="Y9" s="57"/>
      <c r="Z9" s="58"/>
      <c r="AA9" s="59"/>
      <c r="AB9" s="242"/>
      <c r="AC9" s="242"/>
      <c r="AD9" s="213">
        <f t="shared" ref="AD9:AD30" si="2">SUM(Q9:AC9)</f>
        <v>0</v>
      </c>
      <c r="AE9" s="61">
        <f t="shared" ref="AE9:AE50" si="3">N9*AD9</f>
        <v>0</v>
      </c>
      <c r="AF9" s="62"/>
      <c r="AG9" s="62"/>
      <c r="AH9" s="63"/>
      <c r="AI9" s="62"/>
      <c r="AJ9" s="205"/>
      <c r="AK9" s="62"/>
      <c r="AL9" s="516"/>
      <c r="AM9" s="510"/>
      <c r="AN9" s="205">
        <f>ROUND(CEILING(AR9*('Summary '!$J$4/100+1),5),0)-1</f>
        <v>289</v>
      </c>
      <c r="AO9" s="206">
        <f t="shared" ref="AO9:AO49" si="4">IF(P9=TRUE,-0.05,0)</f>
        <v>0</v>
      </c>
      <c r="AP9" s="206">
        <f t="shared" ref="AP9:AP29" si="5">IF(O9=TRUE,0.22,0)</f>
        <v>0</v>
      </c>
      <c r="AQ9" s="63"/>
      <c r="AR9" s="62">
        <v>234</v>
      </c>
      <c r="AS9" s="62"/>
      <c r="AT9" s="514"/>
      <c r="AU9" s="515"/>
      <c r="AV9" s="515">
        <f t="shared" ref="AV9:AV49" si="6">IF(OrderFormType="Wholesale",CEILING(AR9*ExchRate,ExchRateRoundUpTo),CEILING(AN9*ExchRate,ExchRateRoundUpTo)/1.22)</f>
        <v>234</v>
      </c>
      <c r="AW9" s="511">
        <f>AV9*(1+AO9+AP9)</f>
        <v>234</v>
      </c>
      <c r="AX9" s="234"/>
      <c r="AY9" s="235"/>
      <c r="AZ9" s="236"/>
      <c r="BA9" s="237"/>
      <c r="BB9" s="238"/>
      <c r="BC9" s="45">
        <f t="shared" ref="BC9:BC17" si="7">SUM(AX9:BB9)</f>
        <v>0</v>
      </c>
      <c r="BD9" s="44">
        <f t="shared" ref="BD9:BD49" si="8">N9*BC9</f>
        <v>0</v>
      </c>
      <c r="BE9" s="512">
        <f t="shared" ref="BE9:BE50" si="9">AV9*(1.1+AO9+AP9)</f>
        <v>257.40000000000003</v>
      </c>
      <c r="BF9" s="242"/>
      <c r="BG9" s="210">
        <f t="shared" ref="BG9:BG20" si="10">$N9*BF9</f>
        <v>0</v>
      </c>
      <c r="BH9" s="512">
        <f t="shared" ref="BH9:BH50" si="11">$AV9*(1.1+$AO9+$AP9)</f>
        <v>257.40000000000003</v>
      </c>
      <c r="BI9" s="400"/>
      <c r="BJ9" s="44">
        <f t="shared" ref="BJ9:BJ49" si="12">N9*BI9</f>
        <v>0</v>
      </c>
      <c r="BK9" s="512">
        <f>AV9*(1.15+AO9+AP9)</f>
        <v>269.09999999999997</v>
      </c>
      <c r="BL9" s="242"/>
      <c r="BM9" s="210">
        <f t="shared" ref="BM9:BM49" si="13">N9*BL9</f>
        <v>0</v>
      </c>
      <c r="BN9" s="512">
        <f>AV9*(1+AO9+AP9)</f>
        <v>234</v>
      </c>
      <c r="BO9" s="397">
        <f t="shared" ref="BO9:BO49" si="14">(AD9*AW9)+(BC9*BE9)+(BF9*BH9)+(BI9*BK9)+(BL9*BN9)</f>
        <v>0</v>
      </c>
      <c r="BP9" s="210">
        <f t="shared" ref="BP9:BP49" si="15">AD9+BC9+BF9+BI9+BL9</f>
        <v>0</v>
      </c>
      <c r="BQ9" s="44">
        <f t="shared" ref="BQ9:BQ49" si="16">N9*BP9</f>
        <v>0</v>
      </c>
      <c r="BR9" s="694">
        <v>2726</v>
      </c>
      <c r="BS9" s="713" t="s">
        <v>2613</v>
      </c>
      <c r="BT9" s="571" cm="1">
        <f t="array" ref="BT9">PRODUCT(--_xlfn.TEXTSPLIT(G9,"x"))/10000000</f>
        <v>3.4176000000000002</v>
      </c>
      <c r="BU9" s="571">
        <f>3.1-(LOG(MIN(BT9,35))-LOG(0.5))/(LOG(35)-LOG(0.5))*0.75</f>
        <v>2.7606882634797656</v>
      </c>
    </row>
    <row r="10" spans="1:73" ht="12" customHeight="1">
      <c r="A10" s="44" t="str">
        <f t="shared" si="1"/>
        <v>AX12727</v>
      </c>
      <c r="B10" s="158" t="s">
        <v>591</v>
      </c>
      <c r="C10" s="158" t="s">
        <v>2238</v>
      </c>
      <c r="D10" s="158" t="s">
        <v>1821</v>
      </c>
      <c r="E10" s="211"/>
      <c r="F10" s="48" t="s">
        <v>392</v>
      </c>
      <c r="G10" s="288" t="s">
        <v>843</v>
      </c>
      <c r="H10" s="621" t="s">
        <v>79</v>
      </c>
      <c r="I10" s="241" t="s">
        <v>1817</v>
      </c>
      <c r="J10" s="696" t="s">
        <v>1796</v>
      </c>
      <c r="K10" s="696" t="s">
        <v>1797</v>
      </c>
      <c r="L10" s="263" t="s">
        <v>1813</v>
      </c>
      <c r="M10" s="527">
        <v>2.8210000000000002</v>
      </c>
      <c r="N10" s="517">
        <v>1</v>
      </c>
      <c r="O10" s="518"/>
      <c r="P10" s="518"/>
      <c r="Q10" s="421"/>
      <c r="R10" s="50"/>
      <c r="S10" s="51"/>
      <c r="T10" s="52"/>
      <c r="U10" s="53"/>
      <c r="V10" s="54"/>
      <c r="W10" s="55"/>
      <c r="X10" s="56"/>
      <c r="Y10" s="57"/>
      <c r="Z10" s="58"/>
      <c r="AA10" s="59"/>
      <c r="AB10" s="242"/>
      <c r="AC10" s="242"/>
      <c r="AD10" s="213">
        <f t="shared" si="2"/>
        <v>0</v>
      </c>
      <c r="AE10" s="61">
        <f t="shared" si="3"/>
        <v>0</v>
      </c>
      <c r="AF10" s="62"/>
      <c r="AG10" s="62"/>
      <c r="AH10" s="63"/>
      <c r="AI10" s="62"/>
      <c r="AJ10" s="205"/>
      <c r="AK10" s="62"/>
      <c r="AL10" s="516"/>
      <c r="AM10" s="510"/>
      <c r="AN10" s="205">
        <f>ROUND(CEILING(AR10*('Summary '!$J$4/100+1),5),0)-1</f>
        <v>279</v>
      </c>
      <c r="AO10" s="206">
        <f t="shared" si="4"/>
        <v>0</v>
      </c>
      <c r="AP10" s="206">
        <f t="shared" si="5"/>
        <v>0</v>
      </c>
      <c r="AQ10" s="63"/>
      <c r="AR10" s="62">
        <v>229</v>
      </c>
      <c r="AS10" s="62"/>
      <c r="AT10" s="514"/>
      <c r="AU10" s="515"/>
      <c r="AV10" s="515">
        <f t="shared" si="6"/>
        <v>229</v>
      </c>
      <c r="AW10" s="511">
        <f t="shared" ref="AW10:AW49" si="17">AV10*(1+AO10+AP10)</f>
        <v>229</v>
      </c>
      <c r="AX10" s="234"/>
      <c r="AY10" s="235"/>
      <c r="AZ10" s="236"/>
      <c r="BA10" s="237"/>
      <c r="BB10" s="238"/>
      <c r="BC10" s="45">
        <f t="shared" si="7"/>
        <v>0</v>
      </c>
      <c r="BD10" s="44">
        <f t="shared" si="8"/>
        <v>0</v>
      </c>
      <c r="BE10" s="512">
        <f t="shared" si="9"/>
        <v>251.90000000000003</v>
      </c>
      <c r="BF10" s="242"/>
      <c r="BG10" s="210">
        <f t="shared" si="10"/>
        <v>0</v>
      </c>
      <c r="BH10" s="512">
        <f t="shared" si="11"/>
        <v>251.90000000000003</v>
      </c>
      <c r="BI10" s="400"/>
      <c r="BJ10" s="44">
        <f t="shared" si="12"/>
        <v>0</v>
      </c>
      <c r="BK10" s="512">
        <f t="shared" ref="BK10:BK72" si="18">AV10*(1.15+AO10+AP10)</f>
        <v>263.34999999999997</v>
      </c>
      <c r="BL10" s="242"/>
      <c r="BM10" s="210">
        <f t="shared" si="13"/>
        <v>0</v>
      </c>
      <c r="BN10" s="512">
        <f t="shared" ref="BN10:BN72" si="19">AV10*(1+AO10+AP10)</f>
        <v>229</v>
      </c>
      <c r="BO10" s="397">
        <f t="shared" si="14"/>
        <v>0</v>
      </c>
      <c r="BP10" s="210">
        <f t="shared" si="15"/>
        <v>0</v>
      </c>
      <c r="BQ10" s="44">
        <f t="shared" si="16"/>
        <v>0</v>
      </c>
      <c r="BR10" s="70">
        <v>2727</v>
      </c>
      <c r="BS10" s="713" t="s">
        <v>2613</v>
      </c>
      <c r="BT10" s="571" cm="1">
        <f t="array" ref="BT10">PRODUCT(--_xlfn.TEXTSPLIT(G10,"x"))/10000000</f>
        <v>3.4176000000000002</v>
      </c>
      <c r="BU10" s="571">
        <f t="shared" ref="BU10:BU72" si="20">3.1-(LOG(MIN(BT10,35))-LOG(0.5))/(LOG(35)-LOG(0.5))*0.75</f>
        <v>2.7606882634797656</v>
      </c>
    </row>
    <row r="11" spans="1:73" ht="12" customHeight="1">
      <c r="A11" s="44" t="str">
        <f t="shared" si="1"/>
        <v>AX12728</v>
      </c>
      <c r="B11" s="158" t="s">
        <v>591</v>
      </c>
      <c r="C11" s="158" t="s">
        <v>2239</v>
      </c>
      <c r="D11" s="158" t="s">
        <v>1821</v>
      </c>
      <c r="E11" s="211"/>
      <c r="F11" s="48" t="s">
        <v>392</v>
      </c>
      <c r="G11" s="288" t="s">
        <v>844</v>
      </c>
      <c r="H11" s="621" t="s">
        <v>95</v>
      </c>
      <c r="I11" s="241" t="s">
        <v>1817</v>
      </c>
      <c r="J11" s="696" t="s">
        <v>1796</v>
      </c>
      <c r="K11" s="696" t="s">
        <v>1797</v>
      </c>
      <c r="L11" s="263" t="s">
        <v>1813</v>
      </c>
      <c r="M11" s="527">
        <v>2.7090000000000001</v>
      </c>
      <c r="N11" s="517">
        <v>1</v>
      </c>
      <c r="O11" s="518"/>
      <c r="P11" s="518"/>
      <c r="Q11" s="421"/>
      <c r="R11" s="50"/>
      <c r="S11" s="51"/>
      <c r="T11" s="52"/>
      <c r="U11" s="53"/>
      <c r="V11" s="54"/>
      <c r="W11" s="55"/>
      <c r="X11" s="56"/>
      <c r="Y11" s="57"/>
      <c r="Z11" s="58"/>
      <c r="AA11" s="59"/>
      <c r="AB11" s="242"/>
      <c r="AC11" s="242"/>
      <c r="AD11" s="213">
        <f t="shared" si="2"/>
        <v>0</v>
      </c>
      <c r="AE11" s="61">
        <f t="shared" si="3"/>
        <v>0</v>
      </c>
      <c r="AF11" s="62"/>
      <c r="AG11" s="62"/>
      <c r="AH11" s="63"/>
      <c r="AI11" s="62"/>
      <c r="AJ11" s="205"/>
      <c r="AK11" s="62"/>
      <c r="AL11" s="516"/>
      <c r="AM11" s="510"/>
      <c r="AN11" s="205">
        <f>ROUND(CEILING(AR11*('Summary '!$J$4/100+1),5),0)-1</f>
        <v>274</v>
      </c>
      <c r="AO11" s="206">
        <f t="shared" si="4"/>
        <v>0</v>
      </c>
      <c r="AP11" s="206">
        <f t="shared" si="5"/>
        <v>0</v>
      </c>
      <c r="AQ11" s="63"/>
      <c r="AR11" s="62">
        <v>224</v>
      </c>
      <c r="AS11" s="62"/>
      <c r="AT11" s="514"/>
      <c r="AU11" s="515"/>
      <c r="AV11" s="515">
        <f t="shared" si="6"/>
        <v>224</v>
      </c>
      <c r="AW11" s="511">
        <f t="shared" si="17"/>
        <v>224</v>
      </c>
      <c r="AX11" s="234"/>
      <c r="AY11" s="235"/>
      <c r="AZ11" s="236"/>
      <c r="BA11" s="237"/>
      <c r="BB11" s="238"/>
      <c r="BC11" s="45">
        <f t="shared" si="7"/>
        <v>0</v>
      </c>
      <c r="BD11" s="44">
        <f t="shared" si="8"/>
        <v>0</v>
      </c>
      <c r="BE11" s="512">
        <f t="shared" si="9"/>
        <v>246.40000000000003</v>
      </c>
      <c r="BF11" s="242"/>
      <c r="BG11" s="210">
        <f t="shared" si="10"/>
        <v>0</v>
      </c>
      <c r="BH11" s="512">
        <f t="shared" si="11"/>
        <v>246.40000000000003</v>
      </c>
      <c r="BI11" s="400"/>
      <c r="BJ11" s="44">
        <f t="shared" si="12"/>
        <v>0</v>
      </c>
      <c r="BK11" s="512">
        <f t="shared" si="18"/>
        <v>257.59999999999997</v>
      </c>
      <c r="BL11" s="242"/>
      <c r="BM11" s="210">
        <f t="shared" si="13"/>
        <v>0</v>
      </c>
      <c r="BN11" s="512">
        <f t="shared" si="19"/>
        <v>224</v>
      </c>
      <c r="BO11" s="397">
        <f t="shared" si="14"/>
        <v>0</v>
      </c>
      <c r="BP11" s="210">
        <f t="shared" si="15"/>
        <v>0</v>
      </c>
      <c r="BQ11" s="44">
        <f t="shared" si="16"/>
        <v>0</v>
      </c>
      <c r="BR11" s="70">
        <v>2728</v>
      </c>
      <c r="BS11" s="713" t="s">
        <v>2613</v>
      </c>
      <c r="BT11" s="571" cm="1">
        <f t="array" ref="BT11">PRODUCT(--_xlfn.TEXTSPLIT(G11,"x"))/10000000</f>
        <v>3.0972</v>
      </c>
      <c r="BU11" s="571">
        <f t="shared" si="20"/>
        <v>2.7780661938771471</v>
      </c>
    </row>
    <row r="12" spans="1:73" ht="12" customHeight="1">
      <c r="A12" s="44" t="str">
        <f t="shared" si="1"/>
        <v>AX12729</v>
      </c>
      <c r="B12" s="158" t="s">
        <v>591</v>
      </c>
      <c r="C12" s="158" t="s">
        <v>2240</v>
      </c>
      <c r="D12" s="158" t="s">
        <v>1821</v>
      </c>
      <c r="E12" s="211"/>
      <c r="F12" s="48" t="s">
        <v>392</v>
      </c>
      <c r="G12" s="288" t="s">
        <v>845</v>
      </c>
      <c r="H12" s="621" t="s">
        <v>74</v>
      </c>
      <c r="I12" s="241" t="s">
        <v>1817</v>
      </c>
      <c r="J12" s="696" t="s">
        <v>1796</v>
      </c>
      <c r="K12" s="696" t="s">
        <v>1797</v>
      </c>
      <c r="L12" s="263" t="s">
        <v>1813</v>
      </c>
      <c r="M12" s="527">
        <v>2.6160000000000001</v>
      </c>
      <c r="N12" s="517">
        <v>1</v>
      </c>
      <c r="O12" s="518"/>
      <c r="P12" s="518"/>
      <c r="Q12" s="421"/>
      <c r="R12" s="50"/>
      <c r="S12" s="51"/>
      <c r="T12" s="52"/>
      <c r="U12" s="53"/>
      <c r="V12" s="54"/>
      <c r="W12" s="55"/>
      <c r="X12" s="56"/>
      <c r="Y12" s="57"/>
      <c r="Z12" s="58"/>
      <c r="AA12" s="59"/>
      <c r="AB12" s="242"/>
      <c r="AC12" s="242"/>
      <c r="AD12" s="213">
        <f t="shared" si="2"/>
        <v>0</v>
      </c>
      <c r="AE12" s="61">
        <f t="shared" si="3"/>
        <v>0</v>
      </c>
      <c r="AF12" s="62"/>
      <c r="AG12" s="62"/>
      <c r="AH12" s="63"/>
      <c r="AI12" s="62"/>
      <c r="AJ12" s="205"/>
      <c r="AK12" s="62"/>
      <c r="AL12" s="516"/>
      <c r="AM12" s="510"/>
      <c r="AN12" s="205">
        <f>ROUND(CEILING(AR12*('Summary '!$J$4/100+1),5),0)-1</f>
        <v>289</v>
      </c>
      <c r="AO12" s="206">
        <f t="shared" si="4"/>
        <v>0</v>
      </c>
      <c r="AP12" s="206">
        <f t="shared" si="5"/>
        <v>0</v>
      </c>
      <c r="AQ12" s="63"/>
      <c r="AR12" s="62">
        <v>234</v>
      </c>
      <c r="AS12" s="62"/>
      <c r="AT12" s="514"/>
      <c r="AU12" s="515"/>
      <c r="AV12" s="515">
        <f t="shared" si="6"/>
        <v>234</v>
      </c>
      <c r="AW12" s="511">
        <f t="shared" si="17"/>
        <v>234</v>
      </c>
      <c r="AX12" s="234"/>
      <c r="AY12" s="235"/>
      <c r="AZ12" s="236"/>
      <c r="BA12" s="237"/>
      <c r="BB12" s="238"/>
      <c r="BC12" s="45">
        <f t="shared" si="7"/>
        <v>0</v>
      </c>
      <c r="BD12" s="44">
        <f t="shared" si="8"/>
        <v>0</v>
      </c>
      <c r="BE12" s="512">
        <f t="shared" si="9"/>
        <v>257.40000000000003</v>
      </c>
      <c r="BF12" s="242"/>
      <c r="BG12" s="210">
        <f t="shared" si="10"/>
        <v>0</v>
      </c>
      <c r="BH12" s="512">
        <f t="shared" si="11"/>
        <v>257.40000000000003</v>
      </c>
      <c r="BI12" s="400"/>
      <c r="BJ12" s="44">
        <f t="shared" si="12"/>
        <v>0</v>
      </c>
      <c r="BK12" s="512">
        <f t="shared" si="18"/>
        <v>269.09999999999997</v>
      </c>
      <c r="BL12" s="242"/>
      <c r="BM12" s="210">
        <f t="shared" si="13"/>
        <v>0</v>
      </c>
      <c r="BN12" s="512">
        <f t="shared" si="19"/>
        <v>234</v>
      </c>
      <c r="BO12" s="397">
        <f t="shared" si="14"/>
        <v>0</v>
      </c>
      <c r="BP12" s="210">
        <f t="shared" si="15"/>
        <v>0</v>
      </c>
      <c r="BQ12" s="44">
        <f t="shared" si="16"/>
        <v>0</v>
      </c>
      <c r="BR12" s="70">
        <v>2729</v>
      </c>
      <c r="BS12" s="713" t="s">
        <v>2613</v>
      </c>
      <c r="BT12" s="571" cm="1">
        <f t="array" ref="BT12">PRODUCT(--_xlfn.TEXTSPLIT(G12,"x"))/10000000</f>
        <v>3.3988</v>
      </c>
      <c r="BU12" s="571">
        <f t="shared" si="20"/>
        <v>2.7616620415851001</v>
      </c>
    </row>
    <row r="13" spans="1:73" ht="12" customHeight="1">
      <c r="A13" s="44" t="str">
        <f t="shared" si="1"/>
        <v>AX12730</v>
      </c>
      <c r="B13" s="158" t="s">
        <v>591</v>
      </c>
      <c r="C13" s="158" t="s">
        <v>2241</v>
      </c>
      <c r="D13" s="158" t="s">
        <v>1821</v>
      </c>
      <c r="E13" s="211"/>
      <c r="F13" s="48" t="s">
        <v>392</v>
      </c>
      <c r="G13" s="288" t="s">
        <v>846</v>
      </c>
      <c r="H13" s="621" t="s">
        <v>95</v>
      </c>
      <c r="I13" s="241" t="s">
        <v>1817</v>
      </c>
      <c r="J13" s="696" t="s">
        <v>1796</v>
      </c>
      <c r="K13" s="696" t="s">
        <v>1797</v>
      </c>
      <c r="L13" s="263" t="s">
        <v>1813</v>
      </c>
      <c r="M13" s="527">
        <v>2.4260000000000002</v>
      </c>
      <c r="N13" s="517">
        <v>1</v>
      </c>
      <c r="O13" s="518"/>
      <c r="P13" s="518"/>
      <c r="Q13" s="421"/>
      <c r="R13" s="50"/>
      <c r="S13" s="51"/>
      <c r="T13" s="52"/>
      <c r="U13" s="53"/>
      <c r="V13" s="54"/>
      <c r="W13" s="55"/>
      <c r="X13" s="56"/>
      <c r="Y13" s="57"/>
      <c r="Z13" s="58"/>
      <c r="AA13" s="59"/>
      <c r="AB13" s="242"/>
      <c r="AC13" s="242"/>
      <c r="AD13" s="213">
        <f t="shared" si="2"/>
        <v>0</v>
      </c>
      <c r="AE13" s="61">
        <f t="shared" si="3"/>
        <v>0</v>
      </c>
      <c r="AF13" s="62"/>
      <c r="AG13" s="62"/>
      <c r="AH13" s="63"/>
      <c r="AI13" s="62"/>
      <c r="AJ13" s="205"/>
      <c r="AK13" s="62"/>
      <c r="AL13" s="516"/>
      <c r="AM13" s="510"/>
      <c r="AN13" s="205">
        <f>ROUND(CEILING(AR13*('Summary '!$J$4/100+1),5),0)-1</f>
        <v>249</v>
      </c>
      <c r="AO13" s="206">
        <f t="shared" si="4"/>
        <v>0</v>
      </c>
      <c r="AP13" s="206">
        <f t="shared" si="5"/>
        <v>0</v>
      </c>
      <c r="AQ13" s="63"/>
      <c r="AR13" s="62">
        <v>204</v>
      </c>
      <c r="AS13" s="62"/>
      <c r="AT13" s="514"/>
      <c r="AU13" s="515"/>
      <c r="AV13" s="515">
        <f t="shared" si="6"/>
        <v>204</v>
      </c>
      <c r="AW13" s="511">
        <f t="shared" si="17"/>
        <v>204</v>
      </c>
      <c r="AX13" s="234"/>
      <c r="AY13" s="235"/>
      <c r="AZ13" s="236"/>
      <c r="BA13" s="237"/>
      <c r="BB13" s="238"/>
      <c r="BC13" s="45">
        <f t="shared" si="7"/>
        <v>0</v>
      </c>
      <c r="BD13" s="44">
        <f t="shared" si="8"/>
        <v>0</v>
      </c>
      <c r="BE13" s="512">
        <f t="shared" si="9"/>
        <v>224.4</v>
      </c>
      <c r="BF13" s="242"/>
      <c r="BG13" s="210">
        <f t="shared" si="10"/>
        <v>0</v>
      </c>
      <c r="BH13" s="512">
        <f t="shared" si="11"/>
        <v>224.4</v>
      </c>
      <c r="BI13" s="400"/>
      <c r="BJ13" s="44">
        <f t="shared" si="12"/>
        <v>0</v>
      </c>
      <c r="BK13" s="512">
        <f t="shared" si="18"/>
        <v>234.6</v>
      </c>
      <c r="BL13" s="242"/>
      <c r="BM13" s="210">
        <f t="shared" si="13"/>
        <v>0</v>
      </c>
      <c r="BN13" s="512">
        <f t="shared" si="19"/>
        <v>204</v>
      </c>
      <c r="BO13" s="397">
        <f t="shared" si="14"/>
        <v>0</v>
      </c>
      <c r="BP13" s="210">
        <f t="shared" si="15"/>
        <v>0</v>
      </c>
      <c r="BQ13" s="44">
        <f t="shared" si="16"/>
        <v>0</v>
      </c>
      <c r="BR13" s="70">
        <v>2730</v>
      </c>
      <c r="BS13" s="713" t="s">
        <v>2613</v>
      </c>
      <c r="BT13" s="571" cm="1">
        <f t="array" ref="BT13">PRODUCT(--_xlfn.TEXTSPLIT(G13,"x"))/10000000</f>
        <v>2.7981600000000002</v>
      </c>
      <c r="BU13" s="571">
        <f t="shared" si="20"/>
        <v>2.7959907318784731</v>
      </c>
    </row>
    <row r="14" spans="1:73" ht="12" customHeight="1">
      <c r="A14" s="44" t="str">
        <f t="shared" si="1"/>
        <v>AX12731</v>
      </c>
      <c r="B14" s="158" t="s">
        <v>591</v>
      </c>
      <c r="C14" s="158" t="s">
        <v>2242</v>
      </c>
      <c r="D14" s="158" t="s">
        <v>1821</v>
      </c>
      <c r="E14" s="211"/>
      <c r="F14" s="48" t="s">
        <v>392</v>
      </c>
      <c r="G14" s="288" t="s">
        <v>847</v>
      </c>
      <c r="H14" s="621" t="s">
        <v>74</v>
      </c>
      <c r="I14" s="241" t="s">
        <v>1817</v>
      </c>
      <c r="J14" s="696" t="s">
        <v>1796</v>
      </c>
      <c r="K14" s="696" t="s">
        <v>1797</v>
      </c>
      <c r="L14" s="263" t="s">
        <v>1813</v>
      </c>
      <c r="M14" s="527">
        <v>2.7770000000000001</v>
      </c>
      <c r="N14" s="517">
        <v>1</v>
      </c>
      <c r="O14" s="518"/>
      <c r="P14" s="518"/>
      <c r="Q14" s="421"/>
      <c r="R14" s="50"/>
      <c r="S14" s="51"/>
      <c r="T14" s="52"/>
      <c r="U14" s="53"/>
      <c r="V14" s="54"/>
      <c r="W14" s="55"/>
      <c r="X14" s="56"/>
      <c r="Y14" s="57"/>
      <c r="Z14" s="58"/>
      <c r="AA14" s="59"/>
      <c r="AB14" s="242"/>
      <c r="AC14" s="242"/>
      <c r="AD14" s="213">
        <f t="shared" si="2"/>
        <v>0</v>
      </c>
      <c r="AE14" s="61">
        <f t="shared" si="3"/>
        <v>0</v>
      </c>
      <c r="AF14" s="62"/>
      <c r="AG14" s="62"/>
      <c r="AH14" s="63"/>
      <c r="AI14" s="62"/>
      <c r="AJ14" s="205"/>
      <c r="AK14" s="62"/>
      <c r="AL14" s="516"/>
      <c r="AM14" s="510"/>
      <c r="AN14" s="205">
        <f>ROUND(CEILING(AR14*('Summary '!$J$4/100+1),5),0)-1</f>
        <v>299</v>
      </c>
      <c r="AO14" s="206">
        <f t="shared" si="4"/>
        <v>0</v>
      </c>
      <c r="AP14" s="206">
        <f t="shared" si="5"/>
        <v>0</v>
      </c>
      <c r="AQ14" s="63"/>
      <c r="AR14" s="62">
        <v>244</v>
      </c>
      <c r="AS14" s="62"/>
      <c r="AT14" s="514"/>
      <c r="AU14" s="515"/>
      <c r="AV14" s="515">
        <f t="shared" si="6"/>
        <v>244</v>
      </c>
      <c r="AW14" s="511">
        <f t="shared" si="17"/>
        <v>244</v>
      </c>
      <c r="AX14" s="234"/>
      <c r="AY14" s="235"/>
      <c r="AZ14" s="236"/>
      <c r="BA14" s="237"/>
      <c r="BB14" s="238"/>
      <c r="BC14" s="45">
        <f t="shared" si="7"/>
        <v>0</v>
      </c>
      <c r="BD14" s="44">
        <f t="shared" si="8"/>
        <v>0</v>
      </c>
      <c r="BE14" s="512">
        <f t="shared" si="9"/>
        <v>268.40000000000003</v>
      </c>
      <c r="BF14" s="242"/>
      <c r="BG14" s="210">
        <f t="shared" si="10"/>
        <v>0</v>
      </c>
      <c r="BH14" s="512">
        <f t="shared" si="11"/>
        <v>268.40000000000003</v>
      </c>
      <c r="BI14" s="400"/>
      <c r="BJ14" s="44">
        <f t="shared" si="12"/>
        <v>0</v>
      </c>
      <c r="BK14" s="512">
        <f t="shared" si="18"/>
        <v>280.59999999999997</v>
      </c>
      <c r="BL14" s="242"/>
      <c r="BM14" s="210">
        <f t="shared" si="13"/>
        <v>0</v>
      </c>
      <c r="BN14" s="512">
        <f t="shared" si="19"/>
        <v>244</v>
      </c>
      <c r="BO14" s="397">
        <f t="shared" si="14"/>
        <v>0</v>
      </c>
      <c r="BP14" s="210">
        <f t="shared" si="15"/>
        <v>0</v>
      </c>
      <c r="BQ14" s="44">
        <f t="shared" si="16"/>
        <v>0</v>
      </c>
      <c r="BR14" s="70">
        <v>2731</v>
      </c>
      <c r="BS14" s="713" t="s">
        <v>2613</v>
      </c>
      <c r="BT14" s="571" cm="1">
        <f t="array" ref="BT14">PRODUCT(--_xlfn.TEXTSPLIT(G14,"x"))/10000000</f>
        <v>3.3012000000000001</v>
      </c>
      <c r="BU14" s="571">
        <f t="shared" si="20"/>
        <v>2.7668055784877335</v>
      </c>
    </row>
    <row r="15" spans="1:73" ht="12" customHeight="1">
      <c r="A15" s="44" t="str">
        <f t="shared" si="1"/>
        <v>AX12732</v>
      </c>
      <c r="B15" s="158" t="s">
        <v>591</v>
      </c>
      <c r="C15" s="158" t="s">
        <v>2243</v>
      </c>
      <c r="D15" s="158" t="s">
        <v>1821</v>
      </c>
      <c r="E15" s="211"/>
      <c r="F15" s="48" t="s">
        <v>392</v>
      </c>
      <c r="G15" s="288" t="s">
        <v>848</v>
      </c>
      <c r="H15" s="621" t="s">
        <v>95</v>
      </c>
      <c r="I15" s="241" t="s">
        <v>1817</v>
      </c>
      <c r="J15" s="696" t="s">
        <v>1796</v>
      </c>
      <c r="K15" s="696" t="s">
        <v>1797</v>
      </c>
      <c r="L15" s="263" t="s">
        <v>1813</v>
      </c>
      <c r="M15" s="527">
        <v>2.1579999999999999</v>
      </c>
      <c r="N15" s="517">
        <v>1</v>
      </c>
      <c r="O15" s="518"/>
      <c r="P15" s="518"/>
      <c r="Q15" s="421"/>
      <c r="R15" s="50"/>
      <c r="S15" s="51"/>
      <c r="T15" s="52"/>
      <c r="U15" s="53"/>
      <c r="V15" s="54"/>
      <c r="W15" s="55"/>
      <c r="X15" s="56"/>
      <c r="Y15" s="57"/>
      <c r="Z15" s="58"/>
      <c r="AA15" s="59"/>
      <c r="AB15" s="242"/>
      <c r="AC15" s="242"/>
      <c r="AD15" s="213">
        <f t="shared" si="2"/>
        <v>0</v>
      </c>
      <c r="AE15" s="61">
        <f t="shared" si="3"/>
        <v>0</v>
      </c>
      <c r="AF15" s="62"/>
      <c r="AG15" s="62"/>
      <c r="AH15" s="63"/>
      <c r="AI15" s="62"/>
      <c r="AJ15" s="205"/>
      <c r="AK15" s="62"/>
      <c r="AL15" s="516"/>
      <c r="AM15" s="510"/>
      <c r="AN15" s="205">
        <f>ROUND(CEILING(AR15*('Summary '!$J$4/100+1),5),0)-1</f>
        <v>239</v>
      </c>
      <c r="AO15" s="206">
        <f t="shared" si="4"/>
        <v>0</v>
      </c>
      <c r="AP15" s="206">
        <f t="shared" si="5"/>
        <v>0</v>
      </c>
      <c r="AQ15" s="63"/>
      <c r="AR15" s="62">
        <v>194</v>
      </c>
      <c r="AS15" s="62"/>
      <c r="AT15" s="514"/>
      <c r="AU15" s="515"/>
      <c r="AV15" s="515">
        <f t="shared" si="6"/>
        <v>194</v>
      </c>
      <c r="AW15" s="511">
        <f t="shared" si="17"/>
        <v>194</v>
      </c>
      <c r="AX15" s="234"/>
      <c r="AY15" s="235"/>
      <c r="AZ15" s="236"/>
      <c r="BA15" s="237"/>
      <c r="BB15" s="238"/>
      <c r="BC15" s="45">
        <f t="shared" si="7"/>
        <v>0</v>
      </c>
      <c r="BD15" s="44">
        <f t="shared" si="8"/>
        <v>0</v>
      </c>
      <c r="BE15" s="512">
        <f t="shared" si="9"/>
        <v>213.4</v>
      </c>
      <c r="BF15" s="242"/>
      <c r="BG15" s="210">
        <f t="shared" si="10"/>
        <v>0</v>
      </c>
      <c r="BH15" s="512">
        <f t="shared" si="11"/>
        <v>213.4</v>
      </c>
      <c r="BI15" s="400"/>
      <c r="BJ15" s="44">
        <f t="shared" si="12"/>
        <v>0</v>
      </c>
      <c r="BK15" s="512">
        <f t="shared" si="18"/>
        <v>223.1</v>
      </c>
      <c r="BL15" s="242"/>
      <c r="BM15" s="210">
        <f t="shared" si="13"/>
        <v>0</v>
      </c>
      <c r="BN15" s="512">
        <f t="shared" si="19"/>
        <v>194</v>
      </c>
      <c r="BO15" s="397">
        <f t="shared" si="14"/>
        <v>0</v>
      </c>
      <c r="BP15" s="210">
        <f t="shared" si="15"/>
        <v>0</v>
      </c>
      <c r="BQ15" s="44">
        <f t="shared" si="16"/>
        <v>0</v>
      </c>
      <c r="BR15" s="70">
        <v>2732</v>
      </c>
      <c r="BS15" s="713" t="s">
        <v>2613</v>
      </c>
      <c r="BT15" s="571" cm="1">
        <f t="array" ref="BT15">PRODUCT(--_xlfn.TEXTSPLIT(G15,"x"))/10000000</f>
        <v>2.5418400000000001</v>
      </c>
      <c r="BU15" s="571">
        <f t="shared" si="20"/>
        <v>2.8129509421322236</v>
      </c>
    </row>
    <row r="16" spans="1:73" ht="12" customHeight="1">
      <c r="A16" s="44" t="str">
        <f t="shared" si="1"/>
        <v>AX12746</v>
      </c>
      <c r="B16" s="158" t="s">
        <v>591</v>
      </c>
      <c r="C16" s="158" t="s">
        <v>2244</v>
      </c>
      <c r="D16" s="158" t="s">
        <v>1821</v>
      </c>
      <c r="E16" s="211"/>
      <c r="F16" s="48" t="s">
        <v>392</v>
      </c>
      <c r="G16" s="288" t="s">
        <v>849</v>
      </c>
      <c r="H16" s="621" t="s">
        <v>74</v>
      </c>
      <c r="I16" s="241" t="s">
        <v>1817</v>
      </c>
      <c r="J16" s="696" t="s">
        <v>1796</v>
      </c>
      <c r="K16" s="696" t="s">
        <v>1797</v>
      </c>
      <c r="L16" s="263" t="s">
        <v>1813</v>
      </c>
      <c r="M16" s="527">
        <v>2.7029999999999998</v>
      </c>
      <c r="N16" s="517">
        <v>1</v>
      </c>
      <c r="O16" s="518"/>
      <c r="P16" s="518"/>
      <c r="Q16" s="421"/>
      <c r="R16" s="50"/>
      <c r="S16" s="51"/>
      <c r="T16" s="52"/>
      <c r="U16" s="53"/>
      <c r="V16" s="54"/>
      <c r="W16" s="55"/>
      <c r="X16" s="56"/>
      <c r="Y16" s="57"/>
      <c r="Z16" s="58"/>
      <c r="AA16" s="59"/>
      <c r="AB16" s="242"/>
      <c r="AC16" s="242"/>
      <c r="AD16" s="213">
        <f t="shared" si="2"/>
        <v>0</v>
      </c>
      <c r="AE16" s="61">
        <f t="shared" si="3"/>
        <v>0</v>
      </c>
      <c r="AF16" s="62"/>
      <c r="AG16" s="62"/>
      <c r="AH16" s="63"/>
      <c r="AI16" s="62"/>
      <c r="AJ16" s="205"/>
      <c r="AK16" s="62"/>
      <c r="AL16" s="516"/>
      <c r="AM16" s="510"/>
      <c r="AN16" s="205">
        <f>ROUND(CEILING(AR16*('Summary '!$J$4/100+1),5),0)-1</f>
        <v>304</v>
      </c>
      <c r="AO16" s="206">
        <f t="shared" si="4"/>
        <v>0</v>
      </c>
      <c r="AP16" s="206">
        <f t="shared" si="5"/>
        <v>0</v>
      </c>
      <c r="AQ16" s="63"/>
      <c r="AR16" s="62">
        <v>249</v>
      </c>
      <c r="AS16" s="62"/>
      <c r="AT16" s="514"/>
      <c r="AU16" s="515"/>
      <c r="AV16" s="515">
        <f t="shared" si="6"/>
        <v>249</v>
      </c>
      <c r="AW16" s="511">
        <f t="shared" si="17"/>
        <v>249</v>
      </c>
      <c r="AX16" s="234"/>
      <c r="AY16" s="235"/>
      <c r="AZ16" s="236"/>
      <c r="BA16" s="237"/>
      <c r="BB16" s="238"/>
      <c r="BC16" s="45">
        <f t="shared" si="7"/>
        <v>0</v>
      </c>
      <c r="BD16" s="44">
        <f t="shared" si="8"/>
        <v>0</v>
      </c>
      <c r="BE16" s="512">
        <f t="shared" si="9"/>
        <v>273.90000000000003</v>
      </c>
      <c r="BF16" s="242"/>
      <c r="BG16" s="210">
        <f t="shared" si="10"/>
        <v>0</v>
      </c>
      <c r="BH16" s="512">
        <f t="shared" si="11"/>
        <v>273.90000000000003</v>
      </c>
      <c r="BI16" s="400"/>
      <c r="BJ16" s="44">
        <f t="shared" si="12"/>
        <v>0</v>
      </c>
      <c r="BK16" s="512">
        <f t="shared" si="18"/>
        <v>286.34999999999997</v>
      </c>
      <c r="BL16" s="242"/>
      <c r="BM16" s="210">
        <f t="shared" si="13"/>
        <v>0</v>
      </c>
      <c r="BN16" s="512">
        <f t="shared" si="19"/>
        <v>249</v>
      </c>
      <c r="BO16" s="397">
        <f t="shared" si="14"/>
        <v>0</v>
      </c>
      <c r="BP16" s="210">
        <f t="shared" si="15"/>
        <v>0</v>
      </c>
      <c r="BQ16" s="44">
        <f t="shared" si="16"/>
        <v>0</v>
      </c>
      <c r="BR16" s="70">
        <v>2746</v>
      </c>
      <c r="BS16" s="713" t="s">
        <v>2613</v>
      </c>
      <c r="BT16" s="571" cm="1">
        <f t="array" ref="BT16">PRODUCT(--_xlfn.TEXTSPLIT(G16,"x"))/10000000</f>
        <v>3.1987199999999998</v>
      </c>
      <c r="BU16" s="571">
        <f t="shared" si="20"/>
        <v>2.7723726040736278</v>
      </c>
    </row>
    <row r="17" spans="1:73" ht="12" customHeight="1">
      <c r="A17" s="44" t="str">
        <f t="shared" si="1"/>
        <v>AX12733</v>
      </c>
      <c r="B17" s="158" t="s">
        <v>591</v>
      </c>
      <c r="C17" s="158" t="s">
        <v>2245</v>
      </c>
      <c r="D17" s="158" t="s">
        <v>1821</v>
      </c>
      <c r="E17" s="211"/>
      <c r="F17" s="48" t="s">
        <v>392</v>
      </c>
      <c r="G17" s="288" t="s">
        <v>850</v>
      </c>
      <c r="H17" s="621" t="s">
        <v>95</v>
      </c>
      <c r="I17" s="241" t="s">
        <v>1817</v>
      </c>
      <c r="J17" s="696" t="s">
        <v>1796</v>
      </c>
      <c r="K17" s="696" t="s">
        <v>1797</v>
      </c>
      <c r="L17" s="263" t="s">
        <v>1813</v>
      </c>
      <c r="M17" s="527">
        <v>2.032</v>
      </c>
      <c r="N17" s="517">
        <v>1</v>
      </c>
      <c r="O17" s="518"/>
      <c r="P17" s="518"/>
      <c r="Q17" s="421"/>
      <c r="R17" s="50"/>
      <c r="S17" s="51"/>
      <c r="T17" s="52"/>
      <c r="U17" s="53"/>
      <c r="V17" s="54"/>
      <c r="W17" s="55"/>
      <c r="X17" s="56"/>
      <c r="Y17" s="57"/>
      <c r="Z17" s="58"/>
      <c r="AA17" s="59"/>
      <c r="AB17" s="242"/>
      <c r="AC17" s="242"/>
      <c r="AD17" s="213">
        <f t="shared" si="2"/>
        <v>0</v>
      </c>
      <c r="AE17" s="61">
        <f t="shared" si="3"/>
        <v>0</v>
      </c>
      <c r="AF17" s="62"/>
      <c r="AG17" s="62"/>
      <c r="AH17" s="63"/>
      <c r="AI17" s="62"/>
      <c r="AJ17" s="205"/>
      <c r="AK17" s="62"/>
      <c r="AL17" s="516"/>
      <c r="AM17" s="510"/>
      <c r="AN17" s="205">
        <f>ROUND(CEILING(AR17*('Summary '!$J$4/100+1),5),0)-1</f>
        <v>244</v>
      </c>
      <c r="AO17" s="206">
        <f t="shared" si="4"/>
        <v>0</v>
      </c>
      <c r="AP17" s="206">
        <f t="shared" si="5"/>
        <v>0</v>
      </c>
      <c r="AQ17" s="63"/>
      <c r="AR17" s="62">
        <v>199</v>
      </c>
      <c r="AS17" s="62"/>
      <c r="AT17" s="514"/>
      <c r="AU17" s="515"/>
      <c r="AV17" s="515">
        <f t="shared" si="6"/>
        <v>199</v>
      </c>
      <c r="AW17" s="511">
        <f t="shared" si="17"/>
        <v>199</v>
      </c>
      <c r="AX17" s="234"/>
      <c r="AY17" s="235"/>
      <c r="AZ17" s="236"/>
      <c r="BA17" s="237"/>
      <c r="BB17" s="238"/>
      <c r="BC17" s="45">
        <f t="shared" si="7"/>
        <v>0</v>
      </c>
      <c r="BD17" s="44">
        <f t="shared" si="8"/>
        <v>0</v>
      </c>
      <c r="BE17" s="512">
        <f t="shared" si="9"/>
        <v>218.9</v>
      </c>
      <c r="BF17" s="242"/>
      <c r="BG17" s="210">
        <f t="shared" si="10"/>
        <v>0</v>
      </c>
      <c r="BH17" s="512">
        <f t="shared" si="11"/>
        <v>218.9</v>
      </c>
      <c r="BI17" s="400"/>
      <c r="BJ17" s="44">
        <f t="shared" si="12"/>
        <v>0</v>
      </c>
      <c r="BK17" s="512">
        <f t="shared" si="18"/>
        <v>228.85</v>
      </c>
      <c r="BL17" s="242"/>
      <c r="BM17" s="210">
        <f t="shared" si="13"/>
        <v>0</v>
      </c>
      <c r="BN17" s="512">
        <f t="shared" si="19"/>
        <v>199</v>
      </c>
      <c r="BO17" s="397">
        <f t="shared" si="14"/>
        <v>0</v>
      </c>
      <c r="BP17" s="210">
        <f t="shared" si="15"/>
        <v>0</v>
      </c>
      <c r="BQ17" s="44">
        <f t="shared" si="16"/>
        <v>0</v>
      </c>
      <c r="BR17" s="70">
        <v>2733</v>
      </c>
      <c r="BS17" s="713" t="s">
        <v>2613</v>
      </c>
      <c r="BT17" s="571" cm="1">
        <f t="array" ref="BT17">PRODUCT(--_xlfn.TEXTSPLIT(G17,"x"))/10000000</f>
        <v>2.28552</v>
      </c>
      <c r="BU17" s="571">
        <f t="shared" si="20"/>
        <v>2.8317154668510423</v>
      </c>
    </row>
    <row r="18" spans="1:73" ht="12" customHeight="1">
      <c r="A18" s="44" t="str">
        <f t="shared" si="1"/>
        <v>AX12734</v>
      </c>
      <c r="B18" s="158" t="s">
        <v>591</v>
      </c>
      <c r="C18" s="158" t="s">
        <v>2246</v>
      </c>
      <c r="D18" s="158" t="s">
        <v>1821</v>
      </c>
      <c r="E18" s="211"/>
      <c r="F18" s="48" t="s">
        <v>392</v>
      </c>
      <c r="G18" s="288" t="s">
        <v>851</v>
      </c>
      <c r="H18" s="621" t="s">
        <v>74</v>
      </c>
      <c r="I18" s="241" t="s">
        <v>1817</v>
      </c>
      <c r="J18" s="696" t="s">
        <v>1796</v>
      </c>
      <c r="K18" s="696" t="s">
        <v>1797</v>
      </c>
      <c r="L18" s="263" t="s">
        <v>1813</v>
      </c>
      <c r="M18" s="527">
        <v>2.61</v>
      </c>
      <c r="N18" s="517">
        <v>1</v>
      </c>
      <c r="O18" s="518"/>
      <c r="P18" s="518"/>
      <c r="Q18" s="421"/>
      <c r="R18" s="50"/>
      <c r="S18" s="51"/>
      <c r="T18" s="52"/>
      <c r="U18" s="53"/>
      <c r="V18" s="54"/>
      <c r="W18" s="55"/>
      <c r="X18" s="56"/>
      <c r="Y18" s="57"/>
      <c r="Z18" s="58"/>
      <c r="AA18" s="59"/>
      <c r="AB18" s="242"/>
      <c r="AC18" s="242"/>
      <c r="AD18" s="213">
        <f t="shared" si="2"/>
        <v>0</v>
      </c>
      <c r="AE18" s="61">
        <f t="shared" si="3"/>
        <v>0</v>
      </c>
      <c r="AF18" s="62"/>
      <c r="AG18" s="62"/>
      <c r="AH18" s="63"/>
      <c r="AI18" s="62"/>
      <c r="AJ18" s="205"/>
      <c r="AK18" s="62"/>
      <c r="AL18" s="516"/>
      <c r="AM18" s="510"/>
      <c r="AN18" s="205">
        <f>ROUND(CEILING(AR18*('Summary '!$J$4/100+1),5),0)-1</f>
        <v>299</v>
      </c>
      <c r="AO18" s="206">
        <f t="shared" si="4"/>
        <v>0</v>
      </c>
      <c r="AP18" s="206">
        <f t="shared" si="5"/>
        <v>0</v>
      </c>
      <c r="AQ18" s="63"/>
      <c r="AR18" s="62">
        <v>244</v>
      </c>
      <c r="AS18" s="62"/>
      <c r="AT18" s="514"/>
      <c r="AU18" s="515"/>
      <c r="AV18" s="515">
        <f t="shared" si="6"/>
        <v>244</v>
      </c>
      <c r="AW18" s="511">
        <f t="shared" si="17"/>
        <v>244</v>
      </c>
      <c r="AX18" s="234"/>
      <c r="AY18" s="235"/>
      <c r="AZ18" s="236"/>
      <c r="BA18" s="237"/>
      <c r="BB18" s="238"/>
      <c r="BC18" s="45">
        <f t="shared" ref="BC18:BC50" si="21">SUM(AX18:BB18)</f>
        <v>0</v>
      </c>
      <c r="BD18" s="44">
        <f t="shared" si="8"/>
        <v>0</v>
      </c>
      <c r="BE18" s="512">
        <f t="shared" si="9"/>
        <v>268.40000000000003</v>
      </c>
      <c r="BF18" s="242"/>
      <c r="BG18" s="210">
        <f t="shared" si="10"/>
        <v>0</v>
      </c>
      <c r="BH18" s="512">
        <f t="shared" si="11"/>
        <v>268.40000000000003</v>
      </c>
      <c r="BI18" s="400"/>
      <c r="BJ18" s="44">
        <f t="shared" si="12"/>
        <v>0</v>
      </c>
      <c r="BK18" s="512">
        <f t="shared" si="18"/>
        <v>280.59999999999997</v>
      </c>
      <c r="BL18" s="242"/>
      <c r="BM18" s="210">
        <f t="shared" si="13"/>
        <v>0</v>
      </c>
      <c r="BN18" s="512">
        <f t="shared" si="19"/>
        <v>244</v>
      </c>
      <c r="BO18" s="397">
        <f t="shared" si="14"/>
        <v>0</v>
      </c>
      <c r="BP18" s="210">
        <f t="shared" si="15"/>
        <v>0</v>
      </c>
      <c r="BQ18" s="44">
        <f t="shared" si="16"/>
        <v>0</v>
      </c>
      <c r="BR18" s="70">
        <v>2734</v>
      </c>
      <c r="BS18" s="713" t="s">
        <v>2613</v>
      </c>
      <c r="BT18" s="571" cm="1">
        <f t="array" ref="BT18">PRODUCT(--_xlfn.TEXTSPLIT(G18,"x"))/10000000</f>
        <v>3.0473599999999998</v>
      </c>
      <c r="BU18" s="571">
        <f t="shared" si="20"/>
        <v>2.7809300611847387</v>
      </c>
    </row>
    <row r="19" spans="1:73" ht="12" customHeight="1">
      <c r="A19" s="44" t="str">
        <f t="shared" si="1"/>
        <v>AX12735</v>
      </c>
      <c r="B19" s="158" t="s">
        <v>591</v>
      </c>
      <c r="C19" s="158" t="s">
        <v>2247</v>
      </c>
      <c r="D19" s="158" t="s">
        <v>1821</v>
      </c>
      <c r="E19" s="211"/>
      <c r="F19" s="48" t="s">
        <v>392</v>
      </c>
      <c r="G19" s="288" t="s">
        <v>852</v>
      </c>
      <c r="H19" s="621" t="s">
        <v>79</v>
      </c>
      <c r="I19" s="241" t="s">
        <v>1817</v>
      </c>
      <c r="J19" s="696" t="s">
        <v>1796</v>
      </c>
      <c r="K19" s="696" t="s">
        <v>1797</v>
      </c>
      <c r="L19" s="263" t="s">
        <v>1813</v>
      </c>
      <c r="M19" s="527">
        <v>1.075</v>
      </c>
      <c r="N19" s="517">
        <v>1</v>
      </c>
      <c r="O19" s="518"/>
      <c r="P19" s="518"/>
      <c r="Q19" s="421"/>
      <c r="R19" s="50"/>
      <c r="S19" s="51"/>
      <c r="T19" s="52"/>
      <c r="U19" s="53"/>
      <c r="V19" s="54"/>
      <c r="W19" s="55"/>
      <c r="X19" s="56"/>
      <c r="Y19" s="57"/>
      <c r="Z19" s="58"/>
      <c r="AA19" s="59"/>
      <c r="AB19" s="242"/>
      <c r="AC19" s="242"/>
      <c r="AD19" s="213">
        <f t="shared" si="2"/>
        <v>0</v>
      </c>
      <c r="AE19" s="61">
        <f t="shared" si="3"/>
        <v>0</v>
      </c>
      <c r="AF19" s="62"/>
      <c r="AG19" s="62"/>
      <c r="AH19" s="63"/>
      <c r="AI19" s="62"/>
      <c r="AJ19" s="205"/>
      <c r="AK19" s="62"/>
      <c r="AL19" s="516"/>
      <c r="AM19" s="510"/>
      <c r="AN19" s="205">
        <f>ROUND(CEILING(AR19*('Summary '!$J$4/100+1),5),0)-1</f>
        <v>179</v>
      </c>
      <c r="AO19" s="206">
        <f t="shared" si="4"/>
        <v>0</v>
      </c>
      <c r="AP19" s="206">
        <f t="shared" si="5"/>
        <v>0</v>
      </c>
      <c r="AQ19" s="63"/>
      <c r="AR19" s="62">
        <v>144</v>
      </c>
      <c r="AS19" s="62"/>
      <c r="AT19" s="514"/>
      <c r="AU19" s="515"/>
      <c r="AV19" s="515">
        <f t="shared" si="6"/>
        <v>144</v>
      </c>
      <c r="AW19" s="511">
        <f t="shared" si="17"/>
        <v>144</v>
      </c>
      <c r="AX19" s="234"/>
      <c r="AY19" s="235"/>
      <c r="AZ19" s="236"/>
      <c r="BA19" s="237"/>
      <c r="BB19" s="238"/>
      <c r="BC19" s="45">
        <f t="shared" si="21"/>
        <v>0</v>
      </c>
      <c r="BD19" s="44">
        <f t="shared" si="8"/>
        <v>0</v>
      </c>
      <c r="BE19" s="512">
        <f t="shared" si="9"/>
        <v>158.4</v>
      </c>
      <c r="BF19" s="242"/>
      <c r="BG19" s="210">
        <f t="shared" si="10"/>
        <v>0</v>
      </c>
      <c r="BH19" s="512">
        <f t="shared" si="11"/>
        <v>158.4</v>
      </c>
      <c r="BI19" s="400"/>
      <c r="BJ19" s="44">
        <f t="shared" si="12"/>
        <v>0</v>
      </c>
      <c r="BK19" s="512">
        <f t="shared" si="18"/>
        <v>165.6</v>
      </c>
      <c r="BL19" s="242"/>
      <c r="BM19" s="210">
        <f t="shared" si="13"/>
        <v>0</v>
      </c>
      <c r="BN19" s="512">
        <f t="shared" si="19"/>
        <v>144</v>
      </c>
      <c r="BO19" s="397">
        <f t="shared" si="14"/>
        <v>0</v>
      </c>
      <c r="BP19" s="210">
        <f t="shared" si="15"/>
        <v>0</v>
      </c>
      <c r="BQ19" s="44">
        <f t="shared" si="16"/>
        <v>0</v>
      </c>
      <c r="BR19" s="70">
        <v>2735</v>
      </c>
      <c r="BS19" s="713" t="s">
        <v>2613</v>
      </c>
      <c r="BT19" s="571" cm="1">
        <f t="array" ref="BT19">PRODUCT(--_xlfn.TEXTSPLIT(G19,"x"))/10000000</f>
        <v>1.2744899999999999</v>
      </c>
      <c r="BU19" s="571">
        <f t="shared" si="20"/>
        <v>2.9348191725823303</v>
      </c>
    </row>
    <row r="20" spans="1:73" ht="12" customHeight="1">
      <c r="A20" s="44" t="str">
        <f t="shared" si="1"/>
        <v>AX12736</v>
      </c>
      <c r="B20" s="158" t="s">
        <v>591</v>
      </c>
      <c r="C20" s="158" t="s">
        <v>2248</v>
      </c>
      <c r="D20" s="158" t="s">
        <v>1821</v>
      </c>
      <c r="E20" s="211"/>
      <c r="F20" s="48" t="s">
        <v>392</v>
      </c>
      <c r="G20" s="288" t="s">
        <v>853</v>
      </c>
      <c r="H20" s="621" t="s">
        <v>79</v>
      </c>
      <c r="I20" s="241" t="s">
        <v>1817</v>
      </c>
      <c r="J20" s="696" t="s">
        <v>1796</v>
      </c>
      <c r="K20" s="696" t="s">
        <v>1797</v>
      </c>
      <c r="L20" s="263" t="s">
        <v>1813</v>
      </c>
      <c r="M20" s="527">
        <v>2.0329999999999999</v>
      </c>
      <c r="N20" s="517">
        <v>1</v>
      </c>
      <c r="O20" s="518"/>
      <c r="P20" s="518"/>
      <c r="Q20" s="421"/>
      <c r="R20" s="50"/>
      <c r="S20" s="51"/>
      <c r="T20" s="52"/>
      <c r="U20" s="53"/>
      <c r="V20" s="54"/>
      <c r="W20" s="55"/>
      <c r="X20" s="56"/>
      <c r="Y20" s="57"/>
      <c r="Z20" s="58"/>
      <c r="AA20" s="59"/>
      <c r="AB20" s="242"/>
      <c r="AC20" s="242"/>
      <c r="AD20" s="213">
        <f t="shared" si="2"/>
        <v>0</v>
      </c>
      <c r="AE20" s="61">
        <f t="shared" si="3"/>
        <v>0</v>
      </c>
      <c r="AF20" s="62"/>
      <c r="AG20" s="62"/>
      <c r="AH20" s="63"/>
      <c r="AI20" s="62"/>
      <c r="AJ20" s="205"/>
      <c r="AK20" s="62"/>
      <c r="AL20" s="516"/>
      <c r="AM20" s="510"/>
      <c r="AN20" s="205">
        <f>ROUND(CEILING(AR20*('Summary '!$J$4/100+1),5),0)-1</f>
        <v>194</v>
      </c>
      <c r="AO20" s="206">
        <f t="shared" si="4"/>
        <v>0</v>
      </c>
      <c r="AP20" s="206">
        <f t="shared" si="5"/>
        <v>0</v>
      </c>
      <c r="AQ20" s="63"/>
      <c r="AR20" s="62">
        <v>159</v>
      </c>
      <c r="AS20" s="62"/>
      <c r="AT20" s="514"/>
      <c r="AU20" s="515"/>
      <c r="AV20" s="515">
        <f t="shared" si="6"/>
        <v>159</v>
      </c>
      <c r="AW20" s="511">
        <f t="shared" si="17"/>
        <v>159</v>
      </c>
      <c r="AX20" s="234"/>
      <c r="AY20" s="235"/>
      <c r="AZ20" s="236"/>
      <c r="BA20" s="237"/>
      <c r="BB20" s="238"/>
      <c r="BC20" s="45">
        <f t="shared" si="21"/>
        <v>0</v>
      </c>
      <c r="BD20" s="44">
        <f t="shared" si="8"/>
        <v>0</v>
      </c>
      <c r="BE20" s="512">
        <f t="shared" si="9"/>
        <v>174.9</v>
      </c>
      <c r="BF20" s="242"/>
      <c r="BG20" s="210">
        <f t="shared" si="10"/>
        <v>0</v>
      </c>
      <c r="BH20" s="512">
        <f t="shared" si="11"/>
        <v>174.9</v>
      </c>
      <c r="BI20" s="400"/>
      <c r="BJ20" s="44">
        <f t="shared" si="12"/>
        <v>0</v>
      </c>
      <c r="BK20" s="512">
        <f t="shared" si="18"/>
        <v>182.85</v>
      </c>
      <c r="BL20" s="242"/>
      <c r="BM20" s="210">
        <f t="shared" si="13"/>
        <v>0</v>
      </c>
      <c r="BN20" s="512">
        <f t="shared" si="19"/>
        <v>159</v>
      </c>
      <c r="BO20" s="397">
        <f t="shared" si="14"/>
        <v>0</v>
      </c>
      <c r="BP20" s="210">
        <f t="shared" si="15"/>
        <v>0</v>
      </c>
      <c r="BQ20" s="44">
        <f t="shared" si="16"/>
        <v>0</v>
      </c>
      <c r="BR20" s="70">
        <v>2736</v>
      </c>
      <c r="BS20" s="713" t="s">
        <v>2613</v>
      </c>
      <c r="BT20" s="571" cm="1">
        <f t="array" ref="BT20">PRODUCT(--_xlfn.TEXTSPLIT(G20,"x"))/10000000</f>
        <v>1.64934</v>
      </c>
      <c r="BU20" s="571">
        <f t="shared" si="20"/>
        <v>2.8893038027961806</v>
      </c>
    </row>
    <row r="21" spans="1:73" ht="12" customHeight="1">
      <c r="A21" s="44" t="str">
        <f t="shared" si="1"/>
        <v>AX12737</v>
      </c>
      <c r="B21" s="158" t="s">
        <v>591</v>
      </c>
      <c r="C21" s="158" t="s">
        <v>2249</v>
      </c>
      <c r="D21" s="158" t="s">
        <v>1821</v>
      </c>
      <c r="E21" s="211"/>
      <c r="F21" s="48" t="s">
        <v>392</v>
      </c>
      <c r="G21" s="288" t="s">
        <v>854</v>
      </c>
      <c r="H21" s="621" t="s">
        <v>74</v>
      </c>
      <c r="I21" s="241" t="s">
        <v>1817</v>
      </c>
      <c r="J21" s="696" t="s">
        <v>1796</v>
      </c>
      <c r="K21" s="696" t="s">
        <v>1797</v>
      </c>
      <c r="L21" s="263" t="s">
        <v>1813</v>
      </c>
      <c r="M21" s="527">
        <v>1.766</v>
      </c>
      <c r="N21" s="517">
        <v>1</v>
      </c>
      <c r="O21" s="518"/>
      <c r="P21" s="518"/>
      <c r="Q21" s="421"/>
      <c r="R21" s="50"/>
      <c r="S21" s="51"/>
      <c r="T21" s="52"/>
      <c r="U21" s="53"/>
      <c r="V21" s="54"/>
      <c r="W21" s="55"/>
      <c r="X21" s="56"/>
      <c r="Y21" s="57"/>
      <c r="Z21" s="58"/>
      <c r="AA21" s="59"/>
      <c r="AB21" s="242"/>
      <c r="AC21" s="242"/>
      <c r="AD21" s="213">
        <f t="shared" si="2"/>
        <v>0</v>
      </c>
      <c r="AE21" s="61">
        <f t="shared" si="3"/>
        <v>0</v>
      </c>
      <c r="AF21" s="62"/>
      <c r="AG21" s="62"/>
      <c r="AH21" s="63"/>
      <c r="AI21" s="62"/>
      <c r="AJ21" s="205"/>
      <c r="AK21" s="62"/>
      <c r="AL21" s="516"/>
      <c r="AM21" s="510"/>
      <c r="AN21" s="205">
        <f>ROUND(CEILING(AR21*('Summary '!$J$4/100+1),5),0)-1</f>
        <v>239</v>
      </c>
      <c r="AO21" s="206">
        <f t="shared" si="4"/>
        <v>0</v>
      </c>
      <c r="AP21" s="206">
        <f t="shared" si="5"/>
        <v>0</v>
      </c>
      <c r="AQ21" s="63"/>
      <c r="AR21" s="62">
        <v>194</v>
      </c>
      <c r="AS21" s="62"/>
      <c r="AT21" s="514"/>
      <c r="AU21" s="515"/>
      <c r="AV21" s="515">
        <f t="shared" si="6"/>
        <v>194</v>
      </c>
      <c r="AW21" s="511">
        <f t="shared" si="17"/>
        <v>194</v>
      </c>
      <c r="AX21" s="234"/>
      <c r="AY21" s="235"/>
      <c r="AZ21" s="236"/>
      <c r="BA21" s="237"/>
      <c r="BB21" s="238"/>
      <c r="BC21" s="45">
        <f t="shared" si="21"/>
        <v>0</v>
      </c>
      <c r="BD21" s="44">
        <f t="shared" si="8"/>
        <v>0</v>
      </c>
      <c r="BE21" s="512">
        <f t="shared" si="9"/>
        <v>213.4</v>
      </c>
      <c r="BF21" s="242"/>
      <c r="BG21" s="210">
        <f t="shared" ref="BG21:BG50" si="22">$N21*BF21</f>
        <v>0</v>
      </c>
      <c r="BH21" s="512">
        <f t="shared" si="11"/>
        <v>213.4</v>
      </c>
      <c r="BI21" s="400"/>
      <c r="BJ21" s="44">
        <f t="shared" si="12"/>
        <v>0</v>
      </c>
      <c r="BK21" s="512">
        <f t="shared" si="18"/>
        <v>223.1</v>
      </c>
      <c r="BL21" s="242"/>
      <c r="BM21" s="210">
        <f t="shared" si="13"/>
        <v>0</v>
      </c>
      <c r="BN21" s="512">
        <f t="shared" si="19"/>
        <v>194</v>
      </c>
      <c r="BO21" s="397">
        <f t="shared" si="14"/>
        <v>0</v>
      </c>
      <c r="BP21" s="210">
        <f t="shared" si="15"/>
        <v>0</v>
      </c>
      <c r="BQ21" s="44">
        <f t="shared" si="16"/>
        <v>0</v>
      </c>
      <c r="BR21" s="70">
        <v>2737</v>
      </c>
      <c r="BS21" s="713" t="s">
        <v>2613</v>
      </c>
      <c r="BT21" s="571" cm="1">
        <f t="array" ref="BT21">PRODUCT(--_xlfn.TEXTSPLIT(G21,"x"))/10000000</f>
        <v>2.5980599999999998</v>
      </c>
      <c r="BU21" s="571">
        <f t="shared" si="20"/>
        <v>2.8090889657378453</v>
      </c>
    </row>
    <row r="22" spans="1:73" ht="12" customHeight="1">
      <c r="A22" s="44" t="str">
        <f t="shared" si="1"/>
        <v>AX12738</v>
      </c>
      <c r="B22" s="158" t="s">
        <v>591</v>
      </c>
      <c r="C22" s="158" t="s">
        <v>2250</v>
      </c>
      <c r="D22" s="158" t="s">
        <v>1821</v>
      </c>
      <c r="E22" s="211"/>
      <c r="F22" s="48" t="s">
        <v>392</v>
      </c>
      <c r="G22" s="288" t="s">
        <v>855</v>
      </c>
      <c r="H22" s="621" t="s">
        <v>95</v>
      </c>
      <c r="I22" s="241" t="s">
        <v>1817</v>
      </c>
      <c r="J22" s="696" t="s">
        <v>1796</v>
      </c>
      <c r="K22" s="696" t="s">
        <v>1797</v>
      </c>
      <c r="L22" s="263" t="s">
        <v>1813</v>
      </c>
      <c r="M22" s="527">
        <v>1.522</v>
      </c>
      <c r="N22" s="517">
        <v>1</v>
      </c>
      <c r="O22" s="518"/>
      <c r="P22" s="518"/>
      <c r="Q22" s="421"/>
      <c r="R22" s="50"/>
      <c r="S22" s="51"/>
      <c r="T22" s="52"/>
      <c r="U22" s="53"/>
      <c r="V22" s="54"/>
      <c r="W22" s="55"/>
      <c r="X22" s="56"/>
      <c r="Y22" s="57"/>
      <c r="Z22" s="58"/>
      <c r="AA22" s="59"/>
      <c r="AB22" s="242"/>
      <c r="AC22" s="242"/>
      <c r="AD22" s="213">
        <f t="shared" si="2"/>
        <v>0</v>
      </c>
      <c r="AE22" s="61">
        <f t="shared" si="3"/>
        <v>0</v>
      </c>
      <c r="AF22" s="62"/>
      <c r="AG22" s="62"/>
      <c r="AH22" s="63"/>
      <c r="AI22" s="62"/>
      <c r="AJ22" s="205"/>
      <c r="AK22" s="62"/>
      <c r="AL22" s="516"/>
      <c r="AM22" s="510"/>
      <c r="AN22" s="205">
        <f>ROUND(CEILING(AR22*('Summary '!$J$4/100+1),5),0)-1</f>
        <v>224</v>
      </c>
      <c r="AO22" s="206">
        <f t="shared" si="4"/>
        <v>0</v>
      </c>
      <c r="AP22" s="206">
        <f t="shared" si="5"/>
        <v>0</v>
      </c>
      <c r="AQ22" s="63"/>
      <c r="AR22" s="62">
        <v>184</v>
      </c>
      <c r="AS22" s="62"/>
      <c r="AT22" s="514"/>
      <c r="AU22" s="515"/>
      <c r="AV22" s="515">
        <f t="shared" si="6"/>
        <v>184</v>
      </c>
      <c r="AW22" s="511">
        <f t="shared" si="17"/>
        <v>184</v>
      </c>
      <c r="AX22" s="234"/>
      <c r="AY22" s="235"/>
      <c r="AZ22" s="236"/>
      <c r="BA22" s="237"/>
      <c r="BB22" s="238"/>
      <c r="BC22" s="45">
        <f t="shared" si="21"/>
        <v>0</v>
      </c>
      <c r="BD22" s="44">
        <f t="shared" si="8"/>
        <v>0</v>
      </c>
      <c r="BE22" s="512">
        <f t="shared" si="9"/>
        <v>202.4</v>
      </c>
      <c r="BF22" s="242"/>
      <c r="BG22" s="210">
        <f t="shared" si="22"/>
        <v>0</v>
      </c>
      <c r="BH22" s="512">
        <f t="shared" si="11"/>
        <v>202.4</v>
      </c>
      <c r="BI22" s="400"/>
      <c r="BJ22" s="44">
        <f t="shared" si="12"/>
        <v>0</v>
      </c>
      <c r="BK22" s="512">
        <f t="shared" si="18"/>
        <v>211.6</v>
      </c>
      <c r="BL22" s="242"/>
      <c r="BM22" s="210">
        <f t="shared" si="13"/>
        <v>0</v>
      </c>
      <c r="BN22" s="512">
        <f t="shared" si="19"/>
        <v>184</v>
      </c>
      <c r="BO22" s="397">
        <f t="shared" si="14"/>
        <v>0</v>
      </c>
      <c r="BP22" s="210">
        <f t="shared" si="15"/>
        <v>0</v>
      </c>
      <c r="BQ22" s="44">
        <f t="shared" si="16"/>
        <v>0</v>
      </c>
      <c r="BR22" s="70">
        <v>2738</v>
      </c>
      <c r="BS22" s="713" t="s">
        <v>2613</v>
      </c>
      <c r="BT22" s="571" cm="1">
        <f t="array" ref="BT22">PRODUCT(--_xlfn.TEXTSPLIT(G22,"x"))/10000000</f>
        <v>2.5618080000000001</v>
      </c>
      <c r="BU22" s="571">
        <f t="shared" si="20"/>
        <v>2.8115695652186758</v>
      </c>
    </row>
    <row r="23" spans="1:73" ht="12" customHeight="1">
      <c r="A23" s="44" t="str">
        <f t="shared" si="1"/>
        <v>AX12739</v>
      </c>
      <c r="B23" s="158" t="s">
        <v>591</v>
      </c>
      <c r="C23" s="158" t="s">
        <v>2251</v>
      </c>
      <c r="D23" s="158" t="s">
        <v>1821</v>
      </c>
      <c r="E23" s="211"/>
      <c r="F23" s="48" t="s">
        <v>392</v>
      </c>
      <c r="G23" s="288" t="s">
        <v>856</v>
      </c>
      <c r="H23" s="621" t="s">
        <v>95</v>
      </c>
      <c r="I23" s="241" t="s">
        <v>1817</v>
      </c>
      <c r="J23" s="696" t="s">
        <v>1796</v>
      </c>
      <c r="K23" s="696" t="s">
        <v>1797</v>
      </c>
      <c r="L23" s="263" t="s">
        <v>1813</v>
      </c>
      <c r="M23" s="527">
        <v>1.498</v>
      </c>
      <c r="N23" s="517">
        <v>1</v>
      </c>
      <c r="O23" s="518"/>
      <c r="P23" s="518"/>
      <c r="Q23" s="421"/>
      <c r="R23" s="50"/>
      <c r="S23" s="51"/>
      <c r="T23" s="52"/>
      <c r="U23" s="53"/>
      <c r="V23" s="54"/>
      <c r="W23" s="55"/>
      <c r="X23" s="56"/>
      <c r="Y23" s="57"/>
      <c r="Z23" s="58"/>
      <c r="AA23" s="59"/>
      <c r="AB23" s="242"/>
      <c r="AC23" s="242"/>
      <c r="AD23" s="213">
        <f t="shared" si="2"/>
        <v>0</v>
      </c>
      <c r="AE23" s="61">
        <f t="shared" si="3"/>
        <v>0</v>
      </c>
      <c r="AF23" s="62"/>
      <c r="AG23" s="62"/>
      <c r="AH23" s="63"/>
      <c r="AI23" s="62"/>
      <c r="AJ23" s="205"/>
      <c r="AK23" s="62"/>
      <c r="AL23" s="516"/>
      <c r="AM23" s="510"/>
      <c r="AN23" s="205">
        <f>ROUND(CEILING(AR23*('Summary '!$J$4/100+1),5),0)-1</f>
        <v>219</v>
      </c>
      <c r="AO23" s="206">
        <f t="shared" si="4"/>
        <v>0</v>
      </c>
      <c r="AP23" s="206">
        <f t="shared" si="5"/>
        <v>0</v>
      </c>
      <c r="AQ23" s="63"/>
      <c r="AR23" s="62">
        <v>179</v>
      </c>
      <c r="AS23" s="62"/>
      <c r="AT23" s="514"/>
      <c r="AU23" s="515"/>
      <c r="AV23" s="515">
        <f t="shared" si="6"/>
        <v>179</v>
      </c>
      <c r="AW23" s="511">
        <f t="shared" si="17"/>
        <v>179</v>
      </c>
      <c r="AX23" s="234"/>
      <c r="AY23" s="235"/>
      <c r="AZ23" s="236"/>
      <c r="BA23" s="237"/>
      <c r="BB23" s="238"/>
      <c r="BC23" s="45">
        <f t="shared" si="21"/>
        <v>0</v>
      </c>
      <c r="BD23" s="44">
        <f t="shared" si="8"/>
        <v>0</v>
      </c>
      <c r="BE23" s="512">
        <f t="shared" si="9"/>
        <v>196.9</v>
      </c>
      <c r="BF23" s="242"/>
      <c r="BG23" s="210">
        <f t="shared" si="22"/>
        <v>0</v>
      </c>
      <c r="BH23" s="512">
        <f t="shared" si="11"/>
        <v>196.9</v>
      </c>
      <c r="BI23" s="400"/>
      <c r="BJ23" s="44">
        <f t="shared" si="12"/>
        <v>0</v>
      </c>
      <c r="BK23" s="512">
        <f t="shared" si="18"/>
        <v>205.85</v>
      </c>
      <c r="BL23" s="242"/>
      <c r="BM23" s="210">
        <f t="shared" si="13"/>
        <v>0</v>
      </c>
      <c r="BN23" s="512">
        <f t="shared" si="19"/>
        <v>179</v>
      </c>
      <c r="BO23" s="397">
        <f t="shared" si="14"/>
        <v>0</v>
      </c>
      <c r="BP23" s="210">
        <f t="shared" si="15"/>
        <v>0</v>
      </c>
      <c r="BQ23" s="44">
        <f t="shared" si="16"/>
        <v>0</v>
      </c>
      <c r="BR23" s="70">
        <v>2739</v>
      </c>
      <c r="BS23" s="713" t="s">
        <v>2613</v>
      </c>
      <c r="BT23" s="571" cm="1">
        <f t="array" ref="BT23">PRODUCT(--_xlfn.TEXTSPLIT(G23,"x"))/10000000</f>
        <v>1.9537237999999999</v>
      </c>
      <c r="BU23" s="571">
        <f t="shared" si="20"/>
        <v>2.8594058080330944</v>
      </c>
    </row>
    <row r="24" spans="1:73" ht="12" customHeight="1">
      <c r="A24" s="44" t="str">
        <f t="shared" si="1"/>
        <v>AX12740</v>
      </c>
      <c r="B24" s="158" t="s">
        <v>591</v>
      </c>
      <c r="C24" s="158" t="s">
        <v>2252</v>
      </c>
      <c r="D24" s="158" t="s">
        <v>1821</v>
      </c>
      <c r="E24" s="211"/>
      <c r="F24" s="48" t="s">
        <v>392</v>
      </c>
      <c r="G24" s="288" t="s">
        <v>857</v>
      </c>
      <c r="H24" s="621" t="s">
        <v>74</v>
      </c>
      <c r="I24" s="241" t="s">
        <v>1817</v>
      </c>
      <c r="J24" s="696" t="s">
        <v>1796</v>
      </c>
      <c r="K24" s="696" t="s">
        <v>1797</v>
      </c>
      <c r="L24" s="263" t="s">
        <v>1813</v>
      </c>
      <c r="M24" s="527">
        <v>1.395</v>
      </c>
      <c r="N24" s="517">
        <v>1</v>
      </c>
      <c r="O24" s="518"/>
      <c r="P24" s="518"/>
      <c r="Q24" s="421"/>
      <c r="R24" s="50"/>
      <c r="S24" s="51"/>
      <c r="T24" s="52"/>
      <c r="U24" s="53"/>
      <c r="V24" s="54"/>
      <c r="W24" s="55"/>
      <c r="X24" s="56"/>
      <c r="Y24" s="57"/>
      <c r="Z24" s="58"/>
      <c r="AA24" s="59"/>
      <c r="AB24" s="242"/>
      <c r="AC24" s="242"/>
      <c r="AD24" s="213">
        <f t="shared" si="2"/>
        <v>0</v>
      </c>
      <c r="AE24" s="61">
        <f t="shared" si="3"/>
        <v>0</v>
      </c>
      <c r="AF24" s="62"/>
      <c r="AG24" s="62"/>
      <c r="AH24" s="63"/>
      <c r="AI24" s="62"/>
      <c r="AJ24" s="205"/>
      <c r="AK24" s="62"/>
      <c r="AL24" s="516"/>
      <c r="AM24" s="510"/>
      <c r="AN24" s="205">
        <f>ROUND(CEILING(AR24*('Summary '!$J$4/100+1),5),0)-1</f>
        <v>219</v>
      </c>
      <c r="AO24" s="206">
        <f t="shared" si="4"/>
        <v>0</v>
      </c>
      <c r="AP24" s="206">
        <f t="shared" si="5"/>
        <v>0</v>
      </c>
      <c r="AQ24" s="63"/>
      <c r="AR24" s="62">
        <v>179</v>
      </c>
      <c r="AS24" s="62"/>
      <c r="AT24" s="514"/>
      <c r="AU24" s="515"/>
      <c r="AV24" s="515">
        <f t="shared" si="6"/>
        <v>179</v>
      </c>
      <c r="AW24" s="511">
        <f t="shared" si="17"/>
        <v>179</v>
      </c>
      <c r="AX24" s="234"/>
      <c r="AY24" s="235"/>
      <c r="AZ24" s="236"/>
      <c r="BA24" s="237"/>
      <c r="BB24" s="238"/>
      <c r="BC24" s="45">
        <f t="shared" si="21"/>
        <v>0</v>
      </c>
      <c r="BD24" s="44">
        <f t="shared" si="8"/>
        <v>0</v>
      </c>
      <c r="BE24" s="512">
        <f t="shared" si="9"/>
        <v>196.9</v>
      </c>
      <c r="BF24" s="242"/>
      <c r="BG24" s="210">
        <f t="shared" si="22"/>
        <v>0</v>
      </c>
      <c r="BH24" s="512">
        <f t="shared" si="11"/>
        <v>196.9</v>
      </c>
      <c r="BI24" s="400"/>
      <c r="BJ24" s="44">
        <f t="shared" si="12"/>
        <v>0</v>
      </c>
      <c r="BK24" s="512">
        <f t="shared" si="18"/>
        <v>205.85</v>
      </c>
      <c r="BL24" s="242"/>
      <c r="BM24" s="210">
        <f t="shared" si="13"/>
        <v>0</v>
      </c>
      <c r="BN24" s="512">
        <f t="shared" si="19"/>
        <v>179</v>
      </c>
      <c r="BO24" s="397">
        <f t="shared" si="14"/>
        <v>0</v>
      </c>
      <c r="BP24" s="210">
        <f t="shared" si="15"/>
        <v>0</v>
      </c>
      <c r="BQ24" s="44">
        <f t="shared" si="16"/>
        <v>0</v>
      </c>
      <c r="BR24" s="70">
        <v>2740</v>
      </c>
      <c r="BS24" s="713" t="s">
        <v>2613</v>
      </c>
      <c r="BT24" s="571" cm="1">
        <f t="array" ref="BT24">PRODUCT(--_xlfn.TEXTSPLIT(G24,"x"))/10000000</f>
        <v>1.9769133999999999</v>
      </c>
      <c r="BU24" s="571">
        <f t="shared" si="20"/>
        <v>2.8573227975330995</v>
      </c>
    </row>
    <row r="25" spans="1:73" ht="12" customHeight="1">
      <c r="A25" s="44" t="str">
        <f t="shared" si="1"/>
        <v>AX12741</v>
      </c>
      <c r="B25" s="158" t="s">
        <v>591</v>
      </c>
      <c r="C25" s="158" t="s">
        <v>2253</v>
      </c>
      <c r="D25" s="158" t="s">
        <v>1821</v>
      </c>
      <c r="E25" s="211"/>
      <c r="F25" s="48" t="s">
        <v>392</v>
      </c>
      <c r="G25" s="288" t="s">
        <v>858</v>
      </c>
      <c r="H25" s="621" t="s">
        <v>74</v>
      </c>
      <c r="I25" s="241" t="s">
        <v>1817</v>
      </c>
      <c r="J25" s="696" t="s">
        <v>1796</v>
      </c>
      <c r="K25" s="696" t="s">
        <v>1797</v>
      </c>
      <c r="L25" s="263" t="s">
        <v>1813</v>
      </c>
      <c r="M25" s="527">
        <v>2.1920000000000002</v>
      </c>
      <c r="N25" s="517">
        <v>1</v>
      </c>
      <c r="O25" s="518"/>
      <c r="P25" s="518"/>
      <c r="Q25" s="421"/>
      <c r="R25" s="50"/>
      <c r="S25" s="51"/>
      <c r="T25" s="52"/>
      <c r="U25" s="53"/>
      <c r="V25" s="54"/>
      <c r="W25" s="55"/>
      <c r="X25" s="56"/>
      <c r="Y25" s="57"/>
      <c r="Z25" s="58"/>
      <c r="AA25" s="59"/>
      <c r="AB25" s="242"/>
      <c r="AC25" s="242"/>
      <c r="AD25" s="213">
        <f t="shared" si="2"/>
        <v>0</v>
      </c>
      <c r="AE25" s="61">
        <f t="shared" si="3"/>
        <v>0</v>
      </c>
      <c r="AF25" s="62"/>
      <c r="AG25" s="62"/>
      <c r="AH25" s="63"/>
      <c r="AI25" s="62"/>
      <c r="AJ25" s="205"/>
      <c r="AK25" s="62"/>
      <c r="AL25" s="516"/>
      <c r="AM25" s="510"/>
      <c r="AN25" s="205">
        <f>ROUND(CEILING(AR25*('Summary '!$J$4/100+1),5),0)-1</f>
        <v>269</v>
      </c>
      <c r="AO25" s="206">
        <f t="shared" si="4"/>
        <v>0</v>
      </c>
      <c r="AP25" s="206">
        <f t="shared" si="5"/>
        <v>0</v>
      </c>
      <c r="AQ25" s="63"/>
      <c r="AR25" s="62">
        <v>219</v>
      </c>
      <c r="AS25" s="62"/>
      <c r="AT25" s="514"/>
      <c r="AU25" s="515"/>
      <c r="AV25" s="515">
        <f t="shared" si="6"/>
        <v>219</v>
      </c>
      <c r="AW25" s="511">
        <f t="shared" si="17"/>
        <v>219</v>
      </c>
      <c r="AX25" s="234"/>
      <c r="AY25" s="235"/>
      <c r="AZ25" s="236"/>
      <c r="BA25" s="237"/>
      <c r="BB25" s="238"/>
      <c r="BC25" s="45">
        <f t="shared" si="21"/>
        <v>0</v>
      </c>
      <c r="BD25" s="44">
        <f t="shared" si="8"/>
        <v>0</v>
      </c>
      <c r="BE25" s="512">
        <f t="shared" si="9"/>
        <v>240.9</v>
      </c>
      <c r="BF25" s="242"/>
      <c r="BG25" s="210">
        <f t="shared" si="22"/>
        <v>0</v>
      </c>
      <c r="BH25" s="512">
        <f t="shared" si="11"/>
        <v>240.9</v>
      </c>
      <c r="BI25" s="400"/>
      <c r="BJ25" s="44">
        <f t="shared" si="12"/>
        <v>0</v>
      </c>
      <c r="BK25" s="512">
        <f t="shared" si="18"/>
        <v>251.85</v>
      </c>
      <c r="BL25" s="242"/>
      <c r="BM25" s="210">
        <f t="shared" si="13"/>
        <v>0</v>
      </c>
      <c r="BN25" s="512">
        <f t="shared" si="19"/>
        <v>219</v>
      </c>
      <c r="BO25" s="397">
        <f t="shared" si="14"/>
        <v>0</v>
      </c>
      <c r="BP25" s="210">
        <f t="shared" si="15"/>
        <v>0</v>
      </c>
      <c r="BQ25" s="44">
        <f t="shared" si="16"/>
        <v>0</v>
      </c>
      <c r="BR25" s="70">
        <v>2741</v>
      </c>
      <c r="BS25" s="713" t="s">
        <v>2613</v>
      </c>
      <c r="BT25" s="571" cm="1">
        <f t="array" ref="BT25">PRODUCT(--_xlfn.TEXTSPLIT(G25,"x"))/10000000</f>
        <v>3.2801795</v>
      </c>
      <c r="BU25" s="571">
        <f t="shared" si="20"/>
        <v>2.7679332528519565</v>
      </c>
    </row>
    <row r="26" spans="1:73" ht="12" customHeight="1">
      <c r="A26" s="44" t="str">
        <f t="shared" si="1"/>
        <v>AX12742</v>
      </c>
      <c r="B26" s="158" t="s">
        <v>591</v>
      </c>
      <c r="C26" s="158" t="s">
        <v>2254</v>
      </c>
      <c r="D26" s="158" t="s">
        <v>1821</v>
      </c>
      <c r="E26" s="211"/>
      <c r="F26" s="48" t="s">
        <v>392</v>
      </c>
      <c r="G26" s="288" t="s">
        <v>859</v>
      </c>
      <c r="H26" s="621" t="s">
        <v>95</v>
      </c>
      <c r="I26" s="241" t="s">
        <v>1817</v>
      </c>
      <c r="J26" s="696" t="s">
        <v>1796</v>
      </c>
      <c r="K26" s="696" t="s">
        <v>1797</v>
      </c>
      <c r="L26" s="263" t="s">
        <v>1813</v>
      </c>
      <c r="M26" s="527">
        <v>1.667</v>
      </c>
      <c r="N26" s="517">
        <v>1</v>
      </c>
      <c r="O26" s="518"/>
      <c r="P26" s="518"/>
      <c r="Q26" s="421"/>
      <c r="R26" s="50"/>
      <c r="S26" s="51"/>
      <c r="T26" s="52"/>
      <c r="U26" s="53"/>
      <c r="V26" s="54"/>
      <c r="W26" s="55"/>
      <c r="X26" s="56"/>
      <c r="Y26" s="57"/>
      <c r="Z26" s="58"/>
      <c r="AA26" s="59"/>
      <c r="AB26" s="242"/>
      <c r="AC26" s="242"/>
      <c r="AD26" s="213">
        <f t="shared" si="2"/>
        <v>0</v>
      </c>
      <c r="AE26" s="61">
        <f t="shared" si="3"/>
        <v>0</v>
      </c>
      <c r="AF26" s="62"/>
      <c r="AG26" s="62"/>
      <c r="AH26" s="63"/>
      <c r="AI26" s="62"/>
      <c r="AJ26" s="205"/>
      <c r="AK26" s="62"/>
      <c r="AL26" s="516"/>
      <c r="AM26" s="510"/>
      <c r="AN26" s="205">
        <f>ROUND(CEILING(AR26*('Summary '!$J$4/100+1),5),0)-1</f>
        <v>239</v>
      </c>
      <c r="AO26" s="206">
        <f t="shared" si="4"/>
        <v>0</v>
      </c>
      <c r="AP26" s="206">
        <f t="shared" si="5"/>
        <v>0</v>
      </c>
      <c r="AQ26" s="63"/>
      <c r="AR26" s="62">
        <v>194</v>
      </c>
      <c r="AS26" s="62"/>
      <c r="AT26" s="514"/>
      <c r="AU26" s="515"/>
      <c r="AV26" s="515">
        <f t="shared" si="6"/>
        <v>194</v>
      </c>
      <c r="AW26" s="511">
        <f t="shared" si="17"/>
        <v>194</v>
      </c>
      <c r="AX26" s="234"/>
      <c r="AY26" s="235"/>
      <c r="AZ26" s="236"/>
      <c r="BA26" s="237"/>
      <c r="BB26" s="238"/>
      <c r="BC26" s="45">
        <f t="shared" si="21"/>
        <v>0</v>
      </c>
      <c r="BD26" s="44">
        <f t="shared" si="8"/>
        <v>0</v>
      </c>
      <c r="BE26" s="512">
        <f t="shared" si="9"/>
        <v>213.4</v>
      </c>
      <c r="BF26" s="242"/>
      <c r="BG26" s="210">
        <f t="shared" si="22"/>
        <v>0</v>
      </c>
      <c r="BH26" s="512">
        <f t="shared" si="11"/>
        <v>213.4</v>
      </c>
      <c r="BI26" s="400"/>
      <c r="BJ26" s="44">
        <f t="shared" si="12"/>
        <v>0</v>
      </c>
      <c r="BK26" s="512">
        <f t="shared" si="18"/>
        <v>223.1</v>
      </c>
      <c r="BL26" s="242"/>
      <c r="BM26" s="210">
        <f t="shared" si="13"/>
        <v>0</v>
      </c>
      <c r="BN26" s="512">
        <f t="shared" si="19"/>
        <v>194</v>
      </c>
      <c r="BO26" s="397">
        <f t="shared" si="14"/>
        <v>0</v>
      </c>
      <c r="BP26" s="210">
        <f t="shared" si="15"/>
        <v>0</v>
      </c>
      <c r="BQ26" s="44">
        <f t="shared" si="16"/>
        <v>0</v>
      </c>
      <c r="BR26" s="70">
        <v>2742</v>
      </c>
      <c r="BS26" s="713" t="s">
        <v>2613</v>
      </c>
      <c r="BT26" s="571" cm="1">
        <f t="array" ref="BT26">PRODUCT(--_xlfn.TEXTSPLIT(G26,"x"))/10000000</f>
        <v>3.1096919999999999</v>
      </c>
      <c r="BU26" s="571">
        <f t="shared" si="20"/>
        <v>2.7773556113960653</v>
      </c>
    </row>
    <row r="27" spans="1:73" ht="12" customHeight="1">
      <c r="A27" s="44" t="str">
        <f t="shared" si="1"/>
        <v>AX12743</v>
      </c>
      <c r="B27" s="158" t="s">
        <v>591</v>
      </c>
      <c r="C27" s="158" t="s">
        <v>2255</v>
      </c>
      <c r="D27" s="158" t="s">
        <v>1821</v>
      </c>
      <c r="E27" s="211"/>
      <c r="F27" s="48" t="s">
        <v>392</v>
      </c>
      <c r="G27" s="288" t="s">
        <v>860</v>
      </c>
      <c r="H27" s="621" t="s">
        <v>95</v>
      </c>
      <c r="I27" s="241" t="s">
        <v>1817</v>
      </c>
      <c r="J27" s="696" t="s">
        <v>1796</v>
      </c>
      <c r="K27" s="696" t="s">
        <v>1797</v>
      </c>
      <c r="L27" s="263" t="s">
        <v>1813</v>
      </c>
      <c r="M27" s="527">
        <v>1.698</v>
      </c>
      <c r="N27" s="517">
        <v>1</v>
      </c>
      <c r="O27" s="518"/>
      <c r="P27" s="518"/>
      <c r="Q27" s="421"/>
      <c r="R27" s="50"/>
      <c r="S27" s="51"/>
      <c r="T27" s="52"/>
      <c r="U27" s="53"/>
      <c r="V27" s="54"/>
      <c r="W27" s="55"/>
      <c r="X27" s="56"/>
      <c r="Y27" s="57"/>
      <c r="Z27" s="58"/>
      <c r="AA27" s="59"/>
      <c r="AB27" s="242"/>
      <c r="AC27" s="242"/>
      <c r="AD27" s="213">
        <f t="shared" si="2"/>
        <v>0</v>
      </c>
      <c r="AE27" s="61">
        <f t="shared" si="3"/>
        <v>0</v>
      </c>
      <c r="AF27" s="62"/>
      <c r="AG27" s="62"/>
      <c r="AH27" s="63"/>
      <c r="AI27" s="62"/>
      <c r="AJ27" s="205"/>
      <c r="AK27" s="62"/>
      <c r="AL27" s="516"/>
      <c r="AM27" s="510"/>
      <c r="AN27" s="205">
        <f>ROUND(CEILING(AR27*('Summary '!$J$4/100+1),5),0)-1</f>
        <v>234</v>
      </c>
      <c r="AO27" s="206">
        <f t="shared" si="4"/>
        <v>0</v>
      </c>
      <c r="AP27" s="206">
        <f t="shared" si="5"/>
        <v>0</v>
      </c>
      <c r="AQ27" s="63"/>
      <c r="AR27" s="62">
        <v>189</v>
      </c>
      <c r="AS27" s="62"/>
      <c r="AT27" s="514"/>
      <c r="AU27" s="515"/>
      <c r="AV27" s="515">
        <f t="shared" si="6"/>
        <v>189</v>
      </c>
      <c r="AW27" s="511">
        <f t="shared" si="17"/>
        <v>189</v>
      </c>
      <c r="AX27" s="234"/>
      <c r="AY27" s="235"/>
      <c r="AZ27" s="236"/>
      <c r="BA27" s="237"/>
      <c r="BB27" s="238"/>
      <c r="BC27" s="45">
        <f t="shared" si="21"/>
        <v>0</v>
      </c>
      <c r="BD27" s="44">
        <f t="shared" si="8"/>
        <v>0</v>
      </c>
      <c r="BE27" s="512">
        <f t="shared" si="9"/>
        <v>207.9</v>
      </c>
      <c r="BF27" s="242"/>
      <c r="BG27" s="210">
        <f t="shared" si="22"/>
        <v>0</v>
      </c>
      <c r="BH27" s="512">
        <f t="shared" si="11"/>
        <v>207.9</v>
      </c>
      <c r="BI27" s="400"/>
      <c r="BJ27" s="44">
        <f t="shared" si="12"/>
        <v>0</v>
      </c>
      <c r="BK27" s="512">
        <f t="shared" si="18"/>
        <v>217.35</v>
      </c>
      <c r="BL27" s="242"/>
      <c r="BM27" s="210">
        <f t="shared" si="13"/>
        <v>0</v>
      </c>
      <c r="BN27" s="512">
        <f t="shared" si="19"/>
        <v>189</v>
      </c>
      <c r="BO27" s="397">
        <f t="shared" si="14"/>
        <v>0</v>
      </c>
      <c r="BP27" s="210">
        <f t="shared" si="15"/>
        <v>0</v>
      </c>
      <c r="BQ27" s="44">
        <f t="shared" si="16"/>
        <v>0</v>
      </c>
      <c r="BR27" s="70">
        <v>2743</v>
      </c>
      <c r="BS27" s="713" t="s">
        <v>2613</v>
      </c>
      <c r="BT27" s="571" cm="1">
        <f t="array" ref="BT27">PRODUCT(--_xlfn.TEXTSPLIT(G27,"x"))/10000000</f>
        <v>2.4935624999999999</v>
      </c>
      <c r="BU27" s="571">
        <f t="shared" si="20"/>
        <v>2.816336108456333</v>
      </c>
    </row>
    <row r="28" spans="1:73" ht="12" customHeight="1">
      <c r="A28" s="44" t="str">
        <f t="shared" si="1"/>
        <v>AX12744</v>
      </c>
      <c r="B28" s="158" t="s">
        <v>591</v>
      </c>
      <c r="C28" s="158" t="s">
        <v>2256</v>
      </c>
      <c r="D28" s="158" t="s">
        <v>1821</v>
      </c>
      <c r="E28" s="211"/>
      <c r="F28" s="48" t="s">
        <v>392</v>
      </c>
      <c r="G28" s="288" t="s">
        <v>861</v>
      </c>
      <c r="H28" s="621" t="s">
        <v>74</v>
      </c>
      <c r="I28" s="241" t="s">
        <v>1817</v>
      </c>
      <c r="J28" s="696" t="s">
        <v>1796</v>
      </c>
      <c r="K28" s="696" t="s">
        <v>1797</v>
      </c>
      <c r="L28" s="263" t="s">
        <v>1813</v>
      </c>
      <c r="M28" s="527">
        <v>1.7130000000000001</v>
      </c>
      <c r="N28" s="517">
        <v>1</v>
      </c>
      <c r="O28" s="518"/>
      <c r="P28" s="518"/>
      <c r="Q28" s="421"/>
      <c r="R28" s="50"/>
      <c r="S28" s="51"/>
      <c r="T28" s="52"/>
      <c r="U28" s="53"/>
      <c r="V28" s="54"/>
      <c r="W28" s="55"/>
      <c r="X28" s="56"/>
      <c r="Y28" s="57"/>
      <c r="Z28" s="58"/>
      <c r="AA28" s="59"/>
      <c r="AB28" s="242"/>
      <c r="AC28" s="242"/>
      <c r="AD28" s="213">
        <f t="shared" si="2"/>
        <v>0</v>
      </c>
      <c r="AE28" s="61">
        <f t="shared" si="3"/>
        <v>0</v>
      </c>
      <c r="AF28" s="62"/>
      <c r="AG28" s="62"/>
      <c r="AH28" s="63"/>
      <c r="AI28" s="62"/>
      <c r="AJ28" s="205"/>
      <c r="AK28" s="62"/>
      <c r="AL28" s="516"/>
      <c r="AM28" s="510"/>
      <c r="AN28" s="205">
        <f>ROUND(CEILING(AR28*('Summary '!$J$4/100+1),5),0)-1</f>
        <v>244</v>
      </c>
      <c r="AO28" s="206">
        <f t="shared" si="4"/>
        <v>0</v>
      </c>
      <c r="AP28" s="206">
        <f t="shared" si="5"/>
        <v>0</v>
      </c>
      <c r="AQ28" s="63"/>
      <c r="AR28" s="62">
        <v>199</v>
      </c>
      <c r="AS28" s="62"/>
      <c r="AT28" s="514"/>
      <c r="AU28" s="515"/>
      <c r="AV28" s="515">
        <f t="shared" si="6"/>
        <v>199</v>
      </c>
      <c r="AW28" s="511">
        <f t="shared" si="17"/>
        <v>199</v>
      </c>
      <c r="AX28" s="234"/>
      <c r="AY28" s="235"/>
      <c r="AZ28" s="236"/>
      <c r="BA28" s="237"/>
      <c r="BB28" s="238"/>
      <c r="BC28" s="45">
        <f t="shared" si="21"/>
        <v>0</v>
      </c>
      <c r="BD28" s="44">
        <f t="shared" si="8"/>
        <v>0</v>
      </c>
      <c r="BE28" s="512">
        <f t="shared" si="9"/>
        <v>218.9</v>
      </c>
      <c r="BF28" s="242"/>
      <c r="BG28" s="210">
        <f t="shared" si="22"/>
        <v>0</v>
      </c>
      <c r="BH28" s="512">
        <f t="shared" si="11"/>
        <v>218.9</v>
      </c>
      <c r="BI28" s="400"/>
      <c r="BJ28" s="44">
        <f t="shared" si="12"/>
        <v>0</v>
      </c>
      <c r="BK28" s="512">
        <f t="shared" si="18"/>
        <v>228.85</v>
      </c>
      <c r="BL28" s="242"/>
      <c r="BM28" s="210">
        <f t="shared" si="13"/>
        <v>0</v>
      </c>
      <c r="BN28" s="512">
        <f t="shared" si="19"/>
        <v>199</v>
      </c>
      <c r="BO28" s="397">
        <f t="shared" si="14"/>
        <v>0</v>
      </c>
      <c r="BP28" s="210">
        <f t="shared" si="15"/>
        <v>0</v>
      </c>
      <c r="BQ28" s="44">
        <f t="shared" si="16"/>
        <v>0</v>
      </c>
      <c r="BR28" s="70">
        <v>2744</v>
      </c>
      <c r="BS28" s="713" t="s">
        <v>2613</v>
      </c>
      <c r="BT28" s="571" cm="1">
        <f t="array" ref="BT28">PRODUCT(--_xlfn.TEXTSPLIT(G28,"x"))/10000000</f>
        <v>2.7056249999999999</v>
      </c>
      <c r="BU28" s="571">
        <f t="shared" si="20"/>
        <v>2.8019273842425956</v>
      </c>
    </row>
    <row r="29" spans="1:73" ht="12" customHeight="1">
      <c r="A29" s="44" t="str">
        <f t="shared" si="1"/>
        <v>AX12745</v>
      </c>
      <c r="B29" s="158" t="s">
        <v>591</v>
      </c>
      <c r="C29" s="158" t="s">
        <v>2257</v>
      </c>
      <c r="D29" s="158" t="s">
        <v>1821</v>
      </c>
      <c r="E29" s="211"/>
      <c r="F29" s="48" t="s">
        <v>392</v>
      </c>
      <c r="G29" s="115" t="s">
        <v>67</v>
      </c>
      <c r="H29" s="621" t="s">
        <v>95</v>
      </c>
      <c r="I29" s="241" t="s">
        <v>1817</v>
      </c>
      <c r="J29" s="696" t="s">
        <v>1796</v>
      </c>
      <c r="K29" s="696" t="s">
        <v>1797</v>
      </c>
      <c r="L29" s="263" t="s">
        <v>1813</v>
      </c>
      <c r="M29" s="527">
        <v>2.4239999999999999</v>
      </c>
      <c r="N29" s="517">
        <v>3</v>
      </c>
      <c r="O29" s="518"/>
      <c r="P29" s="518"/>
      <c r="Q29" s="421"/>
      <c r="R29" s="50"/>
      <c r="S29" s="51"/>
      <c r="T29" s="52"/>
      <c r="U29" s="53"/>
      <c r="V29" s="54"/>
      <c r="W29" s="55"/>
      <c r="X29" s="56"/>
      <c r="Y29" s="57"/>
      <c r="Z29" s="58"/>
      <c r="AA29" s="59"/>
      <c r="AB29" s="242"/>
      <c r="AC29" s="242"/>
      <c r="AD29" s="213">
        <f t="shared" si="2"/>
        <v>0</v>
      </c>
      <c r="AE29" s="61">
        <f t="shared" si="3"/>
        <v>0</v>
      </c>
      <c r="AF29" s="62"/>
      <c r="AG29" s="62"/>
      <c r="AH29" s="63"/>
      <c r="AI29" s="62"/>
      <c r="AJ29" s="205"/>
      <c r="AK29" s="62"/>
      <c r="AL29" s="516"/>
      <c r="AM29" s="510"/>
      <c r="AN29" s="205">
        <f>ROUND(CEILING(AR29*('Summary '!$J$4/100+1),5),0)-1</f>
        <v>384</v>
      </c>
      <c r="AO29" s="206">
        <f t="shared" si="4"/>
        <v>0</v>
      </c>
      <c r="AP29" s="206">
        <f t="shared" si="5"/>
        <v>0</v>
      </c>
      <c r="AQ29" s="63"/>
      <c r="AR29" s="62">
        <v>314</v>
      </c>
      <c r="AS29" s="62"/>
      <c r="AT29" s="514"/>
      <c r="AU29" s="515"/>
      <c r="AV29" s="515">
        <f t="shared" si="6"/>
        <v>314</v>
      </c>
      <c r="AW29" s="511">
        <f t="shared" si="17"/>
        <v>314</v>
      </c>
      <c r="AX29" s="234"/>
      <c r="AY29" s="235"/>
      <c r="AZ29" s="236"/>
      <c r="BA29" s="237"/>
      <c r="BB29" s="238"/>
      <c r="BC29" s="45">
        <f t="shared" si="21"/>
        <v>0</v>
      </c>
      <c r="BD29" s="44">
        <f t="shared" si="8"/>
        <v>0</v>
      </c>
      <c r="BE29" s="512">
        <f t="shared" si="9"/>
        <v>345.40000000000003</v>
      </c>
      <c r="BF29" s="242"/>
      <c r="BG29" s="210">
        <f t="shared" si="22"/>
        <v>0</v>
      </c>
      <c r="BH29" s="512">
        <f t="shared" si="11"/>
        <v>345.40000000000003</v>
      </c>
      <c r="BI29" s="400"/>
      <c r="BJ29" s="44">
        <f t="shared" si="12"/>
        <v>0</v>
      </c>
      <c r="BK29" s="512">
        <f t="shared" si="18"/>
        <v>361.09999999999997</v>
      </c>
      <c r="BL29" s="242"/>
      <c r="BM29" s="210">
        <f t="shared" si="13"/>
        <v>0</v>
      </c>
      <c r="BN29" s="512">
        <f t="shared" si="19"/>
        <v>314</v>
      </c>
      <c r="BO29" s="397">
        <f t="shared" si="14"/>
        <v>0</v>
      </c>
      <c r="BP29" s="210">
        <f t="shared" si="15"/>
        <v>0</v>
      </c>
      <c r="BQ29" s="44">
        <f t="shared" si="16"/>
        <v>0</v>
      </c>
      <c r="BR29" s="70">
        <v>2745</v>
      </c>
      <c r="BS29" s="713" t="s">
        <v>2613</v>
      </c>
      <c r="BT29" s="571" t="e" cm="1">
        <f t="array" ref="BT29">PRODUCT(--_xlfn.TEXTSPLIT(G29,"x"))/10000000</f>
        <v>#VALUE!</v>
      </c>
      <c r="BU29" s="571" t="e">
        <f t="shared" si="20"/>
        <v>#VALUE!</v>
      </c>
    </row>
    <row r="30" spans="1:73" ht="12" customHeight="1">
      <c r="A30" s="44" t="str">
        <f t="shared" si="1"/>
        <v>AX11442</v>
      </c>
      <c r="B30" s="158" t="s">
        <v>591</v>
      </c>
      <c r="C30" s="158" t="s">
        <v>2352</v>
      </c>
      <c r="D30" s="158" t="s">
        <v>384</v>
      </c>
      <c r="E30" s="211"/>
      <c r="F30" s="48" t="s">
        <v>392</v>
      </c>
      <c r="G30" s="288" t="s">
        <v>843</v>
      </c>
      <c r="H30" s="621" t="s">
        <v>79</v>
      </c>
      <c r="I30" s="241" t="s">
        <v>1794</v>
      </c>
      <c r="J30" s="696" t="s">
        <v>1808</v>
      </c>
      <c r="K30" s="696" t="s">
        <v>1801</v>
      </c>
      <c r="L30" s="223" t="s">
        <v>1799</v>
      </c>
      <c r="M30" s="527">
        <v>2.9830000000000001</v>
      </c>
      <c r="N30" s="517">
        <v>1</v>
      </c>
      <c r="O30" s="518"/>
      <c r="P30" s="518"/>
      <c r="Q30" s="421"/>
      <c r="R30" s="50"/>
      <c r="S30" s="51"/>
      <c r="T30" s="52"/>
      <c r="U30" s="53"/>
      <c r="V30" s="54"/>
      <c r="W30" s="55"/>
      <c r="X30" s="56"/>
      <c r="Y30" s="57"/>
      <c r="Z30" s="58"/>
      <c r="AA30" s="59"/>
      <c r="AB30" s="242"/>
      <c r="AC30" s="242"/>
      <c r="AD30" s="213">
        <f t="shared" si="2"/>
        <v>0</v>
      </c>
      <c r="AE30" s="61">
        <f t="shared" si="3"/>
        <v>0</v>
      </c>
      <c r="AF30" s="62"/>
      <c r="AG30" s="62"/>
      <c r="AH30" s="63"/>
      <c r="AI30" s="62"/>
      <c r="AJ30" s="205"/>
      <c r="AK30" s="62"/>
      <c r="AL30" s="516"/>
      <c r="AM30" s="510"/>
      <c r="AN30" s="205">
        <f>ROUND(CEILING(AR30*('Summary '!$J$4/100+1),5),0)-1</f>
        <v>194</v>
      </c>
      <c r="AO30" s="206">
        <f t="shared" si="4"/>
        <v>0</v>
      </c>
      <c r="AP30" s="206">
        <f t="shared" ref="AP30:AP50" si="23">IF(O30=TRUE,0.15,0)</f>
        <v>0</v>
      </c>
      <c r="AQ30" s="63"/>
      <c r="AR30" s="62">
        <v>159</v>
      </c>
      <c r="AS30" s="62"/>
      <c r="AT30" s="514"/>
      <c r="AU30" s="515"/>
      <c r="AV30" s="515">
        <f t="shared" si="6"/>
        <v>159</v>
      </c>
      <c r="AW30" s="511">
        <f t="shared" si="17"/>
        <v>159</v>
      </c>
      <c r="AX30" s="234"/>
      <c r="AY30" s="235"/>
      <c r="AZ30" s="236"/>
      <c r="BA30" s="237"/>
      <c r="BB30" s="238"/>
      <c r="BC30" s="45">
        <f t="shared" si="21"/>
        <v>0</v>
      </c>
      <c r="BD30" s="44">
        <f t="shared" si="8"/>
        <v>0</v>
      </c>
      <c r="BE30" s="512">
        <f t="shared" si="9"/>
        <v>174.9</v>
      </c>
      <c r="BF30" s="242"/>
      <c r="BG30" s="210">
        <f t="shared" si="22"/>
        <v>0</v>
      </c>
      <c r="BH30" s="512">
        <f t="shared" si="11"/>
        <v>174.9</v>
      </c>
      <c r="BI30" s="400"/>
      <c r="BJ30" s="44">
        <f t="shared" si="12"/>
        <v>0</v>
      </c>
      <c r="BK30" s="512">
        <f t="shared" si="18"/>
        <v>182.85</v>
      </c>
      <c r="BL30" s="242"/>
      <c r="BM30" s="210">
        <f t="shared" si="13"/>
        <v>0</v>
      </c>
      <c r="BN30" s="512">
        <f t="shared" si="19"/>
        <v>159</v>
      </c>
      <c r="BO30" s="397">
        <f t="shared" si="14"/>
        <v>0</v>
      </c>
      <c r="BP30" s="210">
        <f t="shared" si="15"/>
        <v>0</v>
      </c>
      <c r="BQ30" s="44">
        <f t="shared" si="16"/>
        <v>0</v>
      </c>
      <c r="BR30" s="70">
        <v>1442</v>
      </c>
      <c r="BS30" s="713" t="s">
        <v>2613</v>
      </c>
      <c r="BT30" s="571" cm="1">
        <f t="array" ref="BT30">PRODUCT(--_xlfn.TEXTSPLIT(G30,"x"))/10000000</f>
        <v>3.4176000000000002</v>
      </c>
      <c r="BU30" s="571">
        <f t="shared" si="20"/>
        <v>2.7606882634797656</v>
      </c>
    </row>
    <row r="31" spans="1:73" ht="12" customHeight="1">
      <c r="A31" s="44" t="str">
        <f t="shared" si="1"/>
        <v>AX11443</v>
      </c>
      <c r="B31" s="158" t="s">
        <v>591</v>
      </c>
      <c r="C31" s="528" t="s">
        <v>2353</v>
      </c>
      <c r="D31" s="158" t="s">
        <v>384</v>
      </c>
      <c r="E31" s="211"/>
      <c r="F31" s="48" t="s">
        <v>392</v>
      </c>
      <c r="G31" s="288" t="s">
        <v>843</v>
      </c>
      <c r="H31" s="621" t="s">
        <v>79</v>
      </c>
      <c r="I31" s="241" t="s">
        <v>1794</v>
      </c>
      <c r="J31" s="696" t="s">
        <v>1808</v>
      </c>
      <c r="K31" s="696" t="s">
        <v>1801</v>
      </c>
      <c r="L31" s="223" t="s">
        <v>1799</v>
      </c>
      <c r="M31" s="527">
        <v>2.8210000000000002</v>
      </c>
      <c r="N31" s="517">
        <v>1</v>
      </c>
      <c r="O31" s="518"/>
      <c r="P31" s="518"/>
      <c r="Q31" s="421"/>
      <c r="R31" s="50"/>
      <c r="S31" s="51"/>
      <c r="T31" s="52"/>
      <c r="U31" s="53"/>
      <c r="V31" s="54"/>
      <c r="W31" s="55"/>
      <c r="X31" s="56"/>
      <c r="Y31" s="57"/>
      <c r="Z31" s="58"/>
      <c r="AA31" s="59"/>
      <c r="AB31" s="242"/>
      <c r="AC31" s="242"/>
      <c r="AD31" s="213">
        <f t="shared" ref="AD31:AD40" si="24">SUM(Q31:AC31)</f>
        <v>0</v>
      </c>
      <c r="AE31" s="61">
        <f t="shared" si="3"/>
        <v>0</v>
      </c>
      <c r="AF31" s="62"/>
      <c r="AG31" s="62"/>
      <c r="AH31" s="63"/>
      <c r="AI31" s="62"/>
      <c r="AJ31" s="205"/>
      <c r="AK31" s="62"/>
      <c r="AL31" s="516"/>
      <c r="AM31" s="510"/>
      <c r="AN31" s="205">
        <f>ROUND(CEILING(AR31*('Summary '!$J$4/100+1),5),0)-1</f>
        <v>194</v>
      </c>
      <c r="AO31" s="206">
        <f t="shared" si="4"/>
        <v>0</v>
      </c>
      <c r="AP31" s="206">
        <f t="shared" si="23"/>
        <v>0</v>
      </c>
      <c r="AQ31" s="63"/>
      <c r="AR31" s="62">
        <v>159</v>
      </c>
      <c r="AS31" s="62"/>
      <c r="AT31" s="514"/>
      <c r="AU31" s="515"/>
      <c r="AV31" s="515">
        <f t="shared" si="6"/>
        <v>159</v>
      </c>
      <c r="AW31" s="511">
        <f t="shared" si="17"/>
        <v>159</v>
      </c>
      <c r="AX31" s="234"/>
      <c r="AY31" s="235"/>
      <c r="AZ31" s="236"/>
      <c r="BA31" s="237"/>
      <c r="BB31" s="238"/>
      <c r="BC31" s="45">
        <f t="shared" si="21"/>
        <v>0</v>
      </c>
      <c r="BD31" s="44">
        <f t="shared" si="8"/>
        <v>0</v>
      </c>
      <c r="BE31" s="512">
        <f t="shared" si="9"/>
        <v>174.9</v>
      </c>
      <c r="BF31" s="242"/>
      <c r="BG31" s="210">
        <f t="shared" si="22"/>
        <v>0</v>
      </c>
      <c r="BH31" s="512">
        <f t="shared" si="11"/>
        <v>174.9</v>
      </c>
      <c r="BI31" s="400"/>
      <c r="BJ31" s="44">
        <f t="shared" si="12"/>
        <v>0</v>
      </c>
      <c r="BK31" s="512">
        <f t="shared" si="18"/>
        <v>182.85</v>
      </c>
      <c r="BL31" s="242"/>
      <c r="BM31" s="210">
        <f t="shared" si="13"/>
        <v>0</v>
      </c>
      <c r="BN31" s="512">
        <f t="shared" si="19"/>
        <v>159</v>
      </c>
      <c r="BO31" s="397">
        <f t="shared" si="14"/>
        <v>0</v>
      </c>
      <c r="BP31" s="210">
        <f t="shared" si="15"/>
        <v>0</v>
      </c>
      <c r="BQ31" s="44">
        <f t="shared" si="16"/>
        <v>0</v>
      </c>
      <c r="BR31" s="70">
        <v>1443</v>
      </c>
      <c r="BS31" s="713" t="s">
        <v>2613</v>
      </c>
      <c r="BT31" s="571" cm="1">
        <f t="array" ref="BT31">PRODUCT(--_xlfn.TEXTSPLIT(G31,"x"))/10000000</f>
        <v>3.4176000000000002</v>
      </c>
      <c r="BU31" s="571">
        <f t="shared" si="20"/>
        <v>2.7606882634797656</v>
      </c>
    </row>
    <row r="32" spans="1:73" ht="12" customHeight="1">
      <c r="A32" s="44" t="str">
        <f t="shared" si="1"/>
        <v>AX11444</v>
      </c>
      <c r="B32" s="158" t="s">
        <v>591</v>
      </c>
      <c r="C32" s="158" t="s">
        <v>2354</v>
      </c>
      <c r="D32" s="158" t="s">
        <v>384</v>
      </c>
      <c r="E32" s="211"/>
      <c r="F32" s="48" t="s">
        <v>392</v>
      </c>
      <c r="G32" s="288" t="s">
        <v>844</v>
      </c>
      <c r="H32" s="621" t="s">
        <v>95</v>
      </c>
      <c r="I32" s="241" t="s">
        <v>1794</v>
      </c>
      <c r="J32" s="696" t="s">
        <v>1808</v>
      </c>
      <c r="K32" s="696" t="s">
        <v>1801</v>
      </c>
      <c r="L32" s="223" t="s">
        <v>1799</v>
      </c>
      <c r="M32" s="527">
        <v>2.7090000000000001</v>
      </c>
      <c r="N32" s="517">
        <v>1</v>
      </c>
      <c r="O32" s="518"/>
      <c r="P32" s="518"/>
      <c r="Q32" s="421"/>
      <c r="R32" s="50"/>
      <c r="S32" s="51"/>
      <c r="T32" s="52"/>
      <c r="U32" s="53"/>
      <c r="V32" s="54"/>
      <c r="W32" s="55"/>
      <c r="X32" s="56"/>
      <c r="Y32" s="57"/>
      <c r="Z32" s="58"/>
      <c r="AA32" s="59"/>
      <c r="AB32" s="242"/>
      <c r="AC32" s="242"/>
      <c r="AD32" s="213">
        <f t="shared" si="24"/>
        <v>0</v>
      </c>
      <c r="AE32" s="61">
        <f t="shared" si="3"/>
        <v>0</v>
      </c>
      <c r="AF32" s="62"/>
      <c r="AG32" s="62"/>
      <c r="AH32" s="63"/>
      <c r="AI32" s="62"/>
      <c r="AJ32" s="205"/>
      <c r="AK32" s="62"/>
      <c r="AL32" s="516"/>
      <c r="AM32" s="510"/>
      <c r="AN32" s="205">
        <f>ROUND(CEILING(AR32*('Summary '!$J$4/100+1),5),0)-1</f>
        <v>189</v>
      </c>
      <c r="AO32" s="206">
        <f t="shared" si="4"/>
        <v>0</v>
      </c>
      <c r="AP32" s="206">
        <f t="shared" si="23"/>
        <v>0</v>
      </c>
      <c r="AQ32" s="63"/>
      <c r="AR32" s="62">
        <v>154</v>
      </c>
      <c r="AS32" s="62"/>
      <c r="AT32" s="514"/>
      <c r="AU32" s="515"/>
      <c r="AV32" s="515">
        <f t="shared" si="6"/>
        <v>154</v>
      </c>
      <c r="AW32" s="511">
        <f t="shared" si="17"/>
        <v>154</v>
      </c>
      <c r="AX32" s="234"/>
      <c r="AY32" s="235"/>
      <c r="AZ32" s="236"/>
      <c r="BA32" s="237"/>
      <c r="BB32" s="238"/>
      <c r="BC32" s="45">
        <f t="shared" si="21"/>
        <v>0</v>
      </c>
      <c r="BD32" s="44">
        <f t="shared" si="8"/>
        <v>0</v>
      </c>
      <c r="BE32" s="512">
        <f t="shared" si="9"/>
        <v>169.4</v>
      </c>
      <c r="BF32" s="242"/>
      <c r="BG32" s="210">
        <f t="shared" si="22"/>
        <v>0</v>
      </c>
      <c r="BH32" s="512">
        <f t="shared" si="11"/>
        <v>169.4</v>
      </c>
      <c r="BI32" s="400"/>
      <c r="BJ32" s="44">
        <f t="shared" si="12"/>
        <v>0</v>
      </c>
      <c r="BK32" s="512">
        <f t="shared" si="18"/>
        <v>177.1</v>
      </c>
      <c r="BL32" s="242"/>
      <c r="BM32" s="210">
        <f t="shared" si="13"/>
        <v>0</v>
      </c>
      <c r="BN32" s="512">
        <f t="shared" si="19"/>
        <v>154</v>
      </c>
      <c r="BO32" s="397">
        <f t="shared" si="14"/>
        <v>0</v>
      </c>
      <c r="BP32" s="210">
        <f t="shared" si="15"/>
        <v>0</v>
      </c>
      <c r="BQ32" s="44">
        <f t="shared" si="16"/>
        <v>0</v>
      </c>
      <c r="BR32" s="70">
        <v>1444</v>
      </c>
      <c r="BS32" s="713" t="s">
        <v>2613</v>
      </c>
      <c r="BT32" s="571" cm="1">
        <f t="array" ref="BT32">PRODUCT(--_xlfn.TEXTSPLIT(G32,"x"))/10000000</f>
        <v>3.0972</v>
      </c>
      <c r="BU32" s="571">
        <f t="shared" si="20"/>
        <v>2.7780661938771471</v>
      </c>
    </row>
    <row r="33" spans="1:73" ht="12" customHeight="1">
      <c r="A33" s="44" t="str">
        <f t="shared" si="1"/>
        <v>AX11445</v>
      </c>
      <c r="B33" s="158" t="s">
        <v>591</v>
      </c>
      <c r="C33" s="528" t="s">
        <v>2355</v>
      </c>
      <c r="D33" s="158" t="s">
        <v>384</v>
      </c>
      <c r="E33" s="211"/>
      <c r="F33" s="48" t="s">
        <v>392</v>
      </c>
      <c r="G33" s="288" t="s">
        <v>845</v>
      </c>
      <c r="H33" s="621" t="s">
        <v>74</v>
      </c>
      <c r="I33" s="241" t="s">
        <v>1794</v>
      </c>
      <c r="J33" s="696" t="s">
        <v>1808</v>
      </c>
      <c r="K33" s="696" t="s">
        <v>1801</v>
      </c>
      <c r="L33" s="223" t="s">
        <v>1799</v>
      </c>
      <c r="M33" s="527">
        <v>2.6160000000000001</v>
      </c>
      <c r="N33" s="517">
        <v>1</v>
      </c>
      <c r="O33" s="518"/>
      <c r="P33" s="518"/>
      <c r="Q33" s="421"/>
      <c r="R33" s="50"/>
      <c r="S33" s="51"/>
      <c r="T33" s="52"/>
      <c r="U33" s="53"/>
      <c r="V33" s="54"/>
      <c r="W33" s="55"/>
      <c r="X33" s="56"/>
      <c r="Y33" s="57"/>
      <c r="Z33" s="58"/>
      <c r="AA33" s="59"/>
      <c r="AB33" s="242"/>
      <c r="AC33" s="242"/>
      <c r="AD33" s="213">
        <f t="shared" si="24"/>
        <v>0</v>
      </c>
      <c r="AE33" s="61">
        <f t="shared" si="3"/>
        <v>0</v>
      </c>
      <c r="AF33" s="62"/>
      <c r="AG33" s="62"/>
      <c r="AH33" s="63"/>
      <c r="AI33" s="62"/>
      <c r="AJ33" s="205"/>
      <c r="AK33" s="62"/>
      <c r="AL33" s="516"/>
      <c r="AM33" s="510"/>
      <c r="AN33" s="205">
        <f>ROUND(CEILING(AR33*('Summary '!$J$4/100+1),5),0)-1</f>
        <v>194</v>
      </c>
      <c r="AO33" s="206">
        <f t="shared" si="4"/>
        <v>0</v>
      </c>
      <c r="AP33" s="206">
        <f t="shared" si="23"/>
        <v>0</v>
      </c>
      <c r="AQ33" s="63"/>
      <c r="AR33" s="62">
        <v>159</v>
      </c>
      <c r="AS33" s="62"/>
      <c r="AT33" s="514"/>
      <c r="AU33" s="515"/>
      <c r="AV33" s="515">
        <f t="shared" si="6"/>
        <v>159</v>
      </c>
      <c r="AW33" s="511">
        <f t="shared" si="17"/>
        <v>159</v>
      </c>
      <c r="AX33" s="234"/>
      <c r="AY33" s="235"/>
      <c r="AZ33" s="236"/>
      <c r="BA33" s="237"/>
      <c r="BB33" s="238"/>
      <c r="BC33" s="45">
        <f t="shared" si="21"/>
        <v>0</v>
      </c>
      <c r="BD33" s="44">
        <f t="shared" si="8"/>
        <v>0</v>
      </c>
      <c r="BE33" s="512">
        <f t="shared" si="9"/>
        <v>174.9</v>
      </c>
      <c r="BF33" s="242"/>
      <c r="BG33" s="210">
        <f t="shared" si="22"/>
        <v>0</v>
      </c>
      <c r="BH33" s="512">
        <f t="shared" si="11"/>
        <v>174.9</v>
      </c>
      <c r="BI33" s="400"/>
      <c r="BJ33" s="44">
        <f t="shared" si="12"/>
        <v>0</v>
      </c>
      <c r="BK33" s="512">
        <f t="shared" si="18"/>
        <v>182.85</v>
      </c>
      <c r="BL33" s="242"/>
      <c r="BM33" s="210">
        <f t="shared" si="13"/>
        <v>0</v>
      </c>
      <c r="BN33" s="512">
        <f t="shared" si="19"/>
        <v>159</v>
      </c>
      <c r="BO33" s="397">
        <f t="shared" si="14"/>
        <v>0</v>
      </c>
      <c r="BP33" s="210">
        <f t="shared" si="15"/>
        <v>0</v>
      </c>
      <c r="BQ33" s="44">
        <f t="shared" si="16"/>
        <v>0</v>
      </c>
      <c r="BR33" s="70">
        <v>1445</v>
      </c>
      <c r="BS33" s="713" t="s">
        <v>2613</v>
      </c>
      <c r="BT33" s="571" cm="1">
        <f t="array" ref="BT33">PRODUCT(--_xlfn.TEXTSPLIT(G33,"x"))/10000000</f>
        <v>3.3988</v>
      </c>
      <c r="BU33" s="571">
        <f t="shared" si="20"/>
        <v>2.7616620415851001</v>
      </c>
    </row>
    <row r="34" spans="1:73" ht="12" customHeight="1">
      <c r="A34" s="44" t="str">
        <f t="shared" si="1"/>
        <v>AX11538</v>
      </c>
      <c r="B34" s="158" t="s">
        <v>591</v>
      </c>
      <c r="C34" s="158" t="s">
        <v>2356</v>
      </c>
      <c r="D34" s="158" t="s">
        <v>384</v>
      </c>
      <c r="E34" s="211"/>
      <c r="F34" s="48" t="s">
        <v>392</v>
      </c>
      <c r="G34" s="288" t="s">
        <v>846</v>
      </c>
      <c r="H34" s="621" t="s">
        <v>95</v>
      </c>
      <c r="I34" s="241" t="s">
        <v>1794</v>
      </c>
      <c r="J34" s="696" t="s">
        <v>1808</v>
      </c>
      <c r="K34" s="696" t="s">
        <v>1801</v>
      </c>
      <c r="L34" s="223" t="s">
        <v>1799</v>
      </c>
      <c r="M34" s="527">
        <v>2.4260000000000002</v>
      </c>
      <c r="N34" s="517">
        <v>1</v>
      </c>
      <c r="O34" s="518"/>
      <c r="P34" s="518"/>
      <c r="Q34" s="421"/>
      <c r="R34" s="50"/>
      <c r="S34" s="51"/>
      <c r="T34" s="52"/>
      <c r="U34" s="53"/>
      <c r="V34" s="54"/>
      <c r="W34" s="55"/>
      <c r="X34" s="56"/>
      <c r="Y34" s="57"/>
      <c r="Z34" s="58"/>
      <c r="AA34" s="59"/>
      <c r="AB34" s="242"/>
      <c r="AC34" s="242"/>
      <c r="AD34" s="213">
        <f t="shared" si="24"/>
        <v>0</v>
      </c>
      <c r="AE34" s="61">
        <f t="shared" si="3"/>
        <v>0</v>
      </c>
      <c r="AF34" s="62"/>
      <c r="AG34" s="62"/>
      <c r="AH34" s="63"/>
      <c r="AI34" s="62"/>
      <c r="AJ34" s="205"/>
      <c r="AK34" s="62"/>
      <c r="AL34" s="516"/>
      <c r="AM34" s="510"/>
      <c r="AN34" s="205">
        <f>ROUND(CEILING(AR34*('Summary '!$J$4/100+1),5),0)-1</f>
        <v>169</v>
      </c>
      <c r="AO34" s="206">
        <f t="shared" si="4"/>
        <v>0</v>
      </c>
      <c r="AP34" s="206">
        <f t="shared" si="23"/>
        <v>0</v>
      </c>
      <c r="AQ34" s="63"/>
      <c r="AR34" s="62">
        <v>139</v>
      </c>
      <c r="AS34" s="62"/>
      <c r="AT34" s="514"/>
      <c r="AU34" s="515"/>
      <c r="AV34" s="515">
        <f t="shared" si="6"/>
        <v>139</v>
      </c>
      <c r="AW34" s="511">
        <f t="shared" si="17"/>
        <v>139</v>
      </c>
      <c r="AX34" s="234"/>
      <c r="AY34" s="235"/>
      <c r="AZ34" s="236"/>
      <c r="BA34" s="237"/>
      <c r="BB34" s="238"/>
      <c r="BC34" s="45">
        <f t="shared" si="21"/>
        <v>0</v>
      </c>
      <c r="BD34" s="44">
        <f t="shared" si="8"/>
        <v>0</v>
      </c>
      <c r="BE34" s="512">
        <f t="shared" si="9"/>
        <v>152.9</v>
      </c>
      <c r="BF34" s="242"/>
      <c r="BG34" s="210">
        <f t="shared" si="22"/>
        <v>0</v>
      </c>
      <c r="BH34" s="512">
        <f t="shared" si="11"/>
        <v>152.9</v>
      </c>
      <c r="BI34" s="400"/>
      <c r="BJ34" s="44">
        <f t="shared" si="12"/>
        <v>0</v>
      </c>
      <c r="BK34" s="512">
        <f t="shared" si="18"/>
        <v>159.85</v>
      </c>
      <c r="BL34" s="242"/>
      <c r="BM34" s="210">
        <f t="shared" si="13"/>
        <v>0</v>
      </c>
      <c r="BN34" s="512">
        <f t="shared" si="19"/>
        <v>139</v>
      </c>
      <c r="BO34" s="397">
        <f t="shared" si="14"/>
        <v>0</v>
      </c>
      <c r="BP34" s="210">
        <f t="shared" si="15"/>
        <v>0</v>
      </c>
      <c r="BQ34" s="44">
        <f t="shared" si="16"/>
        <v>0</v>
      </c>
      <c r="BR34" s="70">
        <v>1538</v>
      </c>
      <c r="BS34" s="713" t="s">
        <v>2613</v>
      </c>
      <c r="BT34" s="571" cm="1">
        <f t="array" ref="BT34">PRODUCT(--_xlfn.TEXTSPLIT(G34,"x"))/10000000</f>
        <v>2.7981600000000002</v>
      </c>
      <c r="BU34" s="571">
        <f t="shared" si="20"/>
        <v>2.7959907318784731</v>
      </c>
    </row>
    <row r="35" spans="1:73" ht="12" customHeight="1">
      <c r="A35" s="44" t="str">
        <f t="shared" si="1"/>
        <v>AX11540</v>
      </c>
      <c r="B35" s="158" t="s">
        <v>591</v>
      </c>
      <c r="C35" s="528" t="s">
        <v>2357</v>
      </c>
      <c r="D35" s="158" t="s">
        <v>384</v>
      </c>
      <c r="E35" s="211"/>
      <c r="F35" s="48" t="s">
        <v>392</v>
      </c>
      <c r="G35" s="288" t="s">
        <v>847</v>
      </c>
      <c r="H35" s="621" t="s">
        <v>74</v>
      </c>
      <c r="I35" s="241" t="s">
        <v>1794</v>
      </c>
      <c r="J35" s="696" t="s">
        <v>1808</v>
      </c>
      <c r="K35" s="696" t="s">
        <v>1801</v>
      </c>
      <c r="L35" s="223" t="s">
        <v>1799</v>
      </c>
      <c r="M35" s="527">
        <v>2.7770000000000001</v>
      </c>
      <c r="N35" s="517">
        <v>1</v>
      </c>
      <c r="O35" s="518"/>
      <c r="P35" s="518"/>
      <c r="Q35" s="421"/>
      <c r="R35" s="50"/>
      <c r="S35" s="51"/>
      <c r="T35" s="52"/>
      <c r="U35" s="53"/>
      <c r="V35" s="54"/>
      <c r="W35" s="55"/>
      <c r="X35" s="56"/>
      <c r="Y35" s="57"/>
      <c r="Z35" s="58"/>
      <c r="AA35" s="59"/>
      <c r="AB35" s="242"/>
      <c r="AC35" s="242"/>
      <c r="AD35" s="213">
        <f t="shared" si="24"/>
        <v>0</v>
      </c>
      <c r="AE35" s="61">
        <f t="shared" si="3"/>
        <v>0</v>
      </c>
      <c r="AF35" s="62"/>
      <c r="AG35" s="62"/>
      <c r="AH35" s="63"/>
      <c r="AI35" s="62"/>
      <c r="AJ35" s="205"/>
      <c r="AK35" s="62"/>
      <c r="AL35" s="516"/>
      <c r="AM35" s="510"/>
      <c r="AN35" s="205">
        <f>ROUND(CEILING(AR35*('Summary '!$J$4/100+1),5),0)-1</f>
        <v>204</v>
      </c>
      <c r="AO35" s="206">
        <f t="shared" si="4"/>
        <v>0</v>
      </c>
      <c r="AP35" s="206">
        <f t="shared" si="23"/>
        <v>0</v>
      </c>
      <c r="AQ35" s="63"/>
      <c r="AR35" s="62">
        <v>164</v>
      </c>
      <c r="AS35" s="62"/>
      <c r="AT35" s="514"/>
      <c r="AU35" s="515"/>
      <c r="AV35" s="515">
        <f t="shared" si="6"/>
        <v>164</v>
      </c>
      <c r="AW35" s="511">
        <f t="shared" si="17"/>
        <v>164</v>
      </c>
      <c r="AX35" s="234"/>
      <c r="AY35" s="235"/>
      <c r="AZ35" s="236"/>
      <c r="BA35" s="237"/>
      <c r="BB35" s="238"/>
      <c r="BC35" s="45">
        <f t="shared" si="21"/>
        <v>0</v>
      </c>
      <c r="BD35" s="44">
        <f t="shared" si="8"/>
        <v>0</v>
      </c>
      <c r="BE35" s="512">
        <f t="shared" si="9"/>
        <v>180.4</v>
      </c>
      <c r="BF35" s="242"/>
      <c r="BG35" s="210">
        <f t="shared" si="22"/>
        <v>0</v>
      </c>
      <c r="BH35" s="512">
        <f t="shared" si="11"/>
        <v>180.4</v>
      </c>
      <c r="BI35" s="400"/>
      <c r="BJ35" s="44">
        <f t="shared" si="12"/>
        <v>0</v>
      </c>
      <c r="BK35" s="512">
        <f t="shared" si="18"/>
        <v>188.6</v>
      </c>
      <c r="BL35" s="242"/>
      <c r="BM35" s="210">
        <f t="shared" si="13"/>
        <v>0</v>
      </c>
      <c r="BN35" s="512">
        <f t="shared" si="19"/>
        <v>164</v>
      </c>
      <c r="BO35" s="397">
        <f t="shared" si="14"/>
        <v>0</v>
      </c>
      <c r="BP35" s="210">
        <f t="shared" si="15"/>
        <v>0</v>
      </c>
      <c r="BQ35" s="44">
        <f t="shared" si="16"/>
        <v>0</v>
      </c>
      <c r="BR35" s="70">
        <v>1540</v>
      </c>
      <c r="BS35" s="713" t="s">
        <v>2613</v>
      </c>
      <c r="BT35" s="571" cm="1">
        <f t="array" ref="BT35">PRODUCT(--_xlfn.TEXTSPLIT(G35,"x"))/10000000</f>
        <v>3.3012000000000001</v>
      </c>
      <c r="BU35" s="571">
        <f t="shared" si="20"/>
        <v>2.7668055784877335</v>
      </c>
    </row>
    <row r="36" spans="1:73" ht="12" customHeight="1">
      <c r="A36" s="44" t="str">
        <f t="shared" si="1"/>
        <v>AX11541</v>
      </c>
      <c r="B36" s="158" t="s">
        <v>591</v>
      </c>
      <c r="C36" s="158" t="s">
        <v>2358</v>
      </c>
      <c r="D36" s="158" t="s">
        <v>384</v>
      </c>
      <c r="E36" s="211"/>
      <c r="F36" s="48" t="s">
        <v>392</v>
      </c>
      <c r="G36" s="288" t="s">
        <v>848</v>
      </c>
      <c r="H36" s="621" t="s">
        <v>95</v>
      </c>
      <c r="I36" s="241" t="s">
        <v>1794</v>
      </c>
      <c r="J36" s="696" t="s">
        <v>1808</v>
      </c>
      <c r="K36" s="696" t="s">
        <v>1801</v>
      </c>
      <c r="L36" s="223" t="s">
        <v>1799</v>
      </c>
      <c r="M36" s="527">
        <v>2.1579999999999999</v>
      </c>
      <c r="N36" s="517">
        <v>1</v>
      </c>
      <c r="O36" s="518"/>
      <c r="P36" s="518"/>
      <c r="Q36" s="421"/>
      <c r="R36" s="50"/>
      <c r="S36" s="51"/>
      <c r="T36" s="52"/>
      <c r="U36" s="53"/>
      <c r="V36" s="54"/>
      <c r="W36" s="55"/>
      <c r="X36" s="56"/>
      <c r="Y36" s="57"/>
      <c r="Z36" s="58"/>
      <c r="AA36" s="59"/>
      <c r="AB36" s="242"/>
      <c r="AC36" s="242"/>
      <c r="AD36" s="213">
        <f t="shared" si="24"/>
        <v>0</v>
      </c>
      <c r="AE36" s="61">
        <f t="shared" si="3"/>
        <v>0</v>
      </c>
      <c r="AF36" s="62"/>
      <c r="AG36" s="62"/>
      <c r="AH36" s="63"/>
      <c r="AI36" s="62"/>
      <c r="AJ36" s="205"/>
      <c r="AK36" s="62"/>
      <c r="AL36" s="516"/>
      <c r="AM36" s="510"/>
      <c r="AN36" s="205">
        <f>ROUND(CEILING(AR36*('Summary '!$J$4/100+1),5),0)-1</f>
        <v>169</v>
      </c>
      <c r="AO36" s="206">
        <f t="shared" si="4"/>
        <v>0</v>
      </c>
      <c r="AP36" s="206">
        <f t="shared" si="23"/>
        <v>0</v>
      </c>
      <c r="AQ36" s="63"/>
      <c r="AR36" s="62">
        <v>139</v>
      </c>
      <c r="AS36" s="62"/>
      <c r="AT36" s="514"/>
      <c r="AU36" s="515"/>
      <c r="AV36" s="515">
        <f t="shared" si="6"/>
        <v>139</v>
      </c>
      <c r="AW36" s="511">
        <f t="shared" si="17"/>
        <v>139</v>
      </c>
      <c r="AX36" s="234"/>
      <c r="AY36" s="235"/>
      <c r="AZ36" s="236"/>
      <c r="BA36" s="237"/>
      <c r="BB36" s="238"/>
      <c r="BC36" s="45">
        <f t="shared" si="21"/>
        <v>0</v>
      </c>
      <c r="BD36" s="44">
        <f t="shared" si="8"/>
        <v>0</v>
      </c>
      <c r="BE36" s="512">
        <f t="shared" si="9"/>
        <v>152.9</v>
      </c>
      <c r="BF36" s="242"/>
      <c r="BG36" s="210">
        <f t="shared" si="22"/>
        <v>0</v>
      </c>
      <c r="BH36" s="512">
        <f t="shared" si="11"/>
        <v>152.9</v>
      </c>
      <c r="BI36" s="400"/>
      <c r="BJ36" s="44">
        <f t="shared" si="12"/>
        <v>0</v>
      </c>
      <c r="BK36" s="512">
        <f t="shared" si="18"/>
        <v>159.85</v>
      </c>
      <c r="BL36" s="242"/>
      <c r="BM36" s="210">
        <f t="shared" si="13"/>
        <v>0</v>
      </c>
      <c r="BN36" s="512">
        <f t="shared" si="19"/>
        <v>139</v>
      </c>
      <c r="BO36" s="397">
        <f t="shared" si="14"/>
        <v>0</v>
      </c>
      <c r="BP36" s="210">
        <f t="shared" si="15"/>
        <v>0</v>
      </c>
      <c r="BQ36" s="44">
        <f t="shared" si="16"/>
        <v>0</v>
      </c>
      <c r="BR36" s="70">
        <v>1541</v>
      </c>
      <c r="BS36" s="713" t="s">
        <v>2613</v>
      </c>
      <c r="BT36" s="571" cm="1">
        <f t="array" ref="BT36">PRODUCT(--_xlfn.TEXTSPLIT(G36,"x"))/10000000</f>
        <v>2.5418400000000001</v>
      </c>
      <c r="BU36" s="571">
        <f t="shared" si="20"/>
        <v>2.8129509421322236</v>
      </c>
    </row>
    <row r="37" spans="1:73" ht="12" customHeight="1">
      <c r="A37" s="44" t="str">
        <f t="shared" si="1"/>
        <v>AX11542</v>
      </c>
      <c r="B37" s="158" t="s">
        <v>591</v>
      </c>
      <c r="C37" s="528" t="s">
        <v>2359</v>
      </c>
      <c r="D37" s="158" t="s">
        <v>384</v>
      </c>
      <c r="E37" s="211"/>
      <c r="F37" s="48" t="s">
        <v>392</v>
      </c>
      <c r="G37" s="288" t="s">
        <v>849</v>
      </c>
      <c r="H37" s="621" t="s">
        <v>74</v>
      </c>
      <c r="I37" s="241" t="s">
        <v>1794</v>
      </c>
      <c r="J37" s="696" t="s">
        <v>1808</v>
      </c>
      <c r="K37" s="696" t="s">
        <v>1801</v>
      </c>
      <c r="L37" s="223" t="s">
        <v>1799</v>
      </c>
      <c r="M37" s="527">
        <v>2.7029999999999998</v>
      </c>
      <c r="N37" s="517">
        <v>1</v>
      </c>
      <c r="O37" s="518"/>
      <c r="P37" s="518"/>
      <c r="Q37" s="421"/>
      <c r="R37" s="50"/>
      <c r="S37" s="51"/>
      <c r="T37" s="52"/>
      <c r="U37" s="53"/>
      <c r="V37" s="54"/>
      <c r="W37" s="55"/>
      <c r="X37" s="56"/>
      <c r="Y37" s="57"/>
      <c r="Z37" s="58"/>
      <c r="AA37" s="59"/>
      <c r="AB37" s="242"/>
      <c r="AC37" s="242"/>
      <c r="AD37" s="213">
        <f t="shared" si="24"/>
        <v>0</v>
      </c>
      <c r="AE37" s="61">
        <f t="shared" si="3"/>
        <v>0</v>
      </c>
      <c r="AF37" s="62"/>
      <c r="AG37" s="62"/>
      <c r="AH37" s="63"/>
      <c r="AI37" s="62"/>
      <c r="AJ37" s="205"/>
      <c r="AK37" s="62"/>
      <c r="AL37" s="516"/>
      <c r="AM37" s="510"/>
      <c r="AN37" s="205">
        <f>ROUND(CEILING(AR37*('Summary '!$J$4/100+1),5),0)-1</f>
        <v>209</v>
      </c>
      <c r="AO37" s="206">
        <f t="shared" si="4"/>
        <v>0</v>
      </c>
      <c r="AP37" s="206">
        <f t="shared" si="23"/>
        <v>0</v>
      </c>
      <c r="AQ37" s="63"/>
      <c r="AR37" s="62">
        <v>169</v>
      </c>
      <c r="AS37" s="62"/>
      <c r="AT37" s="514"/>
      <c r="AU37" s="515"/>
      <c r="AV37" s="515">
        <f t="shared" si="6"/>
        <v>169</v>
      </c>
      <c r="AW37" s="511">
        <f t="shared" si="17"/>
        <v>169</v>
      </c>
      <c r="AX37" s="234"/>
      <c r="AY37" s="235"/>
      <c r="AZ37" s="236"/>
      <c r="BA37" s="237"/>
      <c r="BB37" s="238"/>
      <c r="BC37" s="45">
        <f t="shared" si="21"/>
        <v>0</v>
      </c>
      <c r="BD37" s="44">
        <f t="shared" si="8"/>
        <v>0</v>
      </c>
      <c r="BE37" s="512">
        <f t="shared" si="9"/>
        <v>185.9</v>
      </c>
      <c r="BF37" s="242"/>
      <c r="BG37" s="210">
        <f t="shared" si="22"/>
        <v>0</v>
      </c>
      <c r="BH37" s="512">
        <f t="shared" si="11"/>
        <v>185.9</v>
      </c>
      <c r="BI37" s="400"/>
      <c r="BJ37" s="44">
        <f t="shared" si="12"/>
        <v>0</v>
      </c>
      <c r="BK37" s="512">
        <f t="shared" si="18"/>
        <v>194.35</v>
      </c>
      <c r="BL37" s="242"/>
      <c r="BM37" s="210">
        <f t="shared" si="13"/>
        <v>0</v>
      </c>
      <c r="BN37" s="512">
        <f t="shared" si="19"/>
        <v>169</v>
      </c>
      <c r="BO37" s="397">
        <f t="shared" si="14"/>
        <v>0</v>
      </c>
      <c r="BP37" s="210">
        <f t="shared" si="15"/>
        <v>0</v>
      </c>
      <c r="BQ37" s="44">
        <f t="shared" si="16"/>
        <v>0</v>
      </c>
      <c r="BR37" s="70">
        <v>1542</v>
      </c>
      <c r="BS37" s="713" t="s">
        <v>2613</v>
      </c>
      <c r="BT37" s="571" cm="1">
        <f t="array" ref="BT37">PRODUCT(--_xlfn.TEXTSPLIT(G37,"x"))/10000000</f>
        <v>3.1987199999999998</v>
      </c>
      <c r="BU37" s="571">
        <f t="shared" si="20"/>
        <v>2.7723726040736278</v>
      </c>
    </row>
    <row r="38" spans="1:73" ht="12" customHeight="1">
      <c r="A38" s="44" t="str">
        <f t="shared" si="1"/>
        <v>AX11543</v>
      </c>
      <c r="B38" s="158" t="s">
        <v>591</v>
      </c>
      <c r="C38" s="158" t="s">
        <v>2360</v>
      </c>
      <c r="D38" s="158" t="s">
        <v>384</v>
      </c>
      <c r="E38" s="211"/>
      <c r="F38" s="48" t="s">
        <v>392</v>
      </c>
      <c r="G38" s="288" t="s">
        <v>850</v>
      </c>
      <c r="H38" s="621" t="s">
        <v>95</v>
      </c>
      <c r="I38" s="241" t="s">
        <v>1794</v>
      </c>
      <c r="J38" s="696" t="s">
        <v>1808</v>
      </c>
      <c r="K38" s="696" t="s">
        <v>1801</v>
      </c>
      <c r="L38" s="223" t="s">
        <v>1799</v>
      </c>
      <c r="M38" s="527">
        <v>2.032</v>
      </c>
      <c r="N38" s="517">
        <v>1</v>
      </c>
      <c r="O38" s="518"/>
      <c r="P38" s="518"/>
      <c r="Q38" s="421"/>
      <c r="R38" s="50"/>
      <c r="S38" s="51"/>
      <c r="T38" s="52"/>
      <c r="U38" s="53"/>
      <c r="V38" s="54"/>
      <c r="W38" s="55"/>
      <c r="X38" s="56"/>
      <c r="Y38" s="57"/>
      <c r="Z38" s="58"/>
      <c r="AA38" s="59"/>
      <c r="AB38" s="242"/>
      <c r="AC38" s="242"/>
      <c r="AD38" s="213">
        <f t="shared" si="24"/>
        <v>0</v>
      </c>
      <c r="AE38" s="61">
        <f t="shared" si="3"/>
        <v>0</v>
      </c>
      <c r="AF38" s="62"/>
      <c r="AG38" s="62"/>
      <c r="AH38" s="63"/>
      <c r="AI38" s="62"/>
      <c r="AJ38" s="205"/>
      <c r="AK38" s="62"/>
      <c r="AL38" s="516"/>
      <c r="AM38" s="510"/>
      <c r="AN38" s="205">
        <f>ROUND(CEILING(AR38*('Summary '!$J$4/100+1),5),0)-1</f>
        <v>169</v>
      </c>
      <c r="AO38" s="206">
        <f t="shared" si="4"/>
        <v>0</v>
      </c>
      <c r="AP38" s="206">
        <f t="shared" si="23"/>
        <v>0</v>
      </c>
      <c r="AQ38" s="63"/>
      <c r="AR38" s="62">
        <v>139</v>
      </c>
      <c r="AS38" s="62"/>
      <c r="AT38" s="514"/>
      <c r="AU38" s="515"/>
      <c r="AV38" s="515">
        <f t="shared" si="6"/>
        <v>139</v>
      </c>
      <c r="AW38" s="511">
        <f t="shared" si="17"/>
        <v>139</v>
      </c>
      <c r="AX38" s="234"/>
      <c r="AY38" s="235"/>
      <c r="AZ38" s="236"/>
      <c r="BA38" s="237"/>
      <c r="BB38" s="238"/>
      <c r="BC38" s="45">
        <f t="shared" si="21"/>
        <v>0</v>
      </c>
      <c r="BD38" s="44">
        <f t="shared" si="8"/>
        <v>0</v>
      </c>
      <c r="BE38" s="512">
        <f t="shared" si="9"/>
        <v>152.9</v>
      </c>
      <c r="BF38" s="242"/>
      <c r="BG38" s="210">
        <f t="shared" si="22"/>
        <v>0</v>
      </c>
      <c r="BH38" s="512">
        <f t="shared" si="11"/>
        <v>152.9</v>
      </c>
      <c r="BI38" s="400"/>
      <c r="BJ38" s="44">
        <f t="shared" si="12"/>
        <v>0</v>
      </c>
      <c r="BK38" s="512">
        <f t="shared" si="18"/>
        <v>159.85</v>
      </c>
      <c r="BL38" s="242"/>
      <c r="BM38" s="210">
        <f t="shared" si="13"/>
        <v>0</v>
      </c>
      <c r="BN38" s="512">
        <f t="shared" si="19"/>
        <v>139</v>
      </c>
      <c r="BO38" s="397">
        <f t="shared" si="14"/>
        <v>0</v>
      </c>
      <c r="BP38" s="210">
        <f t="shared" si="15"/>
        <v>0</v>
      </c>
      <c r="BQ38" s="44">
        <f t="shared" si="16"/>
        <v>0</v>
      </c>
      <c r="BR38" s="70">
        <v>1543</v>
      </c>
      <c r="BS38" s="713" t="s">
        <v>2613</v>
      </c>
      <c r="BT38" s="571" cm="1">
        <f t="array" ref="BT38">PRODUCT(--_xlfn.TEXTSPLIT(G38,"x"))/10000000</f>
        <v>2.28552</v>
      </c>
      <c r="BU38" s="571">
        <f t="shared" si="20"/>
        <v>2.8317154668510423</v>
      </c>
    </row>
    <row r="39" spans="1:73" ht="12" customHeight="1">
      <c r="A39" s="44" t="str">
        <f t="shared" si="1"/>
        <v>AX11544</v>
      </c>
      <c r="B39" s="158" t="s">
        <v>591</v>
      </c>
      <c r="C39" s="528" t="s">
        <v>2361</v>
      </c>
      <c r="D39" s="158" t="s">
        <v>384</v>
      </c>
      <c r="E39" s="211"/>
      <c r="F39" s="48" t="s">
        <v>392</v>
      </c>
      <c r="G39" s="288" t="s">
        <v>851</v>
      </c>
      <c r="H39" s="621" t="s">
        <v>74</v>
      </c>
      <c r="I39" s="241" t="s">
        <v>1794</v>
      </c>
      <c r="J39" s="696" t="s">
        <v>1808</v>
      </c>
      <c r="K39" s="696" t="s">
        <v>1801</v>
      </c>
      <c r="L39" s="223" t="s">
        <v>1799</v>
      </c>
      <c r="M39" s="527">
        <v>2.61</v>
      </c>
      <c r="N39" s="517">
        <v>1</v>
      </c>
      <c r="O39" s="518"/>
      <c r="P39" s="518"/>
      <c r="Q39" s="421"/>
      <c r="R39" s="50"/>
      <c r="S39" s="51"/>
      <c r="T39" s="52"/>
      <c r="U39" s="53"/>
      <c r="V39" s="54"/>
      <c r="W39" s="55"/>
      <c r="X39" s="56"/>
      <c r="Y39" s="57"/>
      <c r="Z39" s="58"/>
      <c r="AA39" s="59"/>
      <c r="AB39" s="242"/>
      <c r="AC39" s="242"/>
      <c r="AD39" s="213">
        <f t="shared" si="24"/>
        <v>0</v>
      </c>
      <c r="AE39" s="61">
        <f t="shared" si="3"/>
        <v>0</v>
      </c>
      <c r="AF39" s="62"/>
      <c r="AG39" s="62"/>
      <c r="AH39" s="63"/>
      <c r="AI39" s="62"/>
      <c r="AJ39" s="205"/>
      <c r="AK39" s="62"/>
      <c r="AL39" s="516"/>
      <c r="AM39" s="510"/>
      <c r="AN39" s="205">
        <f>ROUND(CEILING(AR39*('Summary '!$J$4/100+1),5),0)-1</f>
        <v>204</v>
      </c>
      <c r="AO39" s="206">
        <f t="shared" si="4"/>
        <v>0</v>
      </c>
      <c r="AP39" s="206">
        <f t="shared" si="23"/>
        <v>0</v>
      </c>
      <c r="AQ39" s="63"/>
      <c r="AR39" s="62">
        <v>164</v>
      </c>
      <c r="AS39" s="62"/>
      <c r="AT39" s="514"/>
      <c r="AU39" s="515"/>
      <c r="AV39" s="515">
        <f t="shared" si="6"/>
        <v>164</v>
      </c>
      <c r="AW39" s="511">
        <f t="shared" si="17"/>
        <v>164</v>
      </c>
      <c r="AX39" s="234"/>
      <c r="AY39" s="235"/>
      <c r="AZ39" s="236"/>
      <c r="BA39" s="237"/>
      <c r="BB39" s="238"/>
      <c r="BC39" s="45">
        <f t="shared" si="21"/>
        <v>0</v>
      </c>
      <c r="BD39" s="44">
        <f t="shared" si="8"/>
        <v>0</v>
      </c>
      <c r="BE39" s="512">
        <f t="shared" si="9"/>
        <v>180.4</v>
      </c>
      <c r="BF39" s="242"/>
      <c r="BG39" s="210">
        <f t="shared" si="22"/>
        <v>0</v>
      </c>
      <c r="BH39" s="512">
        <f t="shared" si="11"/>
        <v>180.4</v>
      </c>
      <c r="BI39" s="400"/>
      <c r="BJ39" s="44">
        <f t="shared" si="12"/>
        <v>0</v>
      </c>
      <c r="BK39" s="512">
        <f t="shared" si="18"/>
        <v>188.6</v>
      </c>
      <c r="BL39" s="242"/>
      <c r="BM39" s="210">
        <f t="shared" si="13"/>
        <v>0</v>
      </c>
      <c r="BN39" s="512">
        <f t="shared" si="19"/>
        <v>164</v>
      </c>
      <c r="BO39" s="397">
        <f t="shared" si="14"/>
        <v>0</v>
      </c>
      <c r="BP39" s="210">
        <f t="shared" si="15"/>
        <v>0</v>
      </c>
      <c r="BQ39" s="44">
        <f t="shared" si="16"/>
        <v>0</v>
      </c>
      <c r="BR39" s="70">
        <v>1544</v>
      </c>
      <c r="BS39" s="713" t="s">
        <v>2613</v>
      </c>
      <c r="BT39" s="571" cm="1">
        <f t="array" ref="BT39">PRODUCT(--_xlfn.TEXTSPLIT(G39,"x"))/10000000</f>
        <v>3.0473599999999998</v>
      </c>
      <c r="BU39" s="571">
        <f t="shared" si="20"/>
        <v>2.7809300611847387</v>
      </c>
    </row>
    <row r="40" spans="1:73" ht="12" customHeight="1">
      <c r="A40" s="44" t="str">
        <f t="shared" si="1"/>
        <v>AX11545</v>
      </c>
      <c r="B40" s="158" t="s">
        <v>591</v>
      </c>
      <c r="C40" s="158" t="s">
        <v>2362</v>
      </c>
      <c r="D40" s="158" t="s">
        <v>384</v>
      </c>
      <c r="E40" s="211"/>
      <c r="F40" s="48" t="s">
        <v>392</v>
      </c>
      <c r="G40" s="288" t="s">
        <v>852</v>
      </c>
      <c r="H40" s="621" t="s">
        <v>79</v>
      </c>
      <c r="I40" s="241" t="s">
        <v>1794</v>
      </c>
      <c r="J40" s="696" t="s">
        <v>1808</v>
      </c>
      <c r="K40" s="696" t="s">
        <v>1801</v>
      </c>
      <c r="L40" s="223" t="s">
        <v>1799</v>
      </c>
      <c r="M40" s="527">
        <v>1.075</v>
      </c>
      <c r="N40" s="517">
        <v>1</v>
      </c>
      <c r="O40" s="518"/>
      <c r="P40" s="518"/>
      <c r="Q40" s="421"/>
      <c r="R40" s="50"/>
      <c r="S40" s="51"/>
      <c r="T40" s="52"/>
      <c r="U40" s="53"/>
      <c r="V40" s="54"/>
      <c r="W40" s="55"/>
      <c r="X40" s="56"/>
      <c r="Y40" s="57"/>
      <c r="Z40" s="58"/>
      <c r="AA40" s="59"/>
      <c r="AB40" s="242"/>
      <c r="AC40" s="242"/>
      <c r="AD40" s="213">
        <f t="shared" si="24"/>
        <v>0</v>
      </c>
      <c r="AE40" s="61">
        <f t="shared" si="3"/>
        <v>0</v>
      </c>
      <c r="AF40" s="62"/>
      <c r="AG40" s="62"/>
      <c r="AH40" s="63"/>
      <c r="AI40" s="62"/>
      <c r="AJ40" s="205"/>
      <c r="AK40" s="62"/>
      <c r="AL40" s="516"/>
      <c r="AM40" s="510"/>
      <c r="AN40" s="205">
        <f>ROUND(CEILING(AR40*('Summary '!$J$4/100+1),5),0)-1</f>
        <v>114</v>
      </c>
      <c r="AO40" s="206">
        <f t="shared" si="4"/>
        <v>0</v>
      </c>
      <c r="AP40" s="206">
        <f t="shared" si="23"/>
        <v>0</v>
      </c>
      <c r="AQ40" s="63"/>
      <c r="AR40" s="62">
        <v>94</v>
      </c>
      <c r="AS40" s="62"/>
      <c r="AT40" s="514"/>
      <c r="AU40" s="515"/>
      <c r="AV40" s="515">
        <f t="shared" si="6"/>
        <v>94</v>
      </c>
      <c r="AW40" s="511">
        <f t="shared" si="17"/>
        <v>94</v>
      </c>
      <c r="AX40" s="234"/>
      <c r="AY40" s="235"/>
      <c r="AZ40" s="236"/>
      <c r="BA40" s="237"/>
      <c r="BB40" s="238"/>
      <c r="BC40" s="45">
        <f t="shared" si="21"/>
        <v>0</v>
      </c>
      <c r="BD40" s="44">
        <f t="shared" si="8"/>
        <v>0</v>
      </c>
      <c r="BE40" s="512">
        <f t="shared" si="9"/>
        <v>103.4</v>
      </c>
      <c r="BF40" s="242"/>
      <c r="BG40" s="210">
        <f t="shared" si="22"/>
        <v>0</v>
      </c>
      <c r="BH40" s="512">
        <f t="shared" si="11"/>
        <v>103.4</v>
      </c>
      <c r="BI40" s="400"/>
      <c r="BJ40" s="44">
        <f t="shared" si="12"/>
        <v>0</v>
      </c>
      <c r="BK40" s="512">
        <f t="shared" si="18"/>
        <v>108.1</v>
      </c>
      <c r="BL40" s="242"/>
      <c r="BM40" s="210">
        <f t="shared" si="13"/>
        <v>0</v>
      </c>
      <c r="BN40" s="512">
        <f t="shared" si="19"/>
        <v>94</v>
      </c>
      <c r="BO40" s="397">
        <f t="shared" si="14"/>
        <v>0</v>
      </c>
      <c r="BP40" s="210">
        <f t="shared" si="15"/>
        <v>0</v>
      </c>
      <c r="BQ40" s="44">
        <f t="shared" si="16"/>
        <v>0</v>
      </c>
      <c r="BR40" s="70">
        <v>1545</v>
      </c>
      <c r="BS40" s="713" t="s">
        <v>2613</v>
      </c>
      <c r="BT40" s="571" cm="1">
        <f t="array" ref="BT40">PRODUCT(--_xlfn.TEXTSPLIT(G40,"x"))/10000000</f>
        <v>1.2744899999999999</v>
      </c>
      <c r="BU40" s="571">
        <f t="shared" si="20"/>
        <v>2.9348191725823303</v>
      </c>
    </row>
    <row r="41" spans="1:73" ht="12" customHeight="1">
      <c r="A41" s="44" t="str">
        <f t="shared" si="1"/>
        <v>AX11546</v>
      </c>
      <c r="B41" s="158" t="s">
        <v>591</v>
      </c>
      <c r="C41" s="528" t="s">
        <v>2363</v>
      </c>
      <c r="D41" s="158" t="s">
        <v>384</v>
      </c>
      <c r="E41" s="211"/>
      <c r="F41" s="48" t="s">
        <v>392</v>
      </c>
      <c r="G41" s="288" t="s">
        <v>853</v>
      </c>
      <c r="H41" s="621" t="s">
        <v>79</v>
      </c>
      <c r="I41" s="241" t="s">
        <v>1794</v>
      </c>
      <c r="J41" s="696" t="s">
        <v>1808</v>
      </c>
      <c r="K41" s="696" t="s">
        <v>1801</v>
      </c>
      <c r="L41" s="223" t="s">
        <v>1799</v>
      </c>
      <c r="M41" s="527">
        <v>2.0329999999999999</v>
      </c>
      <c r="N41" s="517">
        <v>1</v>
      </c>
      <c r="O41" s="518"/>
      <c r="P41" s="518"/>
      <c r="Q41" s="421"/>
      <c r="R41" s="50"/>
      <c r="S41" s="51"/>
      <c r="T41" s="52"/>
      <c r="U41" s="53"/>
      <c r="V41" s="54"/>
      <c r="W41" s="55"/>
      <c r="X41" s="56"/>
      <c r="Y41" s="57"/>
      <c r="Z41" s="58"/>
      <c r="AA41" s="59"/>
      <c r="AB41" s="242"/>
      <c r="AC41" s="242"/>
      <c r="AD41" s="213">
        <f>SUM(Q41:AC41)</f>
        <v>0</v>
      </c>
      <c r="AE41" s="61">
        <f t="shared" si="3"/>
        <v>0</v>
      </c>
      <c r="AF41" s="62"/>
      <c r="AG41" s="62"/>
      <c r="AH41" s="63"/>
      <c r="AI41" s="62"/>
      <c r="AJ41" s="205"/>
      <c r="AK41" s="62"/>
      <c r="AL41" s="516"/>
      <c r="AM41" s="510"/>
      <c r="AN41" s="205">
        <f>ROUND(CEILING(AR41*('Summary '!$J$4/100+1),5),0)-1</f>
        <v>129</v>
      </c>
      <c r="AO41" s="206">
        <f t="shared" si="4"/>
        <v>0</v>
      </c>
      <c r="AP41" s="206">
        <f t="shared" si="23"/>
        <v>0</v>
      </c>
      <c r="AQ41" s="63"/>
      <c r="AR41" s="62">
        <v>104</v>
      </c>
      <c r="AS41" s="62"/>
      <c r="AT41" s="514"/>
      <c r="AU41" s="515"/>
      <c r="AV41" s="515">
        <f t="shared" si="6"/>
        <v>104</v>
      </c>
      <c r="AW41" s="511">
        <f t="shared" si="17"/>
        <v>104</v>
      </c>
      <c r="AX41" s="234"/>
      <c r="AY41" s="235"/>
      <c r="AZ41" s="236"/>
      <c r="BA41" s="237"/>
      <c r="BB41" s="238"/>
      <c r="BC41" s="45">
        <f t="shared" si="21"/>
        <v>0</v>
      </c>
      <c r="BD41" s="44">
        <f t="shared" si="8"/>
        <v>0</v>
      </c>
      <c r="BE41" s="512">
        <f t="shared" si="9"/>
        <v>114.4</v>
      </c>
      <c r="BF41" s="242"/>
      <c r="BG41" s="210">
        <f t="shared" si="22"/>
        <v>0</v>
      </c>
      <c r="BH41" s="512">
        <f t="shared" si="11"/>
        <v>114.4</v>
      </c>
      <c r="BI41" s="400"/>
      <c r="BJ41" s="44">
        <f t="shared" si="12"/>
        <v>0</v>
      </c>
      <c r="BK41" s="512">
        <f t="shared" si="18"/>
        <v>119.6</v>
      </c>
      <c r="BL41" s="242"/>
      <c r="BM41" s="210">
        <f t="shared" si="13"/>
        <v>0</v>
      </c>
      <c r="BN41" s="512">
        <f t="shared" si="19"/>
        <v>104</v>
      </c>
      <c r="BO41" s="397">
        <f t="shared" si="14"/>
        <v>0</v>
      </c>
      <c r="BP41" s="210">
        <f t="shared" si="15"/>
        <v>0</v>
      </c>
      <c r="BQ41" s="44">
        <f t="shared" si="16"/>
        <v>0</v>
      </c>
      <c r="BR41" s="70">
        <v>1546</v>
      </c>
      <c r="BS41" s="713" t="s">
        <v>2613</v>
      </c>
      <c r="BT41" s="571" cm="1">
        <f t="array" ref="BT41">PRODUCT(--_xlfn.TEXTSPLIT(G41,"x"))/10000000</f>
        <v>1.64934</v>
      </c>
      <c r="BU41" s="571">
        <f t="shared" si="20"/>
        <v>2.8893038027961806</v>
      </c>
    </row>
    <row r="42" spans="1:73" ht="12" customHeight="1">
      <c r="A42" s="44" t="str">
        <f t="shared" si="1"/>
        <v>AX11547</v>
      </c>
      <c r="B42" s="158" t="s">
        <v>591</v>
      </c>
      <c r="C42" s="158" t="s">
        <v>2364</v>
      </c>
      <c r="D42" s="158" t="s">
        <v>384</v>
      </c>
      <c r="E42" s="211"/>
      <c r="F42" s="48" t="s">
        <v>392</v>
      </c>
      <c r="G42" s="288" t="s">
        <v>854</v>
      </c>
      <c r="H42" s="621" t="s">
        <v>74</v>
      </c>
      <c r="I42" s="241" t="s">
        <v>1794</v>
      </c>
      <c r="J42" s="696" t="s">
        <v>1808</v>
      </c>
      <c r="K42" s="696" t="s">
        <v>1801</v>
      </c>
      <c r="L42" s="223" t="s">
        <v>1799</v>
      </c>
      <c r="M42" s="527">
        <v>1.766</v>
      </c>
      <c r="N42" s="517">
        <v>1</v>
      </c>
      <c r="O42" s="518"/>
      <c r="P42" s="518"/>
      <c r="Q42" s="421"/>
      <c r="R42" s="50"/>
      <c r="S42" s="51"/>
      <c r="T42" s="52"/>
      <c r="U42" s="53"/>
      <c r="V42" s="54"/>
      <c r="W42" s="55"/>
      <c r="X42" s="56"/>
      <c r="Y42" s="57"/>
      <c r="Z42" s="58"/>
      <c r="AA42" s="59"/>
      <c r="AB42" s="242"/>
      <c r="AC42" s="242"/>
      <c r="AD42" s="213">
        <f t="shared" ref="AD42:AD50" si="25">SUM(Q42:AC42)</f>
        <v>0</v>
      </c>
      <c r="AE42" s="61">
        <f t="shared" si="3"/>
        <v>0</v>
      </c>
      <c r="AF42" s="62"/>
      <c r="AG42" s="62"/>
      <c r="AH42" s="63"/>
      <c r="AI42" s="62"/>
      <c r="AJ42" s="205"/>
      <c r="AK42" s="62"/>
      <c r="AL42" s="516"/>
      <c r="AM42" s="510"/>
      <c r="AN42" s="205">
        <f>ROUND(CEILING(AR42*('Summary '!$J$4/100+1),5),0)-1</f>
        <v>169</v>
      </c>
      <c r="AO42" s="206">
        <f t="shared" si="4"/>
        <v>0</v>
      </c>
      <c r="AP42" s="206">
        <f t="shared" si="23"/>
        <v>0</v>
      </c>
      <c r="AQ42" s="63"/>
      <c r="AR42" s="62">
        <v>139</v>
      </c>
      <c r="AS42" s="62"/>
      <c r="AT42" s="514"/>
      <c r="AU42" s="515"/>
      <c r="AV42" s="515">
        <f t="shared" si="6"/>
        <v>139</v>
      </c>
      <c r="AW42" s="511">
        <f t="shared" si="17"/>
        <v>139</v>
      </c>
      <c r="AX42" s="234"/>
      <c r="AY42" s="235"/>
      <c r="AZ42" s="236"/>
      <c r="BA42" s="237"/>
      <c r="BB42" s="238"/>
      <c r="BC42" s="45">
        <f t="shared" si="21"/>
        <v>0</v>
      </c>
      <c r="BD42" s="44">
        <f t="shared" si="8"/>
        <v>0</v>
      </c>
      <c r="BE42" s="512">
        <f t="shared" si="9"/>
        <v>152.9</v>
      </c>
      <c r="BF42" s="242"/>
      <c r="BG42" s="210">
        <f t="shared" si="22"/>
        <v>0</v>
      </c>
      <c r="BH42" s="512">
        <f t="shared" si="11"/>
        <v>152.9</v>
      </c>
      <c r="BI42" s="400"/>
      <c r="BJ42" s="44">
        <f t="shared" si="12"/>
        <v>0</v>
      </c>
      <c r="BK42" s="512">
        <f t="shared" si="18"/>
        <v>159.85</v>
      </c>
      <c r="BL42" s="242"/>
      <c r="BM42" s="210">
        <f t="shared" si="13"/>
        <v>0</v>
      </c>
      <c r="BN42" s="512">
        <f t="shared" si="19"/>
        <v>139</v>
      </c>
      <c r="BO42" s="397">
        <f t="shared" si="14"/>
        <v>0</v>
      </c>
      <c r="BP42" s="210">
        <f t="shared" si="15"/>
        <v>0</v>
      </c>
      <c r="BQ42" s="44">
        <f t="shared" si="16"/>
        <v>0</v>
      </c>
      <c r="BR42" s="70">
        <v>1547</v>
      </c>
      <c r="BS42" s="713" t="s">
        <v>2613</v>
      </c>
      <c r="BT42" s="571" cm="1">
        <f t="array" ref="BT42">PRODUCT(--_xlfn.TEXTSPLIT(G42,"x"))/10000000</f>
        <v>2.5980599999999998</v>
      </c>
      <c r="BU42" s="571">
        <f t="shared" si="20"/>
        <v>2.8090889657378453</v>
      </c>
    </row>
    <row r="43" spans="1:73" ht="12" customHeight="1">
      <c r="A43" s="44" t="str">
        <f t="shared" si="1"/>
        <v>AX11548</v>
      </c>
      <c r="B43" s="158" t="s">
        <v>591</v>
      </c>
      <c r="C43" s="528" t="s">
        <v>2365</v>
      </c>
      <c r="D43" s="158" t="s">
        <v>384</v>
      </c>
      <c r="E43" s="211"/>
      <c r="F43" s="48" t="s">
        <v>392</v>
      </c>
      <c r="G43" s="288" t="s">
        <v>855</v>
      </c>
      <c r="H43" s="621" t="s">
        <v>95</v>
      </c>
      <c r="I43" s="241" t="s">
        <v>1794</v>
      </c>
      <c r="J43" s="696" t="s">
        <v>1808</v>
      </c>
      <c r="K43" s="696" t="s">
        <v>1801</v>
      </c>
      <c r="L43" s="223" t="s">
        <v>1799</v>
      </c>
      <c r="M43" s="527">
        <v>1.522</v>
      </c>
      <c r="N43" s="517">
        <v>1</v>
      </c>
      <c r="O43" s="518"/>
      <c r="P43" s="518"/>
      <c r="Q43" s="421"/>
      <c r="R43" s="50"/>
      <c r="S43" s="51"/>
      <c r="T43" s="52"/>
      <c r="U43" s="53"/>
      <c r="V43" s="54"/>
      <c r="W43" s="55"/>
      <c r="X43" s="56"/>
      <c r="Y43" s="57"/>
      <c r="Z43" s="58"/>
      <c r="AA43" s="59"/>
      <c r="AB43" s="242"/>
      <c r="AC43" s="242"/>
      <c r="AD43" s="213">
        <f t="shared" si="25"/>
        <v>0</v>
      </c>
      <c r="AE43" s="61">
        <f t="shared" si="3"/>
        <v>0</v>
      </c>
      <c r="AF43" s="62"/>
      <c r="AG43" s="62"/>
      <c r="AH43" s="63"/>
      <c r="AI43" s="62"/>
      <c r="AJ43" s="205"/>
      <c r="AK43" s="62"/>
      <c r="AL43" s="516"/>
      <c r="AM43" s="510"/>
      <c r="AN43" s="205">
        <f>ROUND(CEILING(AR43*('Summary '!$J$4/100+1),5),0)-1</f>
        <v>159</v>
      </c>
      <c r="AO43" s="206">
        <f t="shared" si="4"/>
        <v>0</v>
      </c>
      <c r="AP43" s="206">
        <f t="shared" si="23"/>
        <v>0</v>
      </c>
      <c r="AQ43" s="63"/>
      <c r="AR43" s="62">
        <v>129</v>
      </c>
      <c r="AS43" s="62"/>
      <c r="AT43" s="514"/>
      <c r="AU43" s="515"/>
      <c r="AV43" s="515">
        <f t="shared" si="6"/>
        <v>129</v>
      </c>
      <c r="AW43" s="511">
        <f t="shared" si="17"/>
        <v>129</v>
      </c>
      <c r="AX43" s="234"/>
      <c r="AY43" s="235"/>
      <c r="AZ43" s="236"/>
      <c r="BA43" s="237"/>
      <c r="BB43" s="238"/>
      <c r="BC43" s="45">
        <f t="shared" si="21"/>
        <v>0</v>
      </c>
      <c r="BD43" s="44">
        <f t="shared" si="8"/>
        <v>0</v>
      </c>
      <c r="BE43" s="512">
        <f t="shared" si="9"/>
        <v>141.9</v>
      </c>
      <c r="BF43" s="242"/>
      <c r="BG43" s="210">
        <f t="shared" si="22"/>
        <v>0</v>
      </c>
      <c r="BH43" s="512">
        <f t="shared" si="11"/>
        <v>141.9</v>
      </c>
      <c r="BI43" s="400"/>
      <c r="BJ43" s="44">
        <f t="shared" si="12"/>
        <v>0</v>
      </c>
      <c r="BK43" s="512">
        <f t="shared" si="18"/>
        <v>148.35</v>
      </c>
      <c r="BL43" s="242"/>
      <c r="BM43" s="210">
        <f t="shared" si="13"/>
        <v>0</v>
      </c>
      <c r="BN43" s="512">
        <f t="shared" si="19"/>
        <v>129</v>
      </c>
      <c r="BO43" s="397">
        <f t="shared" si="14"/>
        <v>0</v>
      </c>
      <c r="BP43" s="210">
        <f t="shared" si="15"/>
        <v>0</v>
      </c>
      <c r="BQ43" s="44">
        <f t="shared" si="16"/>
        <v>0</v>
      </c>
      <c r="BR43" s="70">
        <v>1548</v>
      </c>
      <c r="BS43" s="713" t="s">
        <v>2613</v>
      </c>
      <c r="BT43" s="571" cm="1">
        <f t="array" ref="BT43">PRODUCT(--_xlfn.TEXTSPLIT(G43,"x"))/10000000</f>
        <v>2.5618080000000001</v>
      </c>
      <c r="BU43" s="571">
        <f t="shared" si="20"/>
        <v>2.8115695652186758</v>
      </c>
    </row>
    <row r="44" spans="1:73" ht="12" customHeight="1">
      <c r="A44" s="44" t="str">
        <f t="shared" si="1"/>
        <v>AX11549</v>
      </c>
      <c r="B44" s="158" t="s">
        <v>591</v>
      </c>
      <c r="C44" s="158" t="s">
        <v>2366</v>
      </c>
      <c r="D44" s="158" t="s">
        <v>384</v>
      </c>
      <c r="E44" s="211"/>
      <c r="F44" s="48" t="s">
        <v>392</v>
      </c>
      <c r="G44" s="288" t="s">
        <v>856</v>
      </c>
      <c r="H44" s="621" t="s">
        <v>95</v>
      </c>
      <c r="I44" s="241" t="s">
        <v>1794</v>
      </c>
      <c r="J44" s="696" t="s">
        <v>1808</v>
      </c>
      <c r="K44" s="696" t="s">
        <v>1801</v>
      </c>
      <c r="L44" s="223" t="s">
        <v>1799</v>
      </c>
      <c r="M44" s="527">
        <v>1.498</v>
      </c>
      <c r="N44" s="517">
        <v>1</v>
      </c>
      <c r="O44" s="518"/>
      <c r="P44" s="518"/>
      <c r="Q44" s="421"/>
      <c r="R44" s="50"/>
      <c r="S44" s="51"/>
      <c r="T44" s="52"/>
      <c r="U44" s="53"/>
      <c r="V44" s="54"/>
      <c r="W44" s="55"/>
      <c r="X44" s="56"/>
      <c r="Y44" s="57"/>
      <c r="Z44" s="58"/>
      <c r="AA44" s="59"/>
      <c r="AB44" s="242"/>
      <c r="AC44" s="242"/>
      <c r="AD44" s="213">
        <f t="shared" si="25"/>
        <v>0</v>
      </c>
      <c r="AE44" s="61">
        <f t="shared" si="3"/>
        <v>0</v>
      </c>
      <c r="AF44" s="62"/>
      <c r="AG44" s="62"/>
      <c r="AH44" s="63"/>
      <c r="AI44" s="62"/>
      <c r="AJ44" s="205"/>
      <c r="AK44" s="62"/>
      <c r="AL44" s="516"/>
      <c r="AM44" s="510"/>
      <c r="AN44" s="205">
        <f>ROUND(CEILING(AR44*('Summary '!$J$4/100+1),5),0)-1</f>
        <v>154</v>
      </c>
      <c r="AO44" s="206">
        <f t="shared" si="4"/>
        <v>0</v>
      </c>
      <c r="AP44" s="206">
        <f t="shared" si="23"/>
        <v>0</v>
      </c>
      <c r="AQ44" s="63"/>
      <c r="AR44" s="62">
        <v>124</v>
      </c>
      <c r="AS44" s="62"/>
      <c r="AT44" s="514"/>
      <c r="AU44" s="515"/>
      <c r="AV44" s="515">
        <f t="shared" si="6"/>
        <v>124</v>
      </c>
      <c r="AW44" s="511">
        <f t="shared" si="17"/>
        <v>124</v>
      </c>
      <c r="AX44" s="234"/>
      <c r="AY44" s="235"/>
      <c r="AZ44" s="236"/>
      <c r="BA44" s="237"/>
      <c r="BB44" s="238"/>
      <c r="BC44" s="45">
        <f t="shared" si="21"/>
        <v>0</v>
      </c>
      <c r="BD44" s="44">
        <f t="shared" si="8"/>
        <v>0</v>
      </c>
      <c r="BE44" s="512">
        <f t="shared" si="9"/>
        <v>136.4</v>
      </c>
      <c r="BF44" s="242"/>
      <c r="BG44" s="210">
        <f t="shared" si="22"/>
        <v>0</v>
      </c>
      <c r="BH44" s="512">
        <f t="shared" si="11"/>
        <v>136.4</v>
      </c>
      <c r="BI44" s="400"/>
      <c r="BJ44" s="44">
        <f t="shared" si="12"/>
        <v>0</v>
      </c>
      <c r="BK44" s="512">
        <f t="shared" si="18"/>
        <v>142.6</v>
      </c>
      <c r="BL44" s="242"/>
      <c r="BM44" s="210">
        <f t="shared" si="13"/>
        <v>0</v>
      </c>
      <c r="BN44" s="512">
        <f t="shared" si="19"/>
        <v>124</v>
      </c>
      <c r="BO44" s="397">
        <f t="shared" si="14"/>
        <v>0</v>
      </c>
      <c r="BP44" s="210">
        <f t="shared" si="15"/>
        <v>0</v>
      </c>
      <c r="BQ44" s="44">
        <f t="shared" si="16"/>
        <v>0</v>
      </c>
      <c r="BR44" s="70">
        <v>1549</v>
      </c>
      <c r="BS44" s="713" t="s">
        <v>2613</v>
      </c>
      <c r="BT44" s="571" cm="1">
        <f t="array" ref="BT44">PRODUCT(--_xlfn.TEXTSPLIT(G44,"x"))/10000000</f>
        <v>1.9537237999999999</v>
      </c>
      <c r="BU44" s="571">
        <f t="shared" si="20"/>
        <v>2.8594058080330944</v>
      </c>
    </row>
    <row r="45" spans="1:73" ht="12" customHeight="1">
      <c r="A45" s="44" t="str">
        <f t="shared" si="1"/>
        <v>AX11550</v>
      </c>
      <c r="B45" s="158" t="s">
        <v>591</v>
      </c>
      <c r="C45" s="528" t="s">
        <v>2367</v>
      </c>
      <c r="D45" s="158" t="s">
        <v>384</v>
      </c>
      <c r="E45" s="211"/>
      <c r="F45" s="48" t="s">
        <v>392</v>
      </c>
      <c r="G45" s="288" t="s">
        <v>857</v>
      </c>
      <c r="H45" s="621" t="s">
        <v>74</v>
      </c>
      <c r="I45" s="241" t="s">
        <v>1794</v>
      </c>
      <c r="J45" s="696" t="s">
        <v>1808</v>
      </c>
      <c r="K45" s="696" t="s">
        <v>1801</v>
      </c>
      <c r="L45" s="223" t="s">
        <v>1799</v>
      </c>
      <c r="M45" s="527">
        <v>1.395</v>
      </c>
      <c r="N45" s="517">
        <v>1</v>
      </c>
      <c r="O45" s="518"/>
      <c r="P45" s="518"/>
      <c r="Q45" s="421"/>
      <c r="R45" s="50"/>
      <c r="S45" s="51"/>
      <c r="T45" s="52"/>
      <c r="U45" s="53"/>
      <c r="V45" s="54"/>
      <c r="W45" s="55"/>
      <c r="X45" s="56"/>
      <c r="Y45" s="57"/>
      <c r="Z45" s="58"/>
      <c r="AA45" s="59"/>
      <c r="AB45" s="242"/>
      <c r="AC45" s="242"/>
      <c r="AD45" s="213">
        <f t="shared" si="25"/>
        <v>0</v>
      </c>
      <c r="AE45" s="61">
        <f t="shared" si="3"/>
        <v>0</v>
      </c>
      <c r="AF45" s="62"/>
      <c r="AG45" s="62"/>
      <c r="AH45" s="63"/>
      <c r="AI45" s="62"/>
      <c r="AJ45" s="205"/>
      <c r="AK45" s="62"/>
      <c r="AL45" s="516"/>
      <c r="AM45" s="510"/>
      <c r="AN45" s="205">
        <f>ROUND(CEILING(AR45*('Summary '!$J$4/100+1),5),0)-1</f>
        <v>154</v>
      </c>
      <c r="AO45" s="206">
        <f t="shared" si="4"/>
        <v>0</v>
      </c>
      <c r="AP45" s="206">
        <f t="shared" si="23"/>
        <v>0</v>
      </c>
      <c r="AQ45" s="63"/>
      <c r="AR45" s="62">
        <v>124</v>
      </c>
      <c r="AS45" s="62"/>
      <c r="AT45" s="514"/>
      <c r="AU45" s="515"/>
      <c r="AV45" s="515">
        <f t="shared" si="6"/>
        <v>124</v>
      </c>
      <c r="AW45" s="511">
        <f t="shared" si="17"/>
        <v>124</v>
      </c>
      <c r="AX45" s="234"/>
      <c r="AY45" s="235"/>
      <c r="AZ45" s="236"/>
      <c r="BA45" s="237"/>
      <c r="BB45" s="238"/>
      <c r="BC45" s="45">
        <f t="shared" si="21"/>
        <v>0</v>
      </c>
      <c r="BD45" s="44">
        <f t="shared" si="8"/>
        <v>0</v>
      </c>
      <c r="BE45" s="512">
        <f t="shared" si="9"/>
        <v>136.4</v>
      </c>
      <c r="BF45" s="242"/>
      <c r="BG45" s="210">
        <f t="shared" si="22"/>
        <v>0</v>
      </c>
      <c r="BH45" s="512">
        <f t="shared" si="11"/>
        <v>136.4</v>
      </c>
      <c r="BI45" s="400"/>
      <c r="BJ45" s="44">
        <f t="shared" si="12"/>
        <v>0</v>
      </c>
      <c r="BK45" s="512">
        <f t="shared" si="18"/>
        <v>142.6</v>
      </c>
      <c r="BL45" s="242"/>
      <c r="BM45" s="210">
        <f t="shared" si="13"/>
        <v>0</v>
      </c>
      <c r="BN45" s="512">
        <f t="shared" si="19"/>
        <v>124</v>
      </c>
      <c r="BO45" s="397">
        <f t="shared" si="14"/>
        <v>0</v>
      </c>
      <c r="BP45" s="210">
        <f t="shared" si="15"/>
        <v>0</v>
      </c>
      <c r="BQ45" s="44">
        <f t="shared" si="16"/>
        <v>0</v>
      </c>
      <c r="BR45" s="70">
        <v>1550</v>
      </c>
      <c r="BS45" s="713" t="s">
        <v>2613</v>
      </c>
      <c r="BT45" s="571" cm="1">
        <f t="array" ref="BT45">PRODUCT(--_xlfn.TEXTSPLIT(G45,"x"))/10000000</f>
        <v>1.9769133999999999</v>
      </c>
      <c r="BU45" s="571">
        <f t="shared" si="20"/>
        <v>2.8573227975330995</v>
      </c>
    </row>
    <row r="46" spans="1:73" ht="12" customHeight="1">
      <c r="A46" s="44" t="str">
        <f t="shared" si="1"/>
        <v>AX11551</v>
      </c>
      <c r="B46" s="158" t="s">
        <v>591</v>
      </c>
      <c r="C46" s="158" t="s">
        <v>2368</v>
      </c>
      <c r="D46" s="158" t="s">
        <v>384</v>
      </c>
      <c r="E46" s="211"/>
      <c r="F46" s="48" t="s">
        <v>392</v>
      </c>
      <c r="G46" s="288" t="s">
        <v>858</v>
      </c>
      <c r="H46" s="621" t="s">
        <v>74</v>
      </c>
      <c r="I46" s="241" t="s">
        <v>1794</v>
      </c>
      <c r="J46" s="696" t="s">
        <v>1808</v>
      </c>
      <c r="K46" s="696" t="s">
        <v>1801</v>
      </c>
      <c r="L46" s="223" t="s">
        <v>1799</v>
      </c>
      <c r="M46" s="527">
        <v>2.1920000000000002</v>
      </c>
      <c r="N46" s="517">
        <v>1</v>
      </c>
      <c r="O46" s="518"/>
      <c r="P46" s="518"/>
      <c r="Q46" s="421"/>
      <c r="R46" s="50"/>
      <c r="S46" s="51"/>
      <c r="T46" s="52"/>
      <c r="U46" s="53"/>
      <c r="V46" s="54"/>
      <c r="W46" s="55"/>
      <c r="X46" s="56"/>
      <c r="Y46" s="57"/>
      <c r="Z46" s="58"/>
      <c r="AA46" s="59"/>
      <c r="AB46" s="242"/>
      <c r="AC46" s="242"/>
      <c r="AD46" s="213">
        <f t="shared" si="25"/>
        <v>0</v>
      </c>
      <c r="AE46" s="61">
        <f t="shared" si="3"/>
        <v>0</v>
      </c>
      <c r="AF46" s="62"/>
      <c r="AG46" s="62"/>
      <c r="AH46" s="63"/>
      <c r="AI46" s="62"/>
      <c r="AJ46" s="205"/>
      <c r="AK46" s="62"/>
      <c r="AL46" s="516"/>
      <c r="AM46" s="510"/>
      <c r="AN46" s="205">
        <f>ROUND(CEILING(AR46*('Summary '!$J$4/100+1),5),0)-1</f>
        <v>184</v>
      </c>
      <c r="AO46" s="206">
        <f t="shared" si="4"/>
        <v>0</v>
      </c>
      <c r="AP46" s="206">
        <f t="shared" si="23"/>
        <v>0</v>
      </c>
      <c r="AQ46" s="63"/>
      <c r="AR46" s="62">
        <v>149</v>
      </c>
      <c r="AS46" s="62"/>
      <c r="AT46" s="514"/>
      <c r="AU46" s="515"/>
      <c r="AV46" s="515">
        <f t="shared" si="6"/>
        <v>149</v>
      </c>
      <c r="AW46" s="511">
        <f t="shared" si="17"/>
        <v>149</v>
      </c>
      <c r="AX46" s="234"/>
      <c r="AY46" s="235"/>
      <c r="AZ46" s="236"/>
      <c r="BA46" s="237"/>
      <c r="BB46" s="238"/>
      <c r="BC46" s="45">
        <f t="shared" si="21"/>
        <v>0</v>
      </c>
      <c r="BD46" s="44">
        <f t="shared" si="8"/>
        <v>0</v>
      </c>
      <c r="BE46" s="512">
        <f t="shared" si="9"/>
        <v>163.9</v>
      </c>
      <c r="BF46" s="242"/>
      <c r="BG46" s="210">
        <f t="shared" si="22"/>
        <v>0</v>
      </c>
      <c r="BH46" s="512">
        <f t="shared" si="11"/>
        <v>163.9</v>
      </c>
      <c r="BI46" s="400"/>
      <c r="BJ46" s="44">
        <f t="shared" si="12"/>
        <v>0</v>
      </c>
      <c r="BK46" s="512">
        <f t="shared" si="18"/>
        <v>171.35</v>
      </c>
      <c r="BL46" s="242"/>
      <c r="BM46" s="210">
        <f t="shared" si="13"/>
        <v>0</v>
      </c>
      <c r="BN46" s="512">
        <f t="shared" si="19"/>
        <v>149</v>
      </c>
      <c r="BO46" s="397">
        <f t="shared" si="14"/>
        <v>0</v>
      </c>
      <c r="BP46" s="210">
        <f t="shared" si="15"/>
        <v>0</v>
      </c>
      <c r="BQ46" s="44">
        <f t="shared" si="16"/>
        <v>0</v>
      </c>
      <c r="BR46" s="70">
        <v>1551</v>
      </c>
      <c r="BS46" s="713" t="s">
        <v>2613</v>
      </c>
      <c r="BT46" s="571" cm="1">
        <f t="array" ref="BT46">PRODUCT(--_xlfn.TEXTSPLIT(G46,"x"))/10000000</f>
        <v>3.2801795</v>
      </c>
      <c r="BU46" s="571">
        <f t="shared" si="20"/>
        <v>2.7679332528519565</v>
      </c>
    </row>
    <row r="47" spans="1:73" ht="12" customHeight="1">
      <c r="A47" s="44" t="str">
        <f t="shared" si="1"/>
        <v>AX11552</v>
      </c>
      <c r="B47" s="158" t="s">
        <v>591</v>
      </c>
      <c r="C47" s="528" t="s">
        <v>2369</v>
      </c>
      <c r="D47" s="158" t="s">
        <v>384</v>
      </c>
      <c r="E47" s="211"/>
      <c r="F47" s="48" t="s">
        <v>392</v>
      </c>
      <c r="G47" s="288" t="s">
        <v>859</v>
      </c>
      <c r="H47" s="621" t="s">
        <v>95</v>
      </c>
      <c r="I47" s="241" t="s">
        <v>1794</v>
      </c>
      <c r="J47" s="696" t="s">
        <v>1808</v>
      </c>
      <c r="K47" s="696" t="s">
        <v>1801</v>
      </c>
      <c r="L47" s="223" t="s">
        <v>1799</v>
      </c>
      <c r="M47" s="527">
        <v>1.667</v>
      </c>
      <c r="N47" s="517">
        <v>1</v>
      </c>
      <c r="O47" s="518"/>
      <c r="P47" s="518"/>
      <c r="Q47" s="421"/>
      <c r="R47" s="50"/>
      <c r="S47" s="51"/>
      <c r="T47" s="52"/>
      <c r="U47" s="53"/>
      <c r="V47" s="54"/>
      <c r="W47" s="55"/>
      <c r="X47" s="56"/>
      <c r="Y47" s="57"/>
      <c r="Z47" s="58"/>
      <c r="AA47" s="59"/>
      <c r="AB47" s="242"/>
      <c r="AC47" s="242"/>
      <c r="AD47" s="213">
        <f t="shared" si="25"/>
        <v>0</v>
      </c>
      <c r="AE47" s="61">
        <f t="shared" si="3"/>
        <v>0</v>
      </c>
      <c r="AF47" s="62"/>
      <c r="AG47" s="62"/>
      <c r="AH47" s="63"/>
      <c r="AI47" s="62"/>
      <c r="AJ47" s="205"/>
      <c r="AK47" s="62"/>
      <c r="AL47" s="516"/>
      <c r="AM47" s="510"/>
      <c r="AN47" s="205">
        <f>ROUND(CEILING(AR47*('Summary '!$J$4/100+1),5),0)-1</f>
        <v>164</v>
      </c>
      <c r="AO47" s="206">
        <f t="shared" si="4"/>
        <v>0</v>
      </c>
      <c r="AP47" s="206">
        <f t="shared" si="23"/>
        <v>0</v>
      </c>
      <c r="AQ47" s="63"/>
      <c r="AR47" s="62">
        <v>134</v>
      </c>
      <c r="AS47" s="62"/>
      <c r="AT47" s="514"/>
      <c r="AU47" s="515"/>
      <c r="AV47" s="515">
        <f t="shared" si="6"/>
        <v>134</v>
      </c>
      <c r="AW47" s="511">
        <f t="shared" si="17"/>
        <v>134</v>
      </c>
      <c r="AX47" s="234"/>
      <c r="AY47" s="235"/>
      <c r="AZ47" s="236"/>
      <c r="BA47" s="237"/>
      <c r="BB47" s="238"/>
      <c r="BC47" s="45">
        <f t="shared" si="21"/>
        <v>0</v>
      </c>
      <c r="BD47" s="44">
        <f t="shared" si="8"/>
        <v>0</v>
      </c>
      <c r="BE47" s="512">
        <f t="shared" si="9"/>
        <v>147.4</v>
      </c>
      <c r="BF47" s="242"/>
      <c r="BG47" s="210">
        <f t="shared" si="22"/>
        <v>0</v>
      </c>
      <c r="BH47" s="512">
        <f t="shared" si="11"/>
        <v>147.4</v>
      </c>
      <c r="BI47" s="400"/>
      <c r="BJ47" s="44">
        <f t="shared" si="12"/>
        <v>0</v>
      </c>
      <c r="BK47" s="512">
        <f t="shared" si="18"/>
        <v>154.1</v>
      </c>
      <c r="BL47" s="242"/>
      <c r="BM47" s="210">
        <f t="shared" si="13"/>
        <v>0</v>
      </c>
      <c r="BN47" s="512">
        <f t="shared" si="19"/>
        <v>134</v>
      </c>
      <c r="BO47" s="397">
        <f t="shared" si="14"/>
        <v>0</v>
      </c>
      <c r="BP47" s="210">
        <f t="shared" si="15"/>
        <v>0</v>
      </c>
      <c r="BQ47" s="44">
        <f t="shared" si="16"/>
        <v>0</v>
      </c>
      <c r="BR47" s="70">
        <v>1552</v>
      </c>
      <c r="BS47" s="713" t="s">
        <v>2613</v>
      </c>
      <c r="BT47" s="571" cm="1">
        <f t="array" ref="BT47">PRODUCT(--_xlfn.TEXTSPLIT(G47,"x"))/10000000</f>
        <v>3.1096919999999999</v>
      </c>
      <c r="BU47" s="571">
        <f t="shared" si="20"/>
        <v>2.7773556113960653</v>
      </c>
    </row>
    <row r="48" spans="1:73" ht="12" customHeight="1">
      <c r="A48" s="44" t="str">
        <f t="shared" si="1"/>
        <v>AX11553</v>
      </c>
      <c r="B48" s="158" t="s">
        <v>591</v>
      </c>
      <c r="C48" s="158" t="s">
        <v>2370</v>
      </c>
      <c r="D48" s="158" t="s">
        <v>384</v>
      </c>
      <c r="E48" s="211"/>
      <c r="F48" s="118" t="s">
        <v>392</v>
      </c>
      <c r="G48" s="288" t="s">
        <v>860</v>
      </c>
      <c r="H48" s="621" t="s">
        <v>95</v>
      </c>
      <c r="I48" s="241" t="s">
        <v>1794</v>
      </c>
      <c r="J48" s="696" t="s">
        <v>1808</v>
      </c>
      <c r="K48" s="696" t="s">
        <v>1801</v>
      </c>
      <c r="L48" s="223" t="s">
        <v>1799</v>
      </c>
      <c r="M48" s="527">
        <v>1.698</v>
      </c>
      <c r="N48" s="517">
        <v>1</v>
      </c>
      <c r="O48" s="518"/>
      <c r="P48" s="518"/>
      <c r="Q48" s="421"/>
      <c r="R48" s="50"/>
      <c r="S48" s="51"/>
      <c r="T48" s="52"/>
      <c r="U48" s="53"/>
      <c r="V48" s="54"/>
      <c r="W48" s="55"/>
      <c r="X48" s="56"/>
      <c r="Y48" s="57"/>
      <c r="Z48" s="58"/>
      <c r="AA48" s="59"/>
      <c r="AB48" s="242"/>
      <c r="AC48" s="242"/>
      <c r="AD48" s="213">
        <f t="shared" si="25"/>
        <v>0</v>
      </c>
      <c r="AE48" s="61">
        <f t="shared" si="3"/>
        <v>0</v>
      </c>
      <c r="AF48" s="62"/>
      <c r="AG48" s="62"/>
      <c r="AH48" s="63"/>
      <c r="AI48" s="62"/>
      <c r="AJ48" s="205"/>
      <c r="AK48" s="62"/>
      <c r="AL48" s="516"/>
      <c r="AM48" s="510"/>
      <c r="AN48" s="205">
        <f>ROUND(CEILING(AR48*('Summary '!$J$4/100+1),5),0)-1</f>
        <v>164</v>
      </c>
      <c r="AO48" s="206">
        <f t="shared" si="4"/>
        <v>0</v>
      </c>
      <c r="AP48" s="206">
        <f t="shared" si="23"/>
        <v>0</v>
      </c>
      <c r="AQ48" s="63"/>
      <c r="AR48" s="62">
        <v>134</v>
      </c>
      <c r="AS48" s="62"/>
      <c r="AT48" s="514"/>
      <c r="AU48" s="515"/>
      <c r="AV48" s="515">
        <f t="shared" si="6"/>
        <v>134</v>
      </c>
      <c r="AW48" s="511">
        <f t="shared" si="17"/>
        <v>134</v>
      </c>
      <c r="AX48" s="234"/>
      <c r="AY48" s="235"/>
      <c r="AZ48" s="236"/>
      <c r="BA48" s="237"/>
      <c r="BB48" s="238"/>
      <c r="BC48" s="45">
        <f t="shared" si="21"/>
        <v>0</v>
      </c>
      <c r="BD48" s="44">
        <f t="shared" si="8"/>
        <v>0</v>
      </c>
      <c r="BE48" s="512">
        <f t="shared" si="9"/>
        <v>147.4</v>
      </c>
      <c r="BF48" s="242"/>
      <c r="BG48" s="210">
        <f t="shared" si="22"/>
        <v>0</v>
      </c>
      <c r="BH48" s="512">
        <f t="shared" si="11"/>
        <v>147.4</v>
      </c>
      <c r="BI48" s="400"/>
      <c r="BJ48" s="44">
        <f t="shared" si="12"/>
        <v>0</v>
      </c>
      <c r="BK48" s="512">
        <f t="shared" si="18"/>
        <v>154.1</v>
      </c>
      <c r="BL48" s="242"/>
      <c r="BM48" s="210">
        <f t="shared" si="13"/>
        <v>0</v>
      </c>
      <c r="BN48" s="512">
        <f t="shared" si="19"/>
        <v>134</v>
      </c>
      <c r="BO48" s="397">
        <f t="shared" si="14"/>
        <v>0</v>
      </c>
      <c r="BP48" s="210">
        <f t="shared" si="15"/>
        <v>0</v>
      </c>
      <c r="BQ48" s="44">
        <f t="shared" si="16"/>
        <v>0</v>
      </c>
      <c r="BR48" s="70">
        <v>1553</v>
      </c>
      <c r="BS48" s="713" t="s">
        <v>2613</v>
      </c>
      <c r="BT48" s="571" cm="1">
        <f t="array" ref="BT48">PRODUCT(--_xlfn.TEXTSPLIT(G48,"x"))/10000000</f>
        <v>2.4935624999999999</v>
      </c>
      <c r="BU48" s="571">
        <f t="shared" si="20"/>
        <v>2.816336108456333</v>
      </c>
    </row>
    <row r="49" spans="1:73" ht="12" customHeight="1">
      <c r="A49" s="44" t="str">
        <f t="shared" si="1"/>
        <v>AX11554</v>
      </c>
      <c r="B49" s="158" t="s">
        <v>591</v>
      </c>
      <c r="C49" s="528" t="s">
        <v>2371</v>
      </c>
      <c r="D49" s="158" t="s">
        <v>384</v>
      </c>
      <c r="E49" s="211"/>
      <c r="F49" s="48" t="s">
        <v>392</v>
      </c>
      <c r="G49" s="288" t="s">
        <v>861</v>
      </c>
      <c r="H49" s="621" t="s">
        <v>74</v>
      </c>
      <c r="I49" s="241" t="s">
        <v>1794</v>
      </c>
      <c r="J49" s="696" t="s">
        <v>1808</v>
      </c>
      <c r="K49" s="696" t="s">
        <v>1801</v>
      </c>
      <c r="L49" s="223" t="s">
        <v>1799</v>
      </c>
      <c r="M49" s="527">
        <v>1.7130000000000001</v>
      </c>
      <c r="N49" s="517">
        <v>1</v>
      </c>
      <c r="O49" s="518"/>
      <c r="P49" s="518"/>
      <c r="Q49" s="421"/>
      <c r="R49" s="50"/>
      <c r="S49" s="51"/>
      <c r="T49" s="52"/>
      <c r="U49" s="53"/>
      <c r="V49" s="54"/>
      <c r="W49" s="55"/>
      <c r="X49" s="56"/>
      <c r="Y49" s="57"/>
      <c r="Z49" s="58"/>
      <c r="AA49" s="59"/>
      <c r="AB49" s="242"/>
      <c r="AC49" s="242"/>
      <c r="AD49" s="213">
        <f t="shared" si="25"/>
        <v>0</v>
      </c>
      <c r="AE49" s="61">
        <f t="shared" si="3"/>
        <v>0</v>
      </c>
      <c r="AF49" s="62"/>
      <c r="AG49" s="62"/>
      <c r="AH49" s="63"/>
      <c r="AI49" s="62"/>
      <c r="AJ49" s="205"/>
      <c r="AK49" s="62"/>
      <c r="AL49" s="516"/>
      <c r="AM49" s="510"/>
      <c r="AN49" s="205">
        <f>ROUND(CEILING(AR49*('Summary '!$J$4/100+1),5),0)-1</f>
        <v>179</v>
      </c>
      <c r="AO49" s="206">
        <f t="shared" si="4"/>
        <v>0</v>
      </c>
      <c r="AP49" s="206">
        <f t="shared" si="23"/>
        <v>0</v>
      </c>
      <c r="AQ49" s="63"/>
      <c r="AR49" s="62">
        <v>144</v>
      </c>
      <c r="AS49" s="62"/>
      <c r="AT49" s="514"/>
      <c r="AU49" s="515"/>
      <c r="AV49" s="515">
        <f t="shared" si="6"/>
        <v>144</v>
      </c>
      <c r="AW49" s="511">
        <f t="shared" si="17"/>
        <v>144</v>
      </c>
      <c r="AX49" s="234"/>
      <c r="AY49" s="235"/>
      <c r="AZ49" s="236"/>
      <c r="BA49" s="237"/>
      <c r="BB49" s="238"/>
      <c r="BC49" s="45">
        <f t="shared" si="21"/>
        <v>0</v>
      </c>
      <c r="BD49" s="44">
        <f t="shared" si="8"/>
        <v>0</v>
      </c>
      <c r="BE49" s="512">
        <f t="shared" si="9"/>
        <v>158.4</v>
      </c>
      <c r="BF49" s="242"/>
      <c r="BG49" s="210">
        <f t="shared" si="22"/>
        <v>0</v>
      </c>
      <c r="BH49" s="512">
        <f t="shared" si="11"/>
        <v>158.4</v>
      </c>
      <c r="BI49" s="400"/>
      <c r="BJ49" s="44">
        <f t="shared" si="12"/>
        <v>0</v>
      </c>
      <c r="BK49" s="512">
        <f t="shared" si="18"/>
        <v>165.6</v>
      </c>
      <c r="BL49" s="242"/>
      <c r="BM49" s="210">
        <f t="shared" si="13"/>
        <v>0</v>
      </c>
      <c r="BN49" s="512">
        <f t="shared" si="19"/>
        <v>144</v>
      </c>
      <c r="BO49" s="397">
        <f t="shared" si="14"/>
        <v>0</v>
      </c>
      <c r="BP49" s="210">
        <f t="shared" si="15"/>
        <v>0</v>
      </c>
      <c r="BQ49" s="44">
        <f t="shared" si="16"/>
        <v>0</v>
      </c>
      <c r="BR49" s="70">
        <v>1554</v>
      </c>
      <c r="BS49" s="713" t="s">
        <v>2613</v>
      </c>
      <c r="BT49" s="571" cm="1">
        <f t="array" ref="BT49">PRODUCT(--_xlfn.TEXTSPLIT(G49,"x"))/10000000</f>
        <v>2.7056249999999999</v>
      </c>
      <c r="BU49" s="571">
        <f t="shared" si="20"/>
        <v>2.8019273842425956</v>
      </c>
    </row>
    <row r="50" spans="1:73" ht="12" customHeight="1">
      <c r="A50" s="44" t="str">
        <f t="shared" si="1"/>
        <v>AX12182</v>
      </c>
      <c r="B50" s="158" t="s">
        <v>591</v>
      </c>
      <c r="C50" s="158" t="s">
        <v>2351</v>
      </c>
      <c r="D50" s="158" t="s">
        <v>384</v>
      </c>
      <c r="E50" s="211"/>
      <c r="F50" s="48" t="s">
        <v>392</v>
      </c>
      <c r="G50" s="115" t="s">
        <v>67</v>
      </c>
      <c r="H50" s="621" t="s">
        <v>95</v>
      </c>
      <c r="I50" s="241" t="s">
        <v>1794</v>
      </c>
      <c r="J50" s="696" t="s">
        <v>1808</v>
      </c>
      <c r="K50" s="696" t="s">
        <v>1801</v>
      </c>
      <c r="L50" s="223" t="s">
        <v>1799</v>
      </c>
      <c r="M50" s="527">
        <v>2.4239999999999999</v>
      </c>
      <c r="N50" s="517">
        <v>3</v>
      </c>
      <c r="O50" s="518"/>
      <c r="P50" s="518"/>
      <c r="Q50" s="421"/>
      <c r="R50" s="50"/>
      <c r="S50" s="51"/>
      <c r="T50" s="52"/>
      <c r="U50" s="53"/>
      <c r="V50" s="54"/>
      <c r="W50" s="55"/>
      <c r="X50" s="56"/>
      <c r="Y50" s="57"/>
      <c r="Z50" s="58"/>
      <c r="AA50" s="59"/>
      <c r="AB50" s="242"/>
      <c r="AC50" s="242"/>
      <c r="AD50" s="213">
        <f t="shared" si="25"/>
        <v>0</v>
      </c>
      <c r="AE50" s="61">
        <f t="shared" si="3"/>
        <v>0</v>
      </c>
      <c r="AF50" s="62"/>
      <c r="AG50" s="62"/>
      <c r="AH50" s="63"/>
      <c r="AI50" s="62"/>
      <c r="AJ50" s="205"/>
      <c r="AK50" s="62"/>
      <c r="AL50" s="516"/>
      <c r="AM50" s="510"/>
      <c r="AN50" s="205">
        <f>ROUND(CEILING(AR50*('Summary '!$J$4/100+1),5),0)-1</f>
        <v>269</v>
      </c>
      <c r="AO50" s="206">
        <f t="shared" ref="AO50" si="26">IF(P50=TRUE,-0.05,0)</f>
        <v>0</v>
      </c>
      <c r="AP50" s="206">
        <f t="shared" si="23"/>
        <v>0</v>
      </c>
      <c r="AQ50" s="63"/>
      <c r="AR50" s="62">
        <v>219</v>
      </c>
      <c r="AS50" s="62"/>
      <c r="AT50" s="514"/>
      <c r="AU50" s="515"/>
      <c r="AV50" s="515">
        <f t="shared" ref="AV50" si="27">IF(OrderFormType="Wholesale",CEILING(AR50*ExchRate,ExchRateRoundUpTo),CEILING(AN50*ExchRate,ExchRateRoundUpTo)/1.22)</f>
        <v>219</v>
      </c>
      <c r="AW50" s="511">
        <f t="shared" ref="AW50" si="28">AV50*(1+AO50+AP50)</f>
        <v>219</v>
      </c>
      <c r="AX50" s="234"/>
      <c r="AY50" s="235"/>
      <c r="AZ50" s="236"/>
      <c r="BA50" s="237"/>
      <c r="BB50" s="238"/>
      <c r="BC50" s="45">
        <f t="shared" si="21"/>
        <v>0</v>
      </c>
      <c r="BD50" s="44">
        <f t="shared" ref="BD50" si="29">N50*BC50</f>
        <v>0</v>
      </c>
      <c r="BE50" s="512">
        <f t="shared" si="9"/>
        <v>240.9</v>
      </c>
      <c r="BF50" s="242"/>
      <c r="BG50" s="210">
        <f t="shared" si="22"/>
        <v>0</v>
      </c>
      <c r="BH50" s="512">
        <f t="shared" si="11"/>
        <v>240.9</v>
      </c>
      <c r="BI50" s="400"/>
      <c r="BJ50" s="44">
        <f t="shared" ref="BJ50" si="30">N50*BI50</f>
        <v>0</v>
      </c>
      <c r="BK50" s="512">
        <f t="shared" si="18"/>
        <v>251.85</v>
      </c>
      <c r="BL50" s="242"/>
      <c r="BM50" s="210">
        <f t="shared" ref="BM50" si="31">N50*BL50</f>
        <v>0</v>
      </c>
      <c r="BN50" s="512">
        <f t="shared" si="19"/>
        <v>219</v>
      </c>
      <c r="BO50" s="397">
        <f t="shared" ref="BO50" si="32">(AD50*AW50)+(BC50*BE50)+(BF50*BH50)+(BI50*BK50)+(BL50*BN50)</f>
        <v>0</v>
      </c>
      <c r="BP50" s="210">
        <f t="shared" ref="BP50" si="33">AD50+BC50+BF50+BI50+BL50</f>
        <v>0</v>
      </c>
      <c r="BQ50" s="44">
        <f t="shared" ref="BQ50" si="34">N50*BP50</f>
        <v>0</v>
      </c>
      <c r="BR50" s="70">
        <v>2182</v>
      </c>
      <c r="BS50" s="713" t="s">
        <v>2613</v>
      </c>
      <c r="BT50" s="571" t="e" cm="1">
        <f t="array" ref="BT50">PRODUCT(--_xlfn.TEXTSPLIT(G50,"x"))/10000000</f>
        <v>#VALUE!</v>
      </c>
      <c r="BU50" s="571" t="e">
        <f t="shared" si="20"/>
        <v>#VALUE!</v>
      </c>
    </row>
    <row r="51" spans="1:73" ht="16" customHeight="1">
      <c r="A51" s="272"/>
      <c r="B51" s="252"/>
      <c r="C51" s="294" t="s">
        <v>2537</v>
      </c>
      <c r="D51" s="252"/>
      <c r="E51" s="252"/>
      <c r="F51" s="253"/>
      <c r="G51" s="253"/>
      <c r="H51" s="253"/>
      <c r="I51" s="640"/>
      <c r="J51" s="72"/>
      <c r="K51" s="72"/>
      <c r="L51" s="72"/>
      <c r="M51" s="253"/>
      <c r="N51" s="254"/>
      <c r="O51" s="254"/>
      <c r="P51" s="254"/>
      <c r="Q51" s="255"/>
      <c r="R51" s="255"/>
      <c r="S51" s="255"/>
      <c r="T51" s="255"/>
      <c r="U51" s="256"/>
      <c r="V51" s="255"/>
      <c r="W51" s="255"/>
      <c r="X51" s="257"/>
      <c r="Y51" s="255"/>
      <c r="Z51" s="257"/>
      <c r="AA51" s="257"/>
      <c r="AB51" s="260"/>
      <c r="AC51" s="260"/>
      <c r="AD51" s="258"/>
      <c r="AE51" s="258"/>
      <c r="AF51" s="258"/>
      <c r="AG51" s="258"/>
      <c r="AH51" s="258"/>
      <c r="AI51" s="258"/>
      <c r="AJ51" s="258"/>
      <c r="AK51" s="600"/>
      <c r="AL51" s="258"/>
      <c r="AM51" s="404"/>
      <c r="AN51" s="404"/>
      <c r="AO51" s="404"/>
      <c r="AP51" s="404"/>
      <c r="AQ51" s="404"/>
      <c r="AR51" s="404"/>
      <c r="AS51" s="404"/>
      <c r="AT51" s="404"/>
      <c r="AU51" s="404"/>
      <c r="AV51" s="404"/>
      <c r="AW51" s="404"/>
      <c r="AX51" s="260"/>
      <c r="AY51" s="260"/>
      <c r="AZ51" s="260"/>
      <c r="BA51" s="261"/>
      <c r="BB51" s="260"/>
      <c r="BC51" s="404"/>
      <c r="BD51" s="404"/>
      <c r="BE51" s="404"/>
      <c r="BF51" s="260"/>
      <c r="BG51" s="404"/>
      <c r="BH51" s="404"/>
      <c r="BI51" s="529"/>
      <c r="BJ51" s="258"/>
      <c r="BK51" s="258"/>
      <c r="BL51" s="566"/>
      <c r="BM51" s="258"/>
      <c r="BN51" s="258"/>
      <c r="BO51" s="258"/>
      <c r="BP51" s="258"/>
      <c r="BQ51" s="258"/>
      <c r="BR51" s="258"/>
      <c r="BS51" s="404"/>
      <c r="BT51" s="404"/>
      <c r="BU51" s="404"/>
    </row>
    <row r="52" spans="1:73" ht="12" customHeight="1">
      <c r="A52" s="210" t="str">
        <f>"HO4"&amp;REPT(0,4-LEN(BR52))&amp;BR52</f>
        <v>HO43351</v>
      </c>
      <c r="B52" s="211" t="s">
        <v>2537</v>
      </c>
      <c r="C52" s="276" t="s">
        <v>2538</v>
      </c>
      <c r="D52" s="276" t="s">
        <v>772</v>
      </c>
      <c r="E52" s="401" t="s">
        <v>1298</v>
      </c>
      <c r="F52" s="277"/>
      <c r="G52" s="289" t="s">
        <v>2556</v>
      </c>
      <c r="H52" s="637" t="s">
        <v>1422</v>
      </c>
      <c r="I52" s="697" t="s">
        <v>1794</v>
      </c>
      <c r="J52" s="696" t="s">
        <v>1808</v>
      </c>
      <c r="K52" s="696" t="s">
        <v>1801</v>
      </c>
      <c r="L52" s="643" t="s">
        <v>1803</v>
      </c>
      <c r="M52" s="638">
        <v>0.98</v>
      </c>
      <c r="N52" s="278">
        <v>1</v>
      </c>
      <c r="O52" s="278"/>
      <c r="P52" s="278"/>
      <c r="Q52" s="224"/>
      <c r="R52" s="195"/>
      <c r="S52" s="196"/>
      <c r="T52" s="197"/>
      <c r="U52" s="198"/>
      <c r="V52" s="199"/>
      <c r="W52" s="200"/>
      <c r="X52" s="201"/>
      <c r="Y52" s="202"/>
      <c r="Z52" s="203"/>
      <c r="AA52" s="204"/>
      <c r="AB52" s="242"/>
      <c r="AC52" s="242"/>
      <c r="AD52" s="213">
        <f t="shared" ref="AD52:AD55" si="35">SUM(Q52:AC52)</f>
        <v>0</v>
      </c>
      <c r="AE52" s="214">
        <f t="shared" ref="AE52:AE56" si="36">N52*AD52</f>
        <v>0</v>
      </c>
      <c r="AF52" s="62"/>
      <c r="AG52" s="62"/>
      <c r="AH52" s="63"/>
      <c r="AI52" s="62"/>
      <c r="AJ52" s="205"/>
      <c r="AK52" s="62"/>
      <c r="AL52" s="516"/>
      <c r="AM52" s="510"/>
      <c r="AN52" s="205">
        <f>ROUND(CEILING(AR52*('Summary '!$J$4/100+1),5),0)-1</f>
        <v>114</v>
      </c>
      <c r="AO52" s="206">
        <f t="shared" ref="AO52:AO56" si="37">IF(P52=TRUE,-0.05,0)</f>
        <v>0</v>
      </c>
      <c r="AP52" s="206">
        <f t="shared" ref="AP52:AP56" si="38">IF(O52=TRUE,0.15,0)</f>
        <v>0</v>
      </c>
      <c r="AQ52" s="63"/>
      <c r="AR52" s="62">
        <v>94</v>
      </c>
      <c r="AS52" s="279"/>
      <c r="AT52" s="510"/>
      <c r="AU52" s="511"/>
      <c r="AV52" s="511">
        <f>IF(OrderFormType="Wholesale",CEILING(AR52*ExchRate,ExchRateRoundUpTo),CEILING(AN52*ExchRate,ExchRateRoundUpTo)/1.22)</f>
        <v>94</v>
      </c>
      <c r="AW52" s="511">
        <f>AV52*(1+AO52+AP52)</f>
        <v>94</v>
      </c>
      <c r="AX52" s="234"/>
      <c r="AY52" s="235"/>
      <c r="AZ52" s="236"/>
      <c r="BA52" s="249"/>
      <c r="BB52" s="238"/>
      <c r="BC52" s="239">
        <f>SUM(AX52:BB52)</f>
        <v>0</v>
      </c>
      <c r="BD52" s="210">
        <f>N52*BC52</f>
        <v>0</v>
      </c>
      <c r="BE52" s="512">
        <f>AV52*(1.1+AO52+AP52)</f>
        <v>103.4</v>
      </c>
      <c r="BF52" s="242"/>
      <c r="BG52" s="210">
        <f t="shared" ref="BG52:BG56" si="39">$N52*BF52</f>
        <v>0</v>
      </c>
      <c r="BH52" s="512">
        <f t="shared" ref="BH52:BH143" si="40">$AV52*(1.1+$AO52+$AP52)</f>
        <v>103.4</v>
      </c>
      <c r="BI52" s="400"/>
      <c r="BJ52" s="210">
        <f>N52*BI52</f>
        <v>0</v>
      </c>
      <c r="BK52" s="512">
        <f t="shared" si="18"/>
        <v>108.1</v>
      </c>
      <c r="BL52" s="242"/>
      <c r="BM52" s="210">
        <f>N52*BL52</f>
        <v>0</v>
      </c>
      <c r="BN52" s="512">
        <f t="shared" si="19"/>
        <v>94</v>
      </c>
      <c r="BO52" s="397">
        <f>(AD52*AW52)+(BC52*BE52)+(BF52*BH52)+(BI52*BK52)+(BL52*BN52)</f>
        <v>0</v>
      </c>
      <c r="BP52" s="210">
        <f>AD52+BC52+BF52+BI52+BL52</f>
        <v>0</v>
      </c>
      <c r="BQ52" s="210">
        <f>N52*BP52</f>
        <v>0</v>
      </c>
      <c r="BR52" s="280">
        <v>3351</v>
      </c>
      <c r="BS52" s="713" t="s">
        <v>2613</v>
      </c>
      <c r="BT52" s="571" cm="1">
        <f t="array" ref="BT52">PRODUCT(--_xlfn.TEXTSPLIT(G52,"x"))/10000000</f>
        <v>1.17</v>
      </c>
      <c r="BU52" s="571">
        <f t="shared" si="20"/>
        <v>2.9499202280571133</v>
      </c>
    </row>
    <row r="53" spans="1:73" ht="12" customHeight="1">
      <c r="A53" s="210" t="str">
        <f t="shared" ref="A53:A56" si="41">"HO4"&amp;REPT(0,4-LEN(BR53))&amp;BR53</f>
        <v>HO43352</v>
      </c>
      <c r="B53" s="211" t="s">
        <v>2537</v>
      </c>
      <c r="C53" s="276" t="s">
        <v>2539</v>
      </c>
      <c r="D53" s="276" t="s">
        <v>772</v>
      </c>
      <c r="E53" s="401" t="s">
        <v>1298</v>
      </c>
      <c r="F53" s="277"/>
      <c r="G53" s="289" t="s">
        <v>2557</v>
      </c>
      <c r="H53" s="637" t="s">
        <v>1422</v>
      </c>
      <c r="I53" s="697" t="s">
        <v>1794</v>
      </c>
      <c r="J53" s="696" t="s">
        <v>1808</v>
      </c>
      <c r="K53" s="696" t="s">
        <v>1801</v>
      </c>
      <c r="L53" s="643" t="s">
        <v>1803</v>
      </c>
      <c r="M53" s="638">
        <v>1.8049999999999999</v>
      </c>
      <c r="N53" s="278">
        <v>1</v>
      </c>
      <c r="O53" s="278"/>
      <c r="P53" s="278"/>
      <c r="Q53" s="224"/>
      <c r="R53" s="195"/>
      <c r="S53" s="196"/>
      <c r="T53" s="197"/>
      <c r="U53" s="198"/>
      <c r="V53" s="199"/>
      <c r="W53" s="200"/>
      <c r="X53" s="201"/>
      <c r="Y53" s="202"/>
      <c r="Z53" s="203"/>
      <c r="AA53" s="204"/>
      <c r="AB53" s="242"/>
      <c r="AC53" s="242"/>
      <c r="AD53" s="213">
        <f t="shared" si="35"/>
        <v>0</v>
      </c>
      <c r="AE53" s="214">
        <f t="shared" si="36"/>
        <v>0</v>
      </c>
      <c r="AF53" s="62"/>
      <c r="AG53" s="62"/>
      <c r="AH53" s="63"/>
      <c r="AI53" s="62"/>
      <c r="AJ53" s="205"/>
      <c r="AK53" s="62"/>
      <c r="AL53" s="516"/>
      <c r="AM53" s="510"/>
      <c r="AN53" s="205">
        <f>ROUND(CEILING(AR53*('Summary '!$J$4/100+1),5),0)-1</f>
        <v>139</v>
      </c>
      <c r="AO53" s="206">
        <f t="shared" si="37"/>
        <v>0</v>
      </c>
      <c r="AP53" s="206">
        <f t="shared" si="38"/>
        <v>0</v>
      </c>
      <c r="AQ53" s="63"/>
      <c r="AR53" s="62">
        <v>114</v>
      </c>
      <c r="AS53" s="279"/>
      <c r="AT53" s="510"/>
      <c r="AU53" s="511"/>
      <c r="AV53" s="511">
        <f>IF(OrderFormType="Wholesale",CEILING(AR53*ExchRate,ExchRateRoundUpTo),CEILING(AN53*ExchRate,ExchRateRoundUpTo)/1.22)</f>
        <v>114</v>
      </c>
      <c r="AW53" s="511">
        <f>AV53*(1+AO53+AP53)</f>
        <v>114</v>
      </c>
      <c r="AX53" s="234"/>
      <c r="AY53" s="235"/>
      <c r="AZ53" s="236"/>
      <c r="BA53" s="249"/>
      <c r="BB53" s="238"/>
      <c r="BC53" s="239">
        <f>SUM(AX53:BB53)</f>
        <v>0</v>
      </c>
      <c r="BD53" s="210">
        <f>N53*BC53</f>
        <v>0</v>
      </c>
      <c r="BE53" s="512">
        <f>AV53*(1.1+AO53+AP53)</f>
        <v>125.4</v>
      </c>
      <c r="BF53" s="242"/>
      <c r="BG53" s="210">
        <f t="shared" si="39"/>
        <v>0</v>
      </c>
      <c r="BH53" s="512">
        <f t="shared" si="40"/>
        <v>125.4</v>
      </c>
      <c r="BI53" s="400"/>
      <c r="BJ53" s="210">
        <f>N53*BI53</f>
        <v>0</v>
      </c>
      <c r="BK53" s="512">
        <f t="shared" si="18"/>
        <v>131.1</v>
      </c>
      <c r="BL53" s="242"/>
      <c r="BM53" s="210">
        <f>N53*BL53</f>
        <v>0</v>
      </c>
      <c r="BN53" s="512">
        <f t="shared" si="19"/>
        <v>114</v>
      </c>
      <c r="BO53" s="397">
        <f>(AD53*AW53)+(BC53*BE53)+(BF53*BH53)+(BI53*BK53)+(BL53*BN53)</f>
        <v>0</v>
      </c>
      <c r="BP53" s="210">
        <f>AD53+BC53+BF53+BI53+BL53</f>
        <v>0</v>
      </c>
      <c r="BQ53" s="210">
        <f>N53*BP53</f>
        <v>0</v>
      </c>
      <c r="BR53" s="280">
        <v>3352</v>
      </c>
      <c r="BS53" s="713" t="s">
        <v>2613</v>
      </c>
      <c r="BT53" s="571" cm="1">
        <f t="array" ref="BT53">PRODUCT(--_xlfn.TEXTSPLIT(G53,"x"))/10000000</f>
        <v>2.8433125000000001</v>
      </c>
      <c r="BU53" s="571">
        <f t="shared" si="20"/>
        <v>2.793164845328401</v>
      </c>
    </row>
    <row r="54" spans="1:73" ht="12" customHeight="1">
      <c r="A54" s="210" t="str">
        <f t="shared" si="41"/>
        <v>HO43353</v>
      </c>
      <c r="B54" s="211" t="s">
        <v>2537</v>
      </c>
      <c r="C54" s="276" t="s">
        <v>2540</v>
      </c>
      <c r="D54" s="276" t="s">
        <v>772</v>
      </c>
      <c r="E54" s="401" t="s">
        <v>1298</v>
      </c>
      <c r="F54" s="277"/>
      <c r="G54" s="289" t="s">
        <v>2558</v>
      </c>
      <c r="H54" s="637" t="s">
        <v>1422</v>
      </c>
      <c r="I54" s="697" t="s">
        <v>1794</v>
      </c>
      <c r="J54" s="696" t="s">
        <v>1808</v>
      </c>
      <c r="K54" s="696" t="s">
        <v>1801</v>
      </c>
      <c r="L54" s="643" t="s">
        <v>1803</v>
      </c>
      <c r="M54" s="638">
        <v>2.89</v>
      </c>
      <c r="N54" s="278">
        <v>1</v>
      </c>
      <c r="O54" s="278"/>
      <c r="P54" s="278"/>
      <c r="Q54" s="224"/>
      <c r="R54" s="195"/>
      <c r="S54" s="196"/>
      <c r="T54" s="197"/>
      <c r="U54" s="198"/>
      <c r="V54" s="199"/>
      <c r="W54" s="200"/>
      <c r="X54" s="201"/>
      <c r="Y54" s="202"/>
      <c r="Z54" s="203"/>
      <c r="AA54" s="204"/>
      <c r="AB54" s="242"/>
      <c r="AC54" s="242"/>
      <c r="AD54" s="213">
        <f t="shared" si="35"/>
        <v>0</v>
      </c>
      <c r="AE54" s="214">
        <f t="shared" si="36"/>
        <v>0</v>
      </c>
      <c r="AF54" s="62"/>
      <c r="AG54" s="62"/>
      <c r="AH54" s="63"/>
      <c r="AI54" s="62"/>
      <c r="AJ54" s="205"/>
      <c r="AK54" s="62"/>
      <c r="AL54" s="516"/>
      <c r="AM54" s="510"/>
      <c r="AN54" s="205">
        <f>ROUND(CEILING(AR54*('Summary '!$J$4/100+1),5),0)-1</f>
        <v>184</v>
      </c>
      <c r="AO54" s="206">
        <f t="shared" si="37"/>
        <v>0</v>
      </c>
      <c r="AP54" s="206">
        <f t="shared" si="38"/>
        <v>0</v>
      </c>
      <c r="AQ54" s="63"/>
      <c r="AR54" s="62">
        <v>149</v>
      </c>
      <c r="AS54" s="279"/>
      <c r="AT54" s="510"/>
      <c r="AU54" s="511"/>
      <c r="AV54" s="511">
        <f>IF(OrderFormType="Wholesale",CEILING(AR54*ExchRate,ExchRateRoundUpTo),CEILING(AN54*ExchRate,ExchRateRoundUpTo)/1.22)</f>
        <v>149</v>
      </c>
      <c r="AW54" s="511">
        <f>AV54*(1+AO54+AP54)</f>
        <v>149</v>
      </c>
      <c r="AX54" s="234"/>
      <c r="AY54" s="235"/>
      <c r="AZ54" s="236"/>
      <c r="BA54" s="249"/>
      <c r="BB54" s="238"/>
      <c r="BC54" s="239">
        <f>SUM(AX54:BB54)</f>
        <v>0</v>
      </c>
      <c r="BD54" s="210">
        <f>N54*BC54</f>
        <v>0</v>
      </c>
      <c r="BE54" s="512">
        <f>AV54*(1.1+AO54+AP54)</f>
        <v>163.9</v>
      </c>
      <c r="BF54" s="242"/>
      <c r="BG54" s="210">
        <f t="shared" si="39"/>
        <v>0</v>
      </c>
      <c r="BH54" s="512">
        <f t="shared" si="40"/>
        <v>163.9</v>
      </c>
      <c r="BI54" s="400"/>
      <c r="BJ54" s="210">
        <f>N54*BI54</f>
        <v>0</v>
      </c>
      <c r="BK54" s="512">
        <f t="shared" si="18"/>
        <v>171.35</v>
      </c>
      <c r="BL54" s="242"/>
      <c r="BM54" s="210">
        <f>N54*BL54</f>
        <v>0</v>
      </c>
      <c r="BN54" s="512">
        <f t="shared" si="19"/>
        <v>149</v>
      </c>
      <c r="BO54" s="397">
        <f>(AD54*AW54)+(BC54*BE54)+(BF54*BH54)+(BI54*BK54)+(BL54*BN54)</f>
        <v>0</v>
      </c>
      <c r="BP54" s="210">
        <f>AD54+BC54+BF54+BI54+BL54</f>
        <v>0</v>
      </c>
      <c r="BQ54" s="210">
        <f>N54*BP54</f>
        <v>0</v>
      </c>
      <c r="BR54" s="280">
        <v>3353</v>
      </c>
      <c r="BS54" s="713" t="s">
        <v>2613</v>
      </c>
      <c r="BT54" s="571" cm="1">
        <f t="array" ref="BT54">PRODUCT(--_xlfn.TEXTSPLIT(G54,"x"))/10000000</f>
        <v>5.6364000000000001</v>
      </c>
      <c r="BU54" s="571">
        <f t="shared" si="20"/>
        <v>2.6723675196061429</v>
      </c>
    </row>
    <row r="55" spans="1:73" ht="12" customHeight="1">
      <c r="A55" s="210" t="str">
        <f t="shared" si="41"/>
        <v>HO43354</v>
      </c>
      <c r="B55" s="211" t="s">
        <v>2537</v>
      </c>
      <c r="C55" s="276" t="s">
        <v>2541</v>
      </c>
      <c r="D55" s="276" t="s">
        <v>772</v>
      </c>
      <c r="E55" s="401" t="s">
        <v>1298</v>
      </c>
      <c r="F55" s="277"/>
      <c r="G55" s="289" t="s">
        <v>2559</v>
      </c>
      <c r="H55" s="637" t="s">
        <v>1422</v>
      </c>
      <c r="I55" s="697" t="s">
        <v>1794</v>
      </c>
      <c r="J55" s="696" t="s">
        <v>1808</v>
      </c>
      <c r="K55" s="696" t="s">
        <v>1801</v>
      </c>
      <c r="L55" s="643" t="s">
        <v>1803</v>
      </c>
      <c r="M55" s="638">
        <v>5.86</v>
      </c>
      <c r="N55" s="278">
        <v>1</v>
      </c>
      <c r="O55" s="278"/>
      <c r="P55" s="278"/>
      <c r="Q55" s="224"/>
      <c r="R55" s="195"/>
      <c r="S55" s="196"/>
      <c r="T55" s="197"/>
      <c r="U55" s="198"/>
      <c r="V55" s="199"/>
      <c r="W55" s="200"/>
      <c r="X55" s="201"/>
      <c r="Y55" s="202"/>
      <c r="Z55" s="203"/>
      <c r="AA55" s="204"/>
      <c r="AB55" s="242"/>
      <c r="AC55" s="242"/>
      <c r="AD55" s="213">
        <f t="shared" si="35"/>
        <v>0</v>
      </c>
      <c r="AE55" s="214">
        <f t="shared" si="36"/>
        <v>0</v>
      </c>
      <c r="AF55" s="62"/>
      <c r="AG55" s="62"/>
      <c r="AH55" s="63"/>
      <c r="AI55" s="62"/>
      <c r="AJ55" s="205"/>
      <c r="AK55" s="62"/>
      <c r="AL55" s="516"/>
      <c r="AM55" s="510"/>
      <c r="AN55" s="205">
        <f>ROUND(CEILING(AR55*('Summary '!$J$4/100+1),5),0)-1</f>
        <v>274</v>
      </c>
      <c r="AO55" s="206">
        <f t="shared" si="37"/>
        <v>0</v>
      </c>
      <c r="AP55" s="206">
        <f t="shared" si="38"/>
        <v>0</v>
      </c>
      <c r="AQ55" s="63"/>
      <c r="AR55" s="62">
        <v>224</v>
      </c>
      <c r="AS55" s="279"/>
      <c r="AT55" s="510"/>
      <c r="AU55" s="511"/>
      <c r="AV55" s="511">
        <f>IF(OrderFormType="Wholesale",CEILING(AR55*ExchRate,ExchRateRoundUpTo),CEILING(AN55*ExchRate,ExchRateRoundUpTo)/1.22)</f>
        <v>224</v>
      </c>
      <c r="AW55" s="511">
        <f>AV55*(1+AO55+AP55)</f>
        <v>224</v>
      </c>
      <c r="AX55" s="234"/>
      <c r="AY55" s="235"/>
      <c r="AZ55" s="236"/>
      <c r="BA55" s="249"/>
      <c r="BB55" s="238"/>
      <c r="BC55" s="239">
        <f>SUM(AX55:BB55)</f>
        <v>0</v>
      </c>
      <c r="BD55" s="210">
        <f>N55*BC55</f>
        <v>0</v>
      </c>
      <c r="BE55" s="512">
        <f>AV55*(1.1+AO55+AP55)</f>
        <v>246.40000000000003</v>
      </c>
      <c r="BF55" s="242"/>
      <c r="BG55" s="210">
        <f t="shared" si="39"/>
        <v>0</v>
      </c>
      <c r="BH55" s="512">
        <f t="shared" si="40"/>
        <v>246.40000000000003</v>
      </c>
      <c r="BI55" s="400"/>
      <c r="BJ55" s="210">
        <f>N55*BI55</f>
        <v>0</v>
      </c>
      <c r="BK55" s="512">
        <f t="shared" si="18"/>
        <v>257.59999999999997</v>
      </c>
      <c r="BL55" s="242"/>
      <c r="BM55" s="210">
        <f>N55*BL55</f>
        <v>0</v>
      </c>
      <c r="BN55" s="512">
        <f t="shared" si="19"/>
        <v>224</v>
      </c>
      <c r="BO55" s="397">
        <f>(AD55*AW55)+(BC55*BE55)+(BF55*BH55)+(BI55*BK55)+(BL55*BN55)</f>
        <v>0</v>
      </c>
      <c r="BP55" s="210">
        <f>AD55+BC55+BF55+BI55+BL55</f>
        <v>0</v>
      </c>
      <c r="BQ55" s="210">
        <f>N55*BP55</f>
        <v>0</v>
      </c>
      <c r="BR55" s="280">
        <v>3354</v>
      </c>
      <c r="BS55" s="713" t="s">
        <v>2613</v>
      </c>
      <c r="BT55" s="571" cm="1">
        <f t="array" ref="BT55">PRODUCT(--_xlfn.TEXTSPLIT(G55,"x"))/10000000</f>
        <v>15.7294</v>
      </c>
      <c r="BU55" s="571">
        <f t="shared" si="20"/>
        <v>2.4911940775356878</v>
      </c>
    </row>
    <row r="56" spans="1:73" ht="12" customHeight="1">
      <c r="A56" s="210" t="str">
        <f t="shared" si="41"/>
        <v>HO43355</v>
      </c>
      <c r="B56" s="211" t="s">
        <v>2537</v>
      </c>
      <c r="C56" s="276" t="s">
        <v>2542</v>
      </c>
      <c r="D56" s="276" t="s">
        <v>772</v>
      </c>
      <c r="E56" s="401" t="s">
        <v>1298</v>
      </c>
      <c r="F56" s="277"/>
      <c r="G56" s="289" t="s">
        <v>2560</v>
      </c>
      <c r="H56" s="637" t="s">
        <v>1422</v>
      </c>
      <c r="I56" s="697" t="s">
        <v>1794</v>
      </c>
      <c r="J56" s="696" t="s">
        <v>1808</v>
      </c>
      <c r="K56" s="696" t="s">
        <v>1801</v>
      </c>
      <c r="L56" s="643" t="s">
        <v>1803</v>
      </c>
      <c r="M56" s="638">
        <v>10.119999999999999</v>
      </c>
      <c r="N56" s="278">
        <v>1</v>
      </c>
      <c r="O56" s="278"/>
      <c r="P56" s="278"/>
      <c r="Q56" s="224"/>
      <c r="R56" s="195"/>
      <c r="S56" s="196"/>
      <c r="T56" s="197"/>
      <c r="U56" s="198"/>
      <c r="V56" s="199"/>
      <c r="W56" s="200"/>
      <c r="X56" s="201"/>
      <c r="Y56" s="202"/>
      <c r="Z56" s="203"/>
      <c r="AA56" s="204"/>
      <c r="AB56" s="242"/>
      <c r="AC56" s="242"/>
      <c r="AD56" s="213">
        <f t="shared" ref="AD56" si="42">SUM(Q56:AC56)</f>
        <v>0</v>
      </c>
      <c r="AE56" s="214">
        <f t="shared" si="36"/>
        <v>0</v>
      </c>
      <c r="AF56" s="62"/>
      <c r="AG56" s="62"/>
      <c r="AH56" s="63"/>
      <c r="AI56" s="62"/>
      <c r="AJ56" s="205"/>
      <c r="AK56" s="62"/>
      <c r="AL56" s="516"/>
      <c r="AM56" s="510"/>
      <c r="AN56" s="205">
        <f>ROUND(CEILING(AR56*('Summary '!$J$4/100+1),5),0)-1</f>
        <v>389</v>
      </c>
      <c r="AO56" s="206">
        <f t="shared" si="37"/>
        <v>0</v>
      </c>
      <c r="AP56" s="206">
        <f t="shared" si="38"/>
        <v>0</v>
      </c>
      <c r="AQ56" s="63"/>
      <c r="AR56" s="62">
        <v>319</v>
      </c>
      <c r="AS56" s="279"/>
      <c r="AT56" s="510"/>
      <c r="AU56" s="511"/>
      <c r="AV56" s="511">
        <f>IF(OrderFormType="Wholesale",CEILING(AR56*ExchRate,ExchRateRoundUpTo),CEILING(AN56*ExchRate,ExchRateRoundUpTo)/1.22)</f>
        <v>319</v>
      </c>
      <c r="AW56" s="511">
        <f>AV56*(1+AO56+AP56)</f>
        <v>319</v>
      </c>
      <c r="AX56" s="234"/>
      <c r="AY56" s="235"/>
      <c r="AZ56" s="236"/>
      <c r="BA56" s="249"/>
      <c r="BB56" s="238"/>
      <c r="BC56" s="239">
        <f>SUM(AX56:BB56)</f>
        <v>0</v>
      </c>
      <c r="BD56" s="210">
        <f>N56*BC56</f>
        <v>0</v>
      </c>
      <c r="BE56" s="512">
        <f>AV56*(1.1+AO56+AP56)</f>
        <v>350.90000000000003</v>
      </c>
      <c r="BF56" s="242"/>
      <c r="BG56" s="210">
        <f t="shared" si="39"/>
        <v>0</v>
      </c>
      <c r="BH56" s="512">
        <f t="shared" si="40"/>
        <v>350.90000000000003</v>
      </c>
      <c r="BI56" s="400"/>
      <c r="BJ56" s="210">
        <f>N56*BI56</f>
        <v>0</v>
      </c>
      <c r="BK56" s="512">
        <f t="shared" si="18"/>
        <v>366.84999999999997</v>
      </c>
      <c r="BL56" s="242"/>
      <c r="BM56" s="210">
        <f>N56*BL56</f>
        <v>0</v>
      </c>
      <c r="BN56" s="512">
        <f t="shared" si="19"/>
        <v>319</v>
      </c>
      <c r="BO56" s="397">
        <f>(AD56*AW56)+(BC56*BE56)+(BF56*BH56)+(BI56*BK56)+(BL56*BN56)</f>
        <v>0</v>
      </c>
      <c r="BP56" s="210">
        <f>AD56+BC56+BF56+BI56+BL56</f>
        <v>0</v>
      </c>
      <c r="BQ56" s="210">
        <f>N56*BP56</f>
        <v>0</v>
      </c>
      <c r="BR56" s="280">
        <v>3355</v>
      </c>
      <c r="BS56" s="713" t="s">
        <v>2613</v>
      </c>
      <c r="BT56" s="571" cm="1">
        <f t="array" ref="BT56">PRODUCT(--_xlfn.TEXTSPLIT(G56,"x"))/10000000</f>
        <v>33.744</v>
      </c>
      <c r="BU56" s="571">
        <f t="shared" si="20"/>
        <v>2.3564514791127609</v>
      </c>
    </row>
    <row r="57" spans="1:73" ht="15" customHeight="1">
      <c r="A57" s="272"/>
      <c r="B57" s="252"/>
      <c r="C57" s="294" t="s">
        <v>2561</v>
      </c>
      <c r="D57" s="252"/>
      <c r="E57" s="252"/>
      <c r="F57" s="253"/>
      <c r="G57" s="253"/>
      <c r="H57" s="253"/>
      <c r="I57" s="640"/>
      <c r="J57" s="72"/>
      <c r="K57" s="72"/>
      <c r="L57" s="72"/>
      <c r="M57" s="253"/>
      <c r="N57" s="254"/>
      <c r="O57" s="254"/>
      <c r="P57" s="254"/>
      <c r="Q57" s="255"/>
      <c r="R57" s="255"/>
      <c r="S57" s="255"/>
      <c r="T57" s="255"/>
      <c r="U57" s="256"/>
      <c r="V57" s="255"/>
      <c r="W57" s="255"/>
      <c r="X57" s="257"/>
      <c r="Y57" s="255"/>
      <c r="Z57" s="257"/>
      <c r="AA57" s="257"/>
      <c r="AB57" s="260"/>
      <c r="AC57" s="260"/>
      <c r="AD57" s="258"/>
      <c r="AE57" s="258"/>
      <c r="AF57" s="258"/>
      <c r="AG57" s="258"/>
      <c r="AH57" s="258"/>
      <c r="AI57" s="258"/>
      <c r="AJ57" s="258"/>
      <c r="AK57" s="600"/>
      <c r="AL57" s="258"/>
      <c r="AM57" s="404"/>
      <c r="AN57" s="404"/>
      <c r="AO57" s="404"/>
      <c r="AP57" s="404"/>
      <c r="AQ57" s="404"/>
      <c r="AR57" s="404"/>
      <c r="AS57" s="404"/>
      <c r="AT57" s="404"/>
      <c r="AU57" s="404"/>
      <c r="AV57" s="404"/>
      <c r="AW57" s="404"/>
      <c r="AX57" s="260"/>
      <c r="AY57" s="260"/>
      <c r="AZ57" s="260"/>
      <c r="BA57" s="261"/>
      <c r="BB57" s="260"/>
      <c r="BC57" s="404"/>
      <c r="BD57" s="404"/>
      <c r="BE57" s="404"/>
      <c r="BF57" s="260"/>
      <c r="BG57" s="404"/>
      <c r="BH57" s="404"/>
      <c r="BI57" s="529"/>
      <c r="BJ57" s="258"/>
      <c r="BK57" s="258"/>
      <c r="BL57" s="566"/>
      <c r="BM57" s="258"/>
      <c r="BN57" s="258"/>
      <c r="BO57" s="258"/>
      <c r="BP57" s="258"/>
      <c r="BQ57" s="258"/>
      <c r="BR57" s="258"/>
      <c r="BS57" s="404"/>
      <c r="BT57" s="404"/>
      <c r="BU57" s="404"/>
    </row>
    <row r="58" spans="1:73" ht="12" customHeight="1">
      <c r="A58" s="210" t="str">
        <f>"HO4"&amp;REPT(0,4-LEN(BR58))&amp;BR58</f>
        <v>HO43346</v>
      </c>
      <c r="B58" s="211" t="s">
        <v>2561</v>
      </c>
      <c r="C58" s="276" t="s">
        <v>2562</v>
      </c>
      <c r="D58" s="276" t="s">
        <v>772</v>
      </c>
      <c r="E58" s="401" t="s">
        <v>1298</v>
      </c>
      <c r="F58" s="277"/>
      <c r="G58" s="289" t="s">
        <v>2567</v>
      </c>
      <c r="H58" s="637" t="s">
        <v>1422</v>
      </c>
      <c r="I58" s="697" t="s">
        <v>1794</v>
      </c>
      <c r="J58" s="696" t="s">
        <v>1808</v>
      </c>
      <c r="K58" s="696" t="s">
        <v>1801</v>
      </c>
      <c r="L58" s="643" t="s">
        <v>1803</v>
      </c>
      <c r="M58" s="638">
        <v>1.82</v>
      </c>
      <c r="N58" s="278">
        <v>1</v>
      </c>
      <c r="O58" s="278"/>
      <c r="P58" s="278"/>
      <c r="Q58" s="224"/>
      <c r="R58" s="195"/>
      <c r="S58" s="196"/>
      <c r="T58" s="197"/>
      <c r="U58" s="198"/>
      <c r="V58" s="199"/>
      <c r="W58" s="200"/>
      <c r="X58" s="201"/>
      <c r="Y58" s="202"/>
      <c r="Z58" s="203"/>
      <c r="AA58" s="204"/>
      <c r="AB58" s="242"/>
      <c r="AC58" s="242"/>
      <c r="AD58" s="213">
        <f t="shared" ref="AD58:AD62" si="43">SUM(Q58:AC58)</f>
        <v>0</v>
      </c>
      <c r="AE58" s="214">
        <f t="shared" ref="AE58:AE62" si="44">N58*AD58</f>
        <v>0</v>
      </c>
      <c r="AF58" s="62"/>
      <c r="AG58" s="62"/>
      <c r="AH58" s="63"/>
      <c r="AI58" s="62"/>
      <c r="AJ58" s="205"/>
      <c r="AK58" s="62"/>
      <c r="AL58" s="516"/>
      <c r="AM58" s="510"/>
      <c r="AN58" s="205">
        <f>ROUND(CEILING(AR58*('Summary '!$J$4/100+1),5),0)-1</f>
        <v>179</v>
      </c>
      <c r="AO58" s="206">
        <f t="shared" ref="AO58:AO62" si="45">IF(P58=TRUE,-0.05,0)</f>
        <v>0</v>
      </c>
      <c r="AP58" s="206">
        <f t="shared" ref="AP58:AP62" si="46">IF(O58=TRUE,0.15,0)</f>
        <v>0</v>
      </c>
      <c r="AQ58" s="63"/>
      <c r="AR58" s="62">
        <v>144</v>
      </c>
      <c r="AS58" s="279"/>
      <c r="AT58" s="510"/>
      <c r="AU58" s="511"/>
      <c r="AV58" s="511">
        <f>IF(OrderFormType="Wholesale",CEILING(AR58*ExchRate,ExchRateRoundUpTo),CEILING(AN58*ExchRate,ExchRateRoundUpTo)/1.22)</f>
        <v>144</v>
      </c>
      <c r="AW58" s="511">
        <f>AV58*(1+AO58+AP58)</f>
        <v>144</v>
      </c>
      <c r="AX58" s="234"/>
      <c r="AY58" s="235"/>
      <c r="AZ58" s="236"/>
      <c r="BA58" s="249"/>
      <c r="BB58" s="238"/>
      <c r="BC58" s="239">
        <f>SUM(AX58:BB58)</f>
        <v>0</v>
      </c>
      <c r="BD58" s="210">
        <f>N58*BC58</f>
        <v>0</v>
      </c>
      <c r="BE58" s="512">
        <f>AV58*(1.1+AO58+AP58)</f>
        <v>158.4</v>
      </c>
      <c r="BF58" s="242"/>
      <c r="BG58" s="210">
        <f t="shared" ref="BG58:BG62" si="47">$N58*BF58</f>
        <v>0</v>
      </c>
      <c r="BH58" s="512">
        <f t="shared" si="40"/>
        <v>158.4</v>
      </c>
      <c r="BI58" s="400"/>
      <c r="BJ58" s="210">
        <f>N58*BI58</f>
        <v>0</v>
      </c>
      <c r="BK58" s="512">
        <f t="shared" si="18"/>
        <v>165.6</v>
      </c>
      <c r="BL58" s="242"/>
      <c r="BM58" s="210">
        <f>N58*BL58</f>
        <v>0</v>
      </c>
      <c r="BN58" s="512">
        <f t="shared" si="19"/>
        <v>144</v>
      </c>
      <c r="BO58" s="397">
        <f>(AD58*AW58)+(BC58*BE58)+(BF58*BH58)+(BI58*BK58)+(BL58*BN58)</f>
        <v>0</v>
      </c>
      <c r="BP58" s="210">
        <f>AD58+BC58+BF58+BI58+BL58</f>
        <v>0</v>
      </c>
      <c r="BQ58" s="210">
        <f>N58*BP58</f>
        <v>0</v>
      </c>
      <c r="BR58" s="280">
        <v>3346</v>
      </c>
      <c r="BS58" s="713" t="s">
        <v>2613</v>
      </c>
      <c r="BT58" s="571" cm="1">
        <f t="array" ref="BT58">PRODUCT(--_xlfn.TEXTSPLIT(G58,"x"))/10000000</f>
        <v>2.2912499999999998</v>
      </c>
      <c r="BU58" s="571">
        <f t="shared" si="20"/>
        <v>2.831273436710247</v>
      </c>
    </row>
    <row r="59" spans="1:73" ht="12" customHeight="1">
      <c r="A59" s="210" t="str">
        <f t="shared" ref="A59:A62" si="48">"HO4"&amp;REPT(0,4-LEN(BR59))&amp;BR59</f>
        <v>HO43347</v>
      </c>
      <c r="B59" s="211" t="s">
        <v>2561</v>
      </c>
      <c r="C59" s="276" t="s">
        <v>2563</v>
      </c>
      <c r="D59" s="276" t="s">
        <v>772</v>
      </c>
      <c r="E59" s="401" t="s">
        <v>1298</v>
      </c>
      <c r="F59" s="277"/>
      <c r="G59" s="289" t="s">
        <v>2568</v>
      </c>
      <c r="H59" s="637" t="s">
        <v>1422</v>
      </c>
      <c r="I59" s="697" t="s">
        <v>1794</v>
      </c>
      <c r="J59" s="696" t="s">
        <v>1808</v>
      </c>
      <c r="K59" s="696" t="s">
        <v>1801</v>
      </c>
      <c r="L59" s="643" t="s">
        <v>1803</v>
      </c>
      <c r="M59" s="638">
        <v>4.1500000000000004</v>
      </c>
      <c r="N59" s="278">
        <v>1</v>
      </c>
      <c r="O59" s="278"/>
      <c r="P59" s="278"/>
      <c r="Q59" s="224"/>
      <c r="R59" s="195"/>
      <c r="S59" s="196"/>
      <c r="T59" s="197"/>
      <c r="U59" s="198"/>
      <c r="V59" s="199"/>
      <c r="W59" s="200"/>
      <c r="X59" s="201"/>
      <c r="Y59" s="202"/>
      <c r="Z59" s="203"/>
      <c r="AA59" s="204"/>
      <c r="AB59" s="242"/>
      <c r="AC59" s="242"/>
      <c r="AD59" s="213">
        <f t="shared" si="43"/>
        <v>0</v>
      </c>
      <c r="AE59" s="214">
        <f t="shared" si="44"/>
        <v>0</v>
      </c>
      <c r="AF59" s="62"/>
      <c r="AG59" s="62"/>
      <c r="AH59" s="63"/>
      <c r="AI59" s="62"/>
      <c r="AJ59" s="205"/>
      <c r="AK59" s="62"/>
      <c r="AL59" s="516"/>
      <c r="AM59" s="510"/>
      <c r="AN59" s="205">
        <f>ROUND(CEILING(AR59*('Summary '!$J$4/100+1),5),0)-1</f>
        <v>219</v>
      </c>
      <c r="AO59" s="206">
        <f t="shared" si="45"/>
        <v>0</v>
      </c>
      <c r="AP59" s="206">
        <f t="shared" si="46"/>
        <v>0</v>
      </c>
      <c r="AQ59" s="63"/>
      <c r="AR59" s="62">
        <v>179</v>
      </c>
      <c r="AS59" s="279"/>
      <c r="AT59" s="510"/>
      <c r="AU59" s="511"/>
      <c r="AV59" s="511">
        <f>IF(OrderFormType="Wholesale",CEILING(AR59*ExchRate,ExchRateRoundUpTo),CEILING(AN59*ExchRate,ExchRateRoundUpTo)/1.22)</f>
        <v>179</v>
      </c>
      <c r="AW59" s="511">
        <f>AV59*(1+AO59+AP59)</f>
        <v>179</v>
      </c>
      <c r="AX59" s="234"/>
      <c r="AY59" s="235"/>
      <c r="AZ59" s="236"/>
      <c r="BA59" s="249"/>
      <c r="BB59" s="238"/>
      <c r="BC59" s="239">
        <f>SUM(AX59:BB59)</f>
        <v>0</v>
      </c>
      <c r="BD59" s="210">
        <f>N59*BC59</f>
        <v>0</v>
      </c>
      <c r="BE59" s="512">
        <f>AV59*(1.1+AO59+AP59)</f>
        <v>196.9</v>
      </c>
      <c r="BF59" s="242"/>
      <c r="BG59" s="210">
        <f t="shared" si="47"/>
        <v>0</v>
      </c>
      <c r="BH59" s="512">
        <f t="shared" si="40"/>
        <v>196.9</v>
      </c>
      <c r="BI59" s="400"/>
      <c r="BJ59" s="210">
        <f>N59*BI59</f>
        <v>0</v>
      </c>
      <c r="BK59" s="512">
        <f t="shared" si="18"/>
        <v>205.85</v>
      </c>
      <c r="BL59" s="242"/>
      <c r="BM59" s="210">
        <f>N59*BL59</f>
        <v>0</v>
      </c>
      <c r="BN59" s="512">
        <f t="shared" si="19"/>
        <v>179</v>
      </c>
      <c r="BO59" s="397">
        <f>(AD59*AW59)+(BC59*BE59)+(BF59*BH59)+(BI59*BK59)+(BL59*BN59)</f>
        <v>0</v>
      </c>
      <c r="BP59" s="210">
        <f>AD59+BC59+BF59+BI59+BL59</f>
        <v>0</v>
      </c>
      <c r="BQ59" s="210">
        <f>N59*BP59</f>
        <v>0</v>
      </c>
      <c r="BR59" s="280">
        <v>3347</v>
      </c>
      <c r="BS59" s="713" t="s">
        <v>2613</v>
      </c>
      <c r="BT59" s="571" cm="1">
        <f t="array" ref="BT59">PRODUCT(--_xlfn.TEXTSPLIT(G59,"x"))/10000000</f>
        <v>7.5810000000000004</v>
      </c>
      <c r="BU59" s="571">
        <f t="shared" si="20"/>
        <v>2.6200431901055916</v>
      </c>
    </row>
    <row r="60" spans="1:73" ht="12" customHeight="1">
      <c r="A60" s="210" t="str">
        <f t="shared" si="48"/>
        <v>HO43348</v>
      </c>
      <c r="B60" s="211" t="s">
        <v>2561</v>
      </c>
      <c r="C60" s="276" t="s">
        <v>2564</v>
      </c>
      <c r="D60" s="276" t="s">
        <v>772</v>
      </c>
      <c r="E60" s="401" t="s">
        <v>1298</v>
      </c>
      <c r="F60" s="277"/>
      <c r="G60" s="289" t="s">
        <v>2569</v>
      </c>
      <c r="H60" s="637" t="s">
        <v>1422</v>
      </c>
      <c r="I60" s="697" t="s">
        <v>1794</v>
      </c>
      <c r="J60" s="696" t="s">
        <v>1808</v>
      </c>
      <c r="K60" s="696" t="s">
        <v>1801</v>
      </c>
      <c r="L60" s="643" t="s">
        <v>1803</v>
      </c>
      <c r="M60" s="638">
        <v>6.69</v>
      </c>
      <c r="N60" s="278">
        <v>1</v>
      </c>
      <c r="O60" s="278"/>
      <c r="P60" s="278"/>
      <c r="Q60" s="224"/>
      <c r="R60" s="195"/>
      <c r="S60" s="196"/>
      <c r="T60" s="197"/>
      <c r="U60" s="198"/>
      <c r="V60" s="199"/>
      <c r="W60" s="200"/>
      <c r="X60" s="201"/>
      <c r="Y60" s="202"/>
      <c r="Z60" s="203"/>
      <c r="AA60" s="204"/>
      <c r="AB60" s="242"/>
      <c r="AC60" s="242"/>
      <c r="AD60" s="213">
        <f t="shared" si="43"/>
        <v>0</v>
      </c>
      <c r="AE60" s="214">
        <f t="shared" si="44"/>
        <v>0</v>
      </c>
      <c r="AF60" s="62"/>
      <c r="AG60" s="62"/>
      <c r="AH60" s="63"/>
      <c r="AI60" s="62"/>
      <c r="AJ60" s="205"/>
      <c r="AK60" s="62"/>
      <c r="AL60" s="516"/>
      <c r="AM60" s="510"/>
      <c r="AN60" s="205">
        <f>ROUND(CEILING(AR60*('Summary '!$J$4/100+1),5),0)-1</f>
        <v>279</v>
      </c>
      <c r="AO60" s="206">
        <f t="shared" si="45"/>
        <v>0</v>
      </c>
      <c r="AP60" s="206">
        <f t="shared" si="46"/>
        <v>0</v>
      </c>
      <c r="AQ60" s="63"/>
      <c r="AR60" s="62">
        <v>229</v>
      </c>
      <c r="AS60" s="279"/>
      <c r="AT60" s="510"/>
      <c r="AU60" s="511"/>
      <c r="AV60" s="511">
        <f>IF(OrderFormType="Wholesale",CEILING(AR60*ExchRate,ExchRateRoundUpTo),CEILING(AN60*ExchRate,ExchRateRoundUpTo)/1.22)</f>
        <v>229</v>
      </c>
      <c r="AW60" s="511">
        <f>AV60*(1+AO60+AP60)</f>
        <v>229</v>
      </c>
      <c r="AX60" s="234"/>
      <c r="AY60" s="235"/>
      <c r="AZ60" s="236"/>
      <c r="BA60" s="249"/>
      <c r="BB60" s="238"/>
      <c r="BC60" s="239">
        <f>SUM(AX60:BB60)</f>
        <v>0</v>
      </c>
      <c r="BD60" s="210">
        <f>N60*BC60</f>
        <v>0</v>
      </c>
      <c r="BE60" s="512">
        <f>AV60*(1.1+AO60+AP60)</f>
        <v>251.90000000000003</v>
      </c>
      <c r="BF60" s="242"/>
      <c r="BG60" s="210">
        <f t="shared" si="47"/>
        <v>0</v>
      </c>
      <c r="BH60" s="512">
        <f t="shared" si="40"/>
        <v>251.90000000000003</v>
      </c>
      <c r="BI60" s="400"/>
      <c r="BJ60" s="210">
        <f>N60*BI60</f>
        <v>0</v>
      </c>
      <c r="BK60" s="512">
        <f t="shared" si="18"/>
        <v>263.34999999999997</v>
      </c>
      <c r="BL60" s="242"/>
      <c r="BM60" s="210">
        <f>N60*BL60</f>
        <v>0</v>
      </c>
      <c r="BN60" s="512">
        <f t="shared" si="19"/>
        <v>229</v>
      </c>
      <c r="BO60" s="397">
        <f>(AD60*AW60)+(BC60*BE60)+(BF60*BH60)+(BI60*BK60)+(BL60*BN60)</f>
        <v>0</v>
      </c>
      <c r="BP60" s="210">
        <f>AD60+BC60+BF60+BI60+BL60</f>
        <v>0</v>
      </c>
      <c r="BQ60" s="210">
        <f>N60*BP60</f>
        <v>0</v>
      </c>
      <c r="BR60" s="280">
        <v>3348</v>
      </c>
      <c r="BS60" s="713" t="s">
        <v>2613</v>
      </c>
      <c r="BT60" s="571" cm="1">
        <f t="array" ref="BT60">PRODUCT(--_xlfn.TEXTSPLIT(G60,"x"))/10000000</f>
        <v>14.45</v>
      </c>
      <c r="BU60" s="571">
        <f t="shared" si="20"/>
        <v>2.5061706433448139</v>
      </c>
    </row>
    <row r="61" spans="1:73" ht="12" customHeight="1">
      <c r="A61" s="210" t="str">
        <f t="shared" si="48"/>
        <v>HO43349</v>
      </c>
      <c r="B61" s="211" t="s">
        <v>2561</v>
      </c>
      <c r="C61" s="276" t="s">
        <v>2565</v>
      </c>
      <c r="D61" s="276" t="s">
        <v>772</v>
      </c>
      <c r="E61" s="401" t="s">
        <v>1298</v>
      </c>
      <c r="F61" s="277"/>
      <c r="G61" s="289" t="s">
        <v>2570</v>
      </c>
      <c r="H61" s="637" t="s">
        <v>1422</v>
      </c>
      <c r="I61" s="697" t="s">
        <v>1794</v>
      </c>
      <c r="J61" s="696" t="s">
        <v>1808</v>
      </c>
      <c r="K61" s="696" t="s">
        <v>1801</v>
      </c>
      <c r="L61" s="643" t="s">
        <v>1803</v>
      </c>
      <c r="M61" s="638">
        <v>9.4700000000000006</v>
      </c>
      <c r="N61" s="278">
        <v>1</v>
      </c>
      <c r="O61" s="278"/>
      <c r="P61" s="278"/>
      <c r="Q61" s="224"/>
      <c r="R61" s="195"/>
      <c r="S61" s="196"/>
      <c r="T61" s="197"/>
      <c r="U61" s="198"/>
      <c r="V61" s="199"/>
      <c r="W61" s="200"/>
      <c r="X61" s="201"/>
      <c r="Y61" s="202"/>
      <c r="Z61" s="203"/>
      <c r="AA61" s="204"/>
      <c r="AB61" s="242"/>
      <c r="AC61" s="242"/>
      <c r="AD61" s="213">
        <f t="shared" si="43"/>
        <v>0</v>
      </c>
      <c r="AE61" s="214">
        <f t="shared" si="44"/>
        <v>0</v>
      </c>
      <c r="AF61" s="62"/>
      <c r="AG61" s="62"/>
      <c r="AH61" s="63"/>
      <c r="AI61" s="62"/>
      <c r="AJ61" s="205"/>
      <c r="AK61" s="62"/>
      <c r="AL61" s="516"/>
      <c r="AM61" s="510"/>
      <c r="AN61" s="205">
        <f>ROUND(CEILING(AR61*('Summary '!$J$4/100+1),5),0)-1</f>
        <v>349</v>
      </c>
      <c r="AO61" s="206">
        <f t="shared" si="45"/>
        <v>0</v>
      </c>
      <c r="AP61" s="206">
        <f t="shared" si="46"/>
        <v>0</v>
      </c>
      <c r="AQ61" s="63"/>
      <c r="AR61" s="62">
        <v>284</v>
      </c>
      <c r="AS61" s="279"/>
      <c r="AT61" s="510"/>
      <c r="AU61" s="511"/>
      <c r="AV61" s="511">
        <f>IF(OrderFormType="Wholesale",CEILING(AR61*ExchRate,ExchRateRoundUpTo),CEILING(AN61*ExchRate,ExchRateRoundUpTo)/1.22)</f>
        <v>284</v>
      </c>
      <c r="AW61" s="511">
        <f>AV61*(1+AO61+AP61)</f>
        <v>284</v>
      </c>
      <c r="AX61" s="234"/>
      <c r="AY61" s="235"/>
      <c r="AZ61" s="236"/>
      <c r="BA61" s="249"/>
      <c r="BB61" s="238"/>
      <c r="BC61" s="239">
        <f>SUM(AX61:BB61)</f>
        <v>0</v>
      </c>
      <c r="BD61" s="210">
        <f>N61*BC61</f>
        <v>0</v>
      </c>
      <c r="BE61" s="512">
        <f>AV61*(1.1+AO61+AP61)</f>
        <v>312.40000000000003</v>
      </c>
      <c r="BF61" s="242"/>
      <c r="BG61" s="210">
        <f t="shared" si="47"/>
        <v>0</v>
      </c>
      <c r="BH61" s="512">
        <f t="shared" si="40"/>
        <v>312.40000000000003</v>
      </c>
      <c r="BI61" s="400"/>
      <c r="BJ61" s="210">
        <f>N61*BI61</f>
        <v>0</v>
      </c>
      <c r="BK61" s="512">
        <f t="shared" si="18"/>
        <v>326.59999999999997</v>
      </c>
      <c r="BL61" s="242"/>
      <c r="BM61" s="210">
        <f>N61*BL61</f>
        <v>0</v>
      </c>
      <c r="BN61" s="512">
        <f t="shared" si="19"/>
        <v>284</v>
      </c>
      <c r="BO61" s="397">
        <f>(AD61*AW61)+(BC61*BE61)+(BF61*BH61)+(BI61*BK61)+(BL61*BN61)</f>
        <v>0</v>
      </c>
      <c r="BP61" s="210">
        <f>AD61+BC61+BF61+BI61+BL61</f>
        <v>0</v>
      </c>
      <c r="BQ61" s="210">
        <f>N61*BP61</f>
        <v>0</v>
      </c>
      <c r="BR61" s="280">
        <v>3349</v>
      </c>
      <c r="BS61" s="713" t="s">
        <v>2613</v>
      </c>
      <c r="BT61" s="571" cm="1">
        <f t="array" ref="BT61">PRODUCT(--_xlfn.TEXTSPLIT(G61,"x"))/10000000</f>
        <v>18.555074999999999</v>
      </c>
      <c r="BU61" s="571">
        <f t="shared" si="20"/>
        <v>2.4620287340798077</v>
      </c>
    </row>
    <row r="62" spans="1:73" ht="12" customHeight="1">
      <c r="A62" s="210" t="str">
        <f t="shared" si="48"/>
        <v>HO43350</v>
      </c>
      <c r="B62" s="211" t="s">
        <v>2561</v>
      </c>
      <c r="C62" s="276" t="s">
        <v>2566</v>
      </c>
      <c r="D62" s="276" t="s">
        <v>772</v>
      </c>
      <c r="E62" s="401" t="s">
        <v>1298</v>
      </c>
      <c r="F62" s="277"/>
      <c r="G62" s="289" t="s">
        <v>2571</v>
      </c>
      <c r="H62" s="637" t="s">
        <v>1422</v>
      </c>
      <c r="I62" s="697" t="s">
        <v>1794</v>
      </c>
      <c r="J62" s="696" t="s">
        <v>1808</v>
      </c>
      <c r="K62" s="696" t="s">
        <v>1801</v>
      </c>
      <c r="L62" s="643" t="s">
        <v>1803</v>
      </c>
      <c r="M62" s="638">
        <v>12.15</v>
      </c>
      <c r="N62" s="278">
        <v>1</v>
      </c>
      <c r="O62" s="278"/>
      <c r="P62" s="278"/>
      <c r="Q62" s="224"/>
      <c r="R62" s="195"/>
      <c r="S62" s="196"/>
      <c r="T62" s="197"/>
      <c r="U62" s="198"/>
      <c r="V62" s="199"/>
      <c r="W62" s="200"/>
      <c r="X62" s="201"/>
      <c r="Y62" s="202"/>
      <c r="Z62" s="203"/>
      <c r="AA62" s="204"/>
      <c r="AB62" s="242"/>
      <c r="AC62" s="242"/>
      <c r="AD62" s="213">
        <f t="shared" si="43"/>
        <v>0</v>
      </c>
      <c r="AE62" s="214">
        <f t="shared" si="44"/>
        <v>0</v>
      </c>
      <c r="AF62" s="62"/>
      <c r="AG62" s="62"/>
      <c r="AH62" s="63"/>
      <c r="AI62" s="62"/>
      <c r="AJ62" s="205"/>
      <c r="AK62" s="62"/>
      <c r="AL62" s="516"/>
      <c r="AM62" s="510"/>
      <c r="AN62" s="205">
        <f>ROUND(CEILING(AR62*('Summary '!$J$4/100+1),5),0)-1</f>
        <v>439</v>
      </c>
      <c r="AO62" s="206">
        <f t="shared" si="45"/>
        <v>0</v>
      </c>
      <c r="AP62" s="206">
        <f t="shared" si="46"/>
        <v>0</v>
      </c>
      <c r="AQ62" s="63"/>
      <c r="AR62" s="62">
        <v>359</v>
      </c>
      <c r="AS62" s="279"/>
      <c r="AT62" s="510"/>
      <c r="AU62" s="511"/>
      <c r="AV62" s="511">
        <f>IF(OrderFormType="Wholesale",CEILING(AR62*ExchRate,ExchRateRoundUpTo),CEILING(AN62*ExchRate,ExchRateRoundUpTo)/1.22)</f>
        <v>359</v>
      </c>
      <c r="AW62" s="511">
        <f>AV62*(1+AO62+AP62)</f>
        <v>359</v>
      </c>
      <c r="AX62" s="234"/>
      <c r="AY62" s="235"/>
      <c r="AZ62" s="236"/>
      <c r="BA62" s="249"/>
      <c r="BB62" s="238"/>
      <c r="BC62" s="239">
        <f>SUM(AX62:BB62)</f>
        <v>0</v>
      </c>
      <c r="BD62" s="210">
        <f>N62*BC62</f>
        <v>0</v>
      </c>
      <c r="BE62" s="512">
        <f>AV62*(1.1+AO62+AP62)</f>
        <v>394.90000000000003</v>
      </c>
      <c r="BF62" s="242"/>
      <c r="BG62" s="210">
        <f t="shared" si="47"/>
        <v>0</v>
      </c>
      <c r="BH62" s="512">
        <f t="shared" si="40"/>
        <v>394.90000000000003</v>
      </c>
      <c r="BI62" s="400"/>
      <c r="BJ62" s="210">
        <f>N62*BI62</f>
        <v>0</v>
      </c>
      <c r="BK62" s="512">
        <f t="shared" si="18"/>
        <v>412.84999999999997</v>
      </c>
      <c r="BL62" s="242"/>
      <c r="BM62" s="210">
        <f>N62*BL62</f>
        <v>0</v>
      </c>
      <c r="BN62" s="512">
        <f t="shared" si="19"/>
        <v>359</v>
      </c>
      <c r="BO62" s="397">
        <f>(AD62*AW62)+(BC62*BE62)+(BF62*BH62)+(BI62*BK62)+(BL62*BN62)</f>
        <v>0</v>
      </c>
      <c r="BP62" s="210">
        <f>AD62+BC62+BF62+BI62+BL62</f>
        <v>0</v>
      </c>
      <c r="BQ62" s="210">
        <f>N62*BP62</f>
        <v>0</v>
      </c>
      <c r="BR62" s="280">
        <v>3350</v>
      </c>
      <c r="BS62" s="713" t="s">
        <v>2613</v>
      </c>
      <c r="BT62" s="571" cm="1">
        <f t="array" ref="BT62">PRODUCT(--_xlfn.TEXTSPLIT(G62,"x"))/10000000</f>
        <v>29.845199999999998</v>
      </c>
      <c r="BU62" s="571">
        <f t="shared" si="20"/>
        <v>2.3781259651107205</v>
      </c>
    </row>
    <row r="63" spans="1:73" ht="16" customHeight="1">
      <c r="A63" s="272"/>
      <c r="B63" s="252"/>
      <c r="C63" s="294" t="s">
        <v>1760</v>
      </c>
      <c r="D63" s="252"/>
      <c r="E63" s="252"/>
      <c r="F63" s="253"/>
      <c r="G63" s="253"/>
      <c r="H63" s="253"/>
      <c r="I63" s="640"/>
      <c r="J63" s="72"/>
      <c r="K63" s="72"/>
      <c r="L63" s="72"/>
      <c r="M63" s="253"/>
      <c r="N63" s="254"/>
      <c r="O63" s="254"/>
      <c r="P63" s="254"/>
      <c r="Q63" s="255"/>
      <c r="R63" s="255"/>
      <c r="S63" s="255"/>
      <c r="T63" s="255"/>
      <c r="U63" s="256"/>
      <c r="V63" s="255"/>
      <c r="W63" s="255"/>
      <c r="X63" s="257"/>
      <c r="Y63" s="255"/>
      <c r="Z63" s="257"/>
      <c r="AA63" s="257"/>
      <c r="AB63" s="260"/>
      <c r="AC63" s="260"/>
      <c r="AD63" s="258"/>
      <c r="AE63" s="258"/>
      <c r="AF63" s="258"/>
      <c r="AG63" s="258"/>
      <c r="AH63" s="258"/>
      <c r="AI63" s="258"/>
      <c r="AJ63" s="258"/>
      <c r="AK63" s="600"/>
      <c r="AL63" s="258"/>
      <c r="AM63" s="404"/>
      <c r="AN63" s="404"/>
      <c r="AO63" s="404"/>
      <c r="AP63" s="404"/>
      <c r="AQ63" s="404"/>
      <c r="AR63" s="404"/>
      <c r="AS63" s="404"/>
      <c r="AT63" s="404"/>
      <c r="AU63" s="404"/>
      <c r="AV63" s="404"/>
      <c r="AW63" s="404"/>
      <c r="AX63" s="260"/>
      <c r="AY63" s="260"/>
      <c r="AZ63" s="260"/>
      <c r="BA63" s="261"/>
      <c r="BB63" s="260"/>
      <c r="BC63" s="404"/>
      <c r="BD63" s="404"/>
      <c r="BE63" s="404"/>
      <c r="BF63" s="260"/>
      <c r="BG63" s="404"/>
      <c r="BH63" s="404"/>
      <c r="BI63" s="529"/>
      <c r="BJ63" s="258"/>
      <c r="BK63" s="258"/>
      <c r="BL63" s="566"/>
      <c r="BM63" s="258"/>
      <c r="BN63" s="258"/>
      <c r="BO63" s="258"/>
      <c r="BP63" s="258"/>
      <c r="BQ63" s="258"/>
      <c r="BR63" s="258"/>
      <c r="BS63" s="404"/>
      <c r="BT63" s="404"/>
      <c r="BU63" s="404"/>
    </row>
    <row r="64" spans="1:73" ht="12" customHeight="1">
      <c r="A64" s="210" t="str">
        <f>"HO4"&amp;REPT(0,4-LEN(BR64))&amp;BR64</f>
        <v>HO42623</v>
      </c>
      <c r="B64" s="211" t="s">
        <v>1682</v>
      </c>
      <c r="C64" s="276" t="s">
        <v>1690</v>
      </c>
      <c r="D64" s="276" t="s">
        <v>772</v>
      </c>
      <c r="E64" s="401"/>
      <c r="F64" s="277"/>
      <c r="G64" s="289" t="s">
        <v>1748</v>
      </c>
      <c r="H64" s="637" t="s">
        <v>1422</v>
      </c>
      <c r="I64" s="697" t="s">
        <v>1794</v>
      </c>
      <c r="J64" s="696" t="s">
        <v>1808</v>
      </c>
      <c r="K64" s="696" t="s">
        <v>1801</v>
      </c>
      <c r="L64" s="643" t="s">
        <v>1803</v>
      </c>
      <c r="M64" s="638"/>
      <c r="N64" s="278">
        <v>1</v>
      </c>
      <c r="O64" s="278"/>
      <c r="P64" s="278"/>
      <c r="Q64" s="224"/>
      <c r="R64" s="195"/>
      <c r="S64" s="196"/>
      <c r="T64" s="197"/>
      <c r="U64" s="198"/>
      <c r="V64" s="199"/>
      <c r="W64" s="200"/>
      <c r="X64" s="201"/>
      <c r="Y64" s="202"/>
      <c r="Z64" s="203"/>
      <c r="AA64" s="204"/>
      <c r="AB64" s="242"/>
      <c r="AC64" s="242"/>
      <c r="AD64" s="213">
        <f t="shared" ref="AD64:AD114" si="49">SUM(Q64:AC64)</f>
        <v>0</v>
      </c>
      <c r="AE64" s="214">
        <f t="shared" ref="AE64:AE67" si="50">N64*AD64</f>
        <v>0</v>
      </c>
      <c r="AF64" s="62"/>
      <c r="AG64" s="62"/>
      <c r="AH64" s="63"/>
      <c r="AI64" s="62"/>
      <c r="AJ64" s="205"/>
      <c r="AK64" s="62"/>
      <c r="AL64" s="516"/>
      <c r="AM64" s="510"/>
      <c r="AN64" s="205">
        <f>ROUND(CEILING(AR64*('Summary '!$J$4/100+1),5),0)-1</f>
        <v>294</v>
      </c>
      <c r="AO64" s="206">
        <f t="shared" ref="AO64:AO67" si="51">IF(P64=TRUE,-0.05,0)</f>
        <v>0</v>
      </c>
      <c r="AP64" s="206">
        <f t="shared" ref="AP64:AP67" si="52">IF(O64=TRUE,0.15,0)</f>
        <v>0</v>
      </c>
      <c r="AQ64" s="63"/>
      <c r="AR64" s="62">
        <v>239</v>
      </c>
      <c r="AS64" s="279"/>
      <c r="AT64" s="510"/>
      <c r="AU64" s="511"/>
      <c r="AV64" s="511">
        <f>IF(OrderFormType="Wholesale",CEILING(AR64*ExchRate,ExchRateRoundUpTo),CEILING(AN64*ExchRate,ExchRateRoundUpTo)/1.22)</f>
        <v>239</v>
      </c>
      <c r="AW64" s="511">
        <f>AV64*(1+AO64+AP64)</f>
        <v>239</v>
      </c>
      <c r="AX64" s="234"/>
      <c r="AY64" s="235"/>
      <c r="AZ64" s="236"/>
      <c r="BA64" s="249"/>
      <c r="BB64" s="238"/>
      <c r="BC64" s="239">
        <f>SUM(AX64:BB64)</f>
        <v>0</v>
      </c>
      <c r="BD64" s="210">
        <f>N64*BC64</f>
        <v>0</v>
      </c>
      <c r="BE64" s="512">
        <f>AV64*(1.1+AO64+AP64)</f>
        <v>262.90000000000003</v>
      </c>
      <c r="BF64" s="242"/>
      <c r="BG64" s="210">
        <f t="shared" ref="BG64:BG67" si="53">$N64*BF64</f>
        <v>0</v>
      </c>
      <c r="BH64" s="512">
        <f t="shared" si="40"/>
        <v>262.90000000000003</v>
      </c>
      <c r="BI64" s="400"/>
      <c r="BJ64" s="210">
        <f>N64*BI64</f>
        <v>0</v>
      </c>
      <c r="BK64" s="512">
        <f t="shared" si="18"/>
        <v>274.84999999999997</v>
      </c>
      <c r="BL64" s="242"/>
      <c r="BM64" s="210">
        <f>N64*BL64</f>
        <v>0</v>
      </c>
      <c r="BN64" s="512">
        <f t="shared" si="19"/>
        <v>239</v>
      </c>
      <c r="BO64" s="397">
        <f>(AD64*AW64)+(BC64*BE64)+(BF64*BH64)+(BI64*BK64)+(BL64*BN64)</f>
        <v>0</v>
      </c>
      <c r="BP64" s="210">
        <f>AD64+BC64+BF64+BI64+BL64</f>
        <v>0</v>
      </c>
      <c r="BQ64" s="210">
        <f>N64*BP64</f>
        <v>0</v>
      </c>
      <c r="BR64" s="280">
        <v>2623</v>
      </c>
      <c r="BS64" s="713" t="s">
        <v>2613</v>
      </c>
      <c r="BT64" s="571" cm="1">
        <f t="array" ref="BT64">PRODUCT(--_xlfn.TEXTSPLIT(G64,"x"))/10000000</f>
        <v>7.2</v>
      </c>
      <c r="BU64" s="571">
        <f t="shared" si="20"/>
        <v>2.6291459585178876</v>
      </c>
    </row>
    <row r="65" spans="1:73" ht="12" customHeight="1">
      <c r="A65" s="210" t="str">
        <f t="shared" ref="A65:A67" si="54">"HO4"&amp;REPT(0,4-LEN(BR65))&amp;BR65</f>
        <v>HO42624</v>
      </c>
      <c r="B65" s="211" t="s">
        <v>1682</v>
      </c>
      <c r="C65" s="276" t="s">
        <v>1691</v>
      </c>
      <c r="D65" s="276" t="s">
        <v>772</v>
      </c>
      <c r="E65" s="401"/>
      <c r="F65" s="277"/>
      <c r="G65" s="289" t="s">
        <v>1748</v>
      </c>
      <c r="H65" s="637" t="s">
        <v>1422</v>
      </c>
      <c r="I65" s="697" t="s">
        <v>1794</v>
      </c>
      <c r="J65" s="696" t="s">
        <v>1808</v>
      </c>
      <c r="K65" s="696" t="s">
        <v>1801</v>
      </c>
      <c r="L65" s="643" t="s">
        <v>1803</v>
      </c>
      <c r="M65" s="638"/>
      <c r="N65" s="278">
        <v>1</v>
      </c>
      <c r="O65" s="278"/>
      <c r="P65" s="278"/>
      <c r="Q65" s="224"/>
      <c r="R65" s="195"/>
      <c r="S65" s="196"/>
      <c r="T65" s="197"/>
      <c r="U65" s="198"/>
      <c r="V65" s="199"/>
      <c r="W65" s="200"/>
      <c r="X65" s="201"/>
      <c r="Y65" s="202"/>
      <c r="Z65" s="203"/>
      <c r="AA65" s="204"/>
      <c r="AB65" s="242"/>
      <c r="AC65" s="242"/>
      <c r="AD65" s="213">
        <f t="shared" si="49"/>
        <v>0</v>
      </c>
      <c r="AE65" s="214">
        <f t="shared" si="50"/>
        <v>0</v>
      </c>
      <c r="AF65" s="62"/>
      <c r="AG65" s="62"/>
      <c r="AH65" s="63"/>
      <c r="AI65" s="62"/>
      <c r="AJ65" s="205"/>
      <c r="AK65" s="62"/>
      <c r="AL65" s="516"/>
      <c r="AM65" s="510"/>
      <c r="AN65" s="205">
        <f>ROUND(CEILING(AR65*('Summary '!$J$4/100+1),5),0)-1</f>
        <v>294</v>
      </c>
      <c r="AO65" s="206">
        <f t="shared" si="51"/>
        <v>0</v>
      </c>
      <c r="AP65" s="206">
        <f t="shared" si="52"/>
        <v>0</v>
      </c>
      <c r="AQ65" s="63"/>
      <c r="AR65" s="62">
        <v>239</v>
      </c>
      <c r="AS65" s="279"/>
      <c r="AT65" s="510"/>
      <c r="AU65" s="511"/>
      <c r="AV65" s="511">
        <f>IF(OrderFormType="Wholesale",CEILING(AR65*ExchRate,ExchRateRoundUpTo),CEILING(AN65*ExchRate,ExchRateRoundUpTo)/1.22)</f>
        <v>239</v>
      </c>
      <c r="AW65" s="511">
        <f>AV65*(1+AO65+AP65)</f>
        <v>239</v>
      </c>
      <c r="AX65" s="234"/>
      <c r="AY65" s="235"/>
      <c r="AZ65" s="236"/>
      <c r="BA65" s="249"/>
      <c r="BB65" s="238"/>
      <c r="BC65" s="239">
        <f>SUM(AX65:BB65)</f>
        <v>0</v>
      </c>
      <c r="BD65" s="210">
        <f>N65*BC65</f>
        <v>0</v>
      </c>
      <c r="BE65" s="512">
        <f>AV65*(1.1+AO65+AP65)</f>
        <v>262.90000000000003</v>
      </c>
      <c r="BF65" s="242"/>
      <c r="BG65" s="210">
        <f t="shared" si="53"/>
        <v>0</v>
      </c>
      <c r="BH65" s="512">
        <f t="shared" si="40"/>
        <v>262.90000000000003</v>
      </c>
      <c r="BI65" s="400"/>
      <c r="BJ65" s="210">
        <f>N65*BI65</f>
        <v>0</v>
      </c>
      <c r="BK65" s="512">
        <f t="shared" si="18"/>
        <v>274.84999999999997</v>
      </c>
      <c r="BL65" s="242"/>
      <c r="BM65" s="210">
        <f>N65*BL65</f>
        <v>0</v>
      </c>
      <c r="BN65" s="512">
        <f t="shared" si="19"/>
        <v>239</v>
      </c>
      <c r="BO65" s="397">
        <f>(AD65*AW65)+(BC65*BE65)+(BF65*BH65)+(BI65*BK65)+(BL65*BN65)</f>
        <v>0</v>
      </c>
      <c r="BP65" s="210">
        <f>AD65+BC65+BF65+BI65+BL65</f>
        <v>0</v>
      </c>
      <c r="BQ65" s="210">
        <f>N65*BP65</f>
        <v>0</v>
      </c>
      <c r="BR65" s="280">
        <v>2624</v>
      </c>
      <c r="BS65" s="713" t="s">
        <v>2613</v>
      </c>
      <c r="BT65" s="571" cm="1">
        <f t="array" ref="BT65">PRODUCT(--_xlfn.TEXTSPLIT(G65,"x"))/10000000</f>
        <v>7.2</v>
      </c>
      <c r="BU65" s="571">
        <f t="shared" si="20"/>
        <v>2.6291459585178876</v>
      </c>
    </row>
    <row r="66" spans="1:73" ht="12" customHeight="1">
      <c r="A66" s="210" t="str">
        <f t="shared" si="54"/>
        <v>HO42625</v>
      </c>
      <c r="B66" s="211" t="s">
        <v>1682</v>
      </c>
      <c r="C66" s="276" t="s">
        <v>1692</v>
      </c>
      <c r="D66" s="276" t="s">
        <v>772</v>
      </c>
      <c r="E66" s="401"/>
      <c r="F66" s="277"/>
      <c r="G66" s="289" t="s">
        <v>1749</v>
      </c>
      <c r="H66" s="637" t="s">
        <v>1422</v>
      </c>
      <c r="I66" s="697" t="s">
        <v>1794</v>
      </c>
      <c r="J66" s="696" t="s">
        <v>1808</v>
      </c>
      <c r="K66" s="696" t="s">
        <v>1801</v>
      </c>
      <c r="L66" s="643" t="s">
        <v>1803</v>
      </c>
      <c r="M66" s="638"/>
      <c r="N66" s="278">
        <v>1</v>
      </c>
      <c r="O66" s="278"/>
      <c r="P66" s="278"/>
      <c r="Q66" s="224"/>
      <c r="R66" s="195"/>
      <c r="S66" s="196"/>
      <c r="T66" s="197"/>
      <c r="U66" s="198"/>
      <c r="V66" s="199"/>
      <c r="W66" s="200"/>
      <c r="X66" s="201"/>
      <c r="Y66" s="202"/>
      <c r="Z66" s="203"/>
      <c r="AA66" s="204"/>
      <c r="AB66" s="242"/>
      <c r="AC66" s="242"/>
      <c r="AD66" s="213">
        <f t="shared" si="49"/>
        <v>0</v>
      </c>
      <c r="AE66" s="214">
        <f t="shared" si="50"/>
        <v>0</v>
      </c>
      <c r="AF66" s="62"/>
      <c r="AG66" s="62"/>
      <c r="AH66" s="63"/>
      <c r="AI66" s="62"/>
      <c r="AJ66" s="205"/>
      <c r="AK66" s="62"/>
      <c r="AL66" s="516"/>
      <c r="AM66" s="510"/>
      <c r="AN66" s="205">
        <f>ROUND(CEILING(AR66*('Summary '!$J$4/100+1),5),0)-1</f>
        <v>344</v>
      </c>
      <c r="AO66" s="206">
        <f t="shared" si="51"/>
        <v>0</v>
      </c>
      <c r="AP66" s="206">
        <f t="shared" si="52"/>
        <v>0</v>
      </c>
      <c r="AQ66" s="63"/>
      <c r="AR66" s="62">
        <v>279</v>
      </c>
      <c r="AS66" s="279"/>
      <c r="AT66" s="510"/>
      <c r="AU66" s="511"/>
      <c r="AV66" s="511">
        <f>IF(OrderFormType="Wholesale",CEILING(AR66*ExchRate,ExchRateRoundUpTo),CEILING(AN66*ExchRate,ExchRateRoundUpTo)/1.22)</f>
        <v>279</v>
      </c>
      <c r="AW66" s="511">
        <f>AV66*(1+AO66+AP66)</f>
        <v>279</v>
      </c>
      <c r="AX66" s="234"/>
      <c r="AY66" s="235"/>
      <c r="AZ66" s="236"/>
      <c r="BA66" s="249"/>
      <c r="BB66" s="238"/>
      <c r="BC66" s="239">
        <f>SUM(AX66:BB66)</f>
        <v>0</v>
      </c>
      <c r="BD66" s="210">
        <f>N66*BC66</f>
        <v>0</v>
      </c>
      <c r="BE66" s="512">
        <f>AV66*(1.1+AO66+AP66)</f>
        <v>306.90000000000003</v>
      </c>
      <c r="BF66" s="242"/>
      <c r="BG66" s="210">
        <f t="shared" si="53"/>
        <v>0</v>
      </c>
      <c r="BH66" s="512">
        <f t="shared" si="40"/>
        <v>306.90000000000003</v>
      </c>
      <c r="BI66" s="400"/>
      <c r="BJ66" s="210">
        <f>N66*BI66</f>
        <v>0</v>
      </c>
      <c r="BK66" s="512">
        <f t="shared" si="18"/>
        <v>320.84999999999997</v>
      </c>
      <c r="BL66" s="242"/>
      <c r="BM66" s="210">
        <f>N66*BL66</f>
        <v>0</v>
      </c>
      <c r="BN66" s="512">
        <f t="shared" si="19"/>
        <v>279</v>
      </c>
      <c r="BO66" s="397">
        <f>(AD66*AW66)+(BC66*BE66)+(BF66*BH66)+(BI66*BK66)+(BL66*BN66)</f>
        <v>0</v>
      </c>
      <c r="BP66" s="210">
        <f>AD66+BC66+BF66+BI66+BL66</f>
        <v>0</v>
      </c>
      <c r="BQ66" s="210">
        <f>N66*BP66</f>
        <v>0</v>
      </c>
      <c r="BR66" s="280">
        <v>2625</v>
      </c>
      <c r="BS66" s="713" t="s">
        <v>2613</v>
      </c>
      <c r="BT66" s="571" cm="1">
        <f t="array" ref="BT66">PRODUCT(--_xlfn.TEXTSPLIT(G66,"x"))/10000000</f>
        <v>10.672000000000001</v>
      </c>
      <c r="BU66" s="571">
        <f t="shared" si="20"/>
        <v>2.5596726907966163</v>
      </c>
    </row>
    <row r="67" spans="1:73" ht="12" customHeight="1">
      <c r="A67" s="210" t="str">
        <f t="shared" si="54"/>
        <v>HO42626</v>
      </c>
      <c r="B67" s="211" t="s">
        <v>1682</v>
      </c>
      <c r="C67" s="276" t="s">
        <v>1693</v>
      </c>
      <c r="D67" s="276" t="s">
        <v>772</v>
      </c>
      <c r="E67" s="401"/>
      <c r="F67" s="277"/>
      <c r="G67" s="289" t="s">
        <v>1749</v>
      </c>
      <c r="H67" s="637" t="s">
        <v>1422</v>
      </c>
      <c r="I67" s="697" t="s">
        <v>1794</v>
      </c>
      <c r="J67" s="696" t="s">
        <v>1808</v>
      </c>
      <c r="K67" s="696" t="s">
        <v>1801</v>
      </c>
      <c r="L67" s="643" t="s">
        <v>1803</v>
      </c>
      <c r="M67" s="638"/>
      <c r="N67" s="278">
        <v>1</v>
      </c>
      <c r="O67" s="278"/>
      <c r="P67" s="278"/>
      <c r="Q67" s="224"/>
      <c r="R67" s="195"/>
      <c r="S67" s="196"/>
      <c r="T67" s="197"/>
      <c r="U67" s="198"/>
      <c r="V67" s="199"/>
      <c r="W67" s="200"/>
      <c r="X67" s="201"/>
      <c r="Y67" s="202"/>
      <c r="Z67" s="203"/>
      <c r="AA67" s="204"/>
      <c r="AB67" s="242"/>
      <c r="AC67" s="242"/>
      <c r="AD67" s="213">
        <f t="shared" si="49"/>
        <v>0</v>
      </c>
      <c r="AE67" s="214">
        <f t="shared" si="50"/>
        <v>0</v>
      </c>
      <c r="AF67" s="62"/>
      <c r="AG67" s="62"/>
      <c r="AH67" s="63"/>
      <c r="AI67" s="62"/>
      <c r="AJ67" s="205"/>
      <c r="AK67" s="62"/>
      <c r="AL67" s="516"/>
      <c r="AM67" s="510"/>
      <c r="AN67" s="205">
        <f>ROUND(CEILING(AR67*('Summary '!$J$4/100+1),5),0)-1</f>
        <v>344</v>
      </c>
      <c r="AO67" s="206">
        <f t="shared" si="51"/>
        <v>0</v>
      </c>
      <c r="AP67" s="206">
        <f t="shared" si="52"/>
        <v>0</v>
      </c>
      <c r="AQ67" s="63"/>
      <c r="AR67" s="62">
        <v>279</v>
      </c>
      <c r="AS67" s="279"/>
      <c r="AT67" s="510"/>
      <c r="AU67" s="511"/>
      <c r="AV67" s="511">
        <f>IF(OrderFormType="Wholesale",CEILING(AR67*ExchRate,ExchRateRoundUpTo),CEILING(AN67*ExchRate,ExchRateRoundUpTo)/1.22)</f>
        <v>279</v>
      </c>
      <c r="AW67" s="511">
        <f>AV67*(1+AO67+AP67)</f>
        <v>279</v>
      </c>
      <c r="AX67" s="234"/>
      <c r="AY67" s="235"/>
      <c r="AZ67" s="236"/>
      <c r="BA67" s="249"/>
      <c r="BB67" s="238"/>
      <c r="BC67" s="239">
        <f>SUM(AX67:BB67)</f>
        <v>0</v>
      </c>
      <c r="BD67" s="210">
        <f>N67*BC67</f>
        <v>0</v>
      </c>
      <c r="BE67" s="512">
        <f>AV67*(1.1+AO67+AP67)</f>
        <v>306.90000000000003</v>
      </c>
      <c r="BF67" s="242"/>
      <c r="BG67" s="210">
        <f t="shared" si="53"/>
        <v>0</v>
      </c>
      <c r="BH67" s="512">
        <f t="shared" si="40"/>
        <v>306.90000000000003</v>
      </c>
      <c r="BI67" s="400"/>
      <c r="BJ67" s="210">
        <f>N67*BI67</f>
        <v>0</v>
      </c>
      <c r="BK67" s="512">
        <f t="shared" si="18"/>
        <v>320.84999999999997</v>
      </c>
      <c r="BL67" s="242"/>
      <c r="BM67" s="210">
        <f>N67*BL67</f>
        <v>0</v>
      </c>
      <c r="BN67" s="512">
        <f t="shared" si="19"/>
        <v>279</v>
      </c>
      <c r="BO67" s="397">
        <f>(AD67*AW67)+(BC67*BE67)+(BF67*BH67)+(BI67*BK67)+(BL67*BN67)</f>
        <v>0</v>
      </c>
      <c r="BP67" s="210">
        <f>AD67+BC67+BF67+BI67+BL67</f>
        <v>0</v>
      </c>
      <c r="BQ67" s="210">
        <f>N67*BP67</f>
        <v>0</v>
      </c>
      <c r="BR67" s="280">
        <v>2626</v>
      </c>
      <c r="BS67" s="713" t="s">
        <v>2613</v>
      </c>
      <c r="BT67" s="571" cm="1">
        <f t="array" ref="BT67">PRODUCT(--_xlfn.TEXTSPLIT(G67,"x"))/10000000</f>
        <v>10.672000000000001</v>
      </c>
      <c r="BU67" s="571">
        <f t="shared" si="20"/>
        <v>2.5596726907966163</v>
      </c>
    </row>
    <row r="68" spans="1:73" ht="16" customHeight="1">
      <c r="A68" s="272"/>
      <c r="B68" s="252"/>
      <c r="C68" s="294" t="s">
        <v>2543</v>
      </c>
      <c r="D68" s="252"/>
      <c r="E68" s="252"/>
      <c r="F68" s="253"/>
      <c r="G68" s="253"/>
      <c r="H68" s="253"/>
      <c r="I68" s="640"/>
      <c r="J68" s="72"/>
      <c r="K68" s="72"/>
      <c r="L68" s="72"/>
      <c r="M68" s="253"/>
      <c r="N68" s="254"/>
      <c r="O68" s="254"/>
      <c r="P68" s="254"/>
      <c r="Q68" s="255"/>
      <c r="R68" s="255"/>
      <c r="S68" s="255"/>
      <c r="T68" s="255"/>
      <c r="U68" s="256"/>
      <c r="V68" s="255"/>
      <c r="W68" s="255"/>
      <c r="X68" s="257"/>
      <c r="Y68" s="255"/>
      <c r="Z68" s="257"/>
      <c r="AA68" s="257"/>
      <c r="AB68" s="260"/>
      <c r="AC68" s="260"/>
      <c r="AD68" s="258"/>
      <c r="AE68" s="258"/>
      <c r="AF68" s="258"/>
      <c r="AG68" s="258"/>
      <c r="AH68" s="258"/>
      <c r="AI68" s="258"/>
      <c r="AJ68" s="258"/>
      <c r="AK68" s="600"/>
      <c r="AL68" s="258"/>
      <c r="AM68" s="404"/>
      <c r="AN68" s="404"/>
      <c r="AO68" s="404"/>
      <c r="AP68" s="404"/>
      <c r="AQ68" s="404"/>
      <c r="AR68" s="404"/>
      <c r="AS68" s="404"/>
      <c r="AT68" s="404"/>
      <c r="AU68" s="404"/>
      <c r="AV68" s="404"/>
      <c r="AW68" s="404"/>
      <c r="AX68" s="260"/>
      <c r="AY68" s="260"/>
      <c r="AZ68" s="260"/>
      <c r="BA68" s="261"/>
      <c r="BB68" s="260"/>
      <c r="BC68" s="404"/>
      <c r="BD68" s="404"/>
      <c r="BE68" s="404"/>
      <c r="BF68" s="260"/>
      <c r="BG68" s="404"/>
      <c r="BH68" s="404"/>
      <c r="BI68" s="529"/>
      <c r="BJ68" s="258"/>
      <c r="BK68" s="258"/>
      <c r="BL68" s="566"/>
      <c r="BM68" s="258"/>
      <c r="BN68" s="258"/>
      <c r="BO68" s="258"/>
      <c r="BP68" s="258"/>
      <c r="BQ68" s="258"/>
      <c r="BR68" s="258"/>
      <c r="BS68" s="404"/>
      <c r="BT68" s="404"/>
      <c r="BU68" s="404"/>
    </row>
    <row r="69" spans="1:73" ht="12" customHeight="1">
      <c r="A69" s="210" t="str">
        <f>"HO4"&amp;REPT(0,4-LEN(BR69))&amp;BR69</f>
        <v>HO43342</v>
      </c>
      <c r="B69" s="211" t="s">
        <v>2543</v>
      </c>
      <c r="C69" s="276" t="s">
        <v>2544</v>
      </c>
      <c r="D69" s="276" t="s">
        <v>772</v>
      </c>
      <c r="E69" s="401" t="s">
        <v>1298</v>
      </c>
      <c r="F69" s="277"/>
      <c r="G69" s="289" t="s">
        <v>1748</v>
      </c>
      <c r="H69" s="637" t="s">
        <v>1422</v>
      </c>
      <c r="I69" s="697" t="s">
        <v>1794</v>
      </c>
      <c r="J69" s="696" t="s">
        <v>1808</v>
      </c>
      <c r="K69" s="696" t="s">
        <v>1801</v>
      </c>
      <c r="L69" s="643" t="s">
        <v>1803</v>
      </c>
      <c r="M69" s="638">
        <v>17.149999999999999</v>
      </c>
      <c r="N69" s="278">
        <v>1</v>
      </c>
      <c r="O69" s="278"/>
      <c r="P69" s="278"/>
      <c r="Q69" s="224"/>
      <c r="R69" s="195"/>
      <c r="S69" s="196"/>
      <c r="T69" s="197"/>
      <c r="U69" s="198"/>
      <c r="V69" s="199"/>
      <c r="W69" s="200"/>
      <c r="X69" s="201"/>
      <c r="Y69" s="202"/>
      <c r="Z69" s="203"/>
      <c r="AA69" s="204"/>
      <c r="AB69" s="242"/>
      <c r="AC69" s="242"/>
      <c r="AD69" s="213">
        <f t="shared" ref="AD69:AD72" si="55">SUM(Q69:AC69)</f>
        <v>0</v>
      </c>
      <c r="AE69" s="214">
        <f t="shared" ref="AE69:AE72" si="56">N69*AD69</f>
        <v>0</v>
      </c>
      <c r="AF69" s="62"/>
      <c r="AG69" s="62"/>
      <c r="AH69" s="63"/>
      <c r="AI69" s="62"/>
      <c r="AJ69" s="205"/>
      <c r="AK69" s="62"/>
      <c r="AL69" s="516"/>
      <c r="AM69" s="510"/>
      <c r="AN69" s="205">
        <f>ROUND(CEILING(AR69*('Summary '!$J$4/100+1),5),0)-1</f>
        <v>639</v>
      </c>
      <c r="AO69" s="206">
        <f t="shared" ref="AO69:AO72" si="57">IF(P69=TRUE,-0.05,0)</f>
        <v>0</v>
      </c>
      <c r="AP69" s="206">
        <f t="shared" ref="AP69:AP72" si="58">IF(O69=TRUE,0.15,0)</f>
        <v>0</v>
      </c>
      <c r="AQ69" s="63"/>
      <c r="AR69" s="62">
        <v>524</v>
      </c>
      <c r="AS69" s="279"/>
      <c r="AT69" s="510"/>
      <c r="AU69" s="511"/>
      <c r="AV69" s="511">
        <f>IF(OrderFormType="Wholesale",CEILING(AR69*ExchRate,ExchRateRoundUpTo),CEILING(AN69*ExchRate,ExchRateRoundUpTo)/1.22)</f>
        <v>524</v>
      </c>
      <c r="AW69" s="511">
        <f>AV69*(1+AO69+AP69)</f>
        <v>524</v>
      </c>
      <c r="AX69" s="234"/>
      <c r="AY69" s="235"/>
      <c r="AZ69" s="236"/>
      <c r="BA69" s="249"/>
      <c r="BB69" s="238"/>
      <c r="BC69" s="239">
        <f>SUM(AX69:BB69)</f>
        <v>0</v>
      </c>
      <c r="BD69" s="210">
        <f>N69*BC69</f>
        <v>0</v>
      </c>
      <c r="BE69" s="512">
        <f>AV69*(1.1+AO69+AP69)</f>
        <v>576.40000000000009</v>
      </c>
      <c r="BF69" s="242"/>
      <c r="BG69" s="210">
        <f t="shared" ref="BG69:BG72" si="59">$N69*BF69</f>
        <v>0</v>
      </c>
      <c r="BH69" s="512">
        <f t="shared" si="40"/>
        <v>576.40000000000009</v>
      </c>
      <c r="BI69" s="400"/>
      <c r="BJ69" s="210">
        <f>N69*BI69</f>
        <v>0</v>
      </c>
      <c r="BK69" s="512">
        <f t="shared" si="18"/>
        <v>602.59999999999991</v>
      </c>
      <c r="BL69" s="242"/>
      <c r="BM69" s="210">
        <f>N69*BL69</f>
        <v>0</v>
      </c>
      <c r="BN69" s="512">
        <f t="shared" si="19"/>
        <v>524</v>
      </c>
      <c r="BO69" s="397">
        <f>(AD69*AW69)+(BC69*BE69)+(BF69*BH69)+(BI69*BK69)+(BL69*BN69)</f>
        <v>0</v>
      </c>
      <c r="BP69" s="210">
        <f>AD69+BC69+BF69+BI69+BL69</f>
        <v>0</v>
      </c>
      <c r="BQ69" s="210">
        <f>N69*BP69</f>
        <v>0</v>
      </c>
      <c r="BR69" s="280">
        <v>3342</v>
      </c>
      <c r="BS69" s="713" t="s">
        <v>2613</v>
      </c>
      <c r="BT69" s="571" cm="1">
        <f t="array" ref="BT69">PRODUCT(--_xlfn.TEXTSPLIT(G69,"x"))/10000000</f>
        <v>7.2</v>
      </c>
      <c r="BU69" s="571">
        <f t="shared" si="20"/>
        <v>2.6291459585178876</v>
      </c>
    </row>
    <row r="70" spans="1:73" ht="12" customHeight="1">
      <c r="A70" s="210" t="str">
        <f t="shared" ref="A70:A72" si="60">"HO4"&amp;REPT(0,4-LEN(BR70))&amp;BR70</f>
        <v>HO43343</v>
      </c>
      <c r="B70" s="211" t="s">
        <v>2543</v>
      </c>
      <c r="C70" s="276" t="s">
        <v>2545</v>
      </c>
      <c r="D70" s="276" t="s">
        <v>772</v>
      </c>
      <c r="E70" s="401" t="s">
        <v>1298</v>
      </c>
      <c r="F70" s="277"/>
      <c r="G70" s="289" t="s">
        <v>1748</v>
      </c>
      <c r="H70" s="637" t="s">
        <v>1422</v>
      </c>
      <c r="I70" s="697" t="s">
        <v>1794</v>
      </c>
      <c r="J70" s="696" t="s">
        <v>1808</v>
      </c>
      <c r="K70" s="696" t="s">
        <v>1801</v>
      </c>
      <c r="L70" s="643" t="s">
        <v>1803</v>
      </c>
      <c r="M70" s="638">
        <v>8.16</v>
      </c>
      <c r="N70" s="278">
        <v>1</v>
      </c>
      <c r="O70" s="278"/>
      <c r="P70" s="278"/>
      <c r="Q70" s="224"/>
      <c r="R70" s="195"/>
      <c r="S70" s="196"/>
      <c r="T70" s="197"/>
      <c r="U70" s="198"/>
      <c r="V70" s="199"/>
      <c r="W70" s="200"/>
      <c r="X70" s="201"/>
      <c r="Y70" s="202"/>
      <c r="Z70" s="203"/>
      <c r="AA70" s="204"/>
      <c r="AB70" s="242"/>
      <c r="AC70" s="242"/>
      <c r="AD70" s="213">
        <f t="shared" si="55"/>
        <v>0</v>
      </c>
      <c r="AE70" s="214">
        <f t="shared" si="56"/>
        <v>0</v>
      </c>
      <c r="AF70" s="62"/>
      <c r="AG70" s="62"/>
      <c r="AH70" s="63"/>
      <c r="AI70" s="62"/>
      <c r="AJ70" s="205"/>
      <c r="AK70" s="62"/>
      <c r="AL70" s="516"/>
      <c r="AM70" s="510"/>
      <c r="AN70" s="205">
        <f>ROUND(CEILING(AR70*('Summary '!$J$4/100+1),5),0)-1</f>
        <v>329</v>
      </c>
      <c r="AO70" s="206">
        <f t="shared" si="57"/>
        <v>0</v>
      </c>
      <c r="AP70" s="206">
        <f t="shared" si="58"/>
        <v>0</v>
      </c>
      <c r="AQ70" s="63"/>
      <c r="AR70" s="62">
        <v>269</v>
      </c>
      <c r="AS70" s="279"/>
      <c r="AT70" s="510"/>
      <c r="AU70" s="511"/>
      <c r="AV70" s="511">
        <f>IF(OrderFormType="Wholesale",CEILING(AR70*ExchRate,ExchRateRoundUpTo),CEILING(AN70*ExchRate,ExchRateRoundUpTo)/1.22)</f>
        <v>269</v>
      </c>
      <c r="AW70" s="511">
        <f>AV70*(1+AO70+AP70)</f>
        <v>269</v>
      </c>
      <c r="AX70" s="234"/>
      <c r="AY70" s="235"/>
      <c r="AZ70" s="236"/>
      <c r="BA70" s="249"/>
      <c r="BB70" s="238"/>
      <c r="BC70" s="239">
        <f>SUM(AX70:BB70)</f>
        <v>0</v>
      </c>
      <c r="BD70" s="210">
        <f>N70*BC70</f>
        <v>0</v>
      </c>
      <c r="BE70" s="512">
        <f>AV70*(1.1+AO70+AP70)</f>
        <v>295.90000000000003</v>
      </c>
      <c r="BF70" s="242"/>
      <c r="BG70" s="210">
        <f t="shared" si="59"/>
        <v>0</v>
      </c>
      <c r="BH70" s="512">
        <f t="shared" si="40"/>
        <v>295.90000000000003</v>
      </c>
      <c r="BI70" s="400"/>
      <c r="BJ70" s="210">
        <f>N70*BI70</f>
        <v>0</v>
      </c>
      <c r="BK70" s="512">
        <f t="shared" si="18"/>
        <v>309.34999999999997</v>
      </c>
      <c r="BL70" s="242"/>
      <c r="BM70" s="210">
        <f>N70*BL70</f>
        <v>0</v>
      </c>
      <c r="BN70" s="512">
        <f t="shared" si="19"/>
        <v>269</v>
      </c>
      <c r="BO70" s="397">
        <f>(AD70*AW70)+(BC70*BE70)+(BF70*BH70)+(BI70*BK70)+(BL70*BN70)</f>
        <v>0</v>
      </c>
      <c r="BP70" s="210">
        <f>AD70+BC70+BF70+BI70+BL70</f>
        <v>0</v>
      </c>
      <c r="BQ70" s="210">
        <f>N70*BP70</f>
        <v>0</v>
      </c>
      <c r="BR70" s="280">
        <v>3343</v>
      </c>
      <c r="BS70" s="713" t="s">
        <v>2613</v>
      </c>
      <c r="BT70" s="571" cm="1">
        <f t="array" ref="BT70">PRODUCT(--_xlfn.TEXTSPLIT(G70,"x"))/10000000</f>
        <v>7.2</v>
      </c>
      <c r="BU70" s="571">
        <f t="shared" si="20"/>
        <v>2.6291459585178876</v>
      </c>
    </row>
    <row r="71" spans="1:73" ht="12" customHeight="1">
      <c r="A71" s="210" t="str">
        <f t="shared" si="60"/>
        <v>HO43344</v>
      </c>
      <c r="B71" s="211" t="s">
        <v>2543</v>
      </c>
      <c r="C71" s="276" t="s">
        <v>2546</v>
      </c>
      <c r="D71" s="276" t="s">
        <v>772</v>
      </c>
      <c r="E71" s="401" t="s">
        <v>1298</v>
      </c>
      <c r="F71" s="277"/>
      <c r="G71" s="289" t="s">
        <v>1749</v>
      </c>
      <c r="H71" s="637" t="s">
        <v>1422</v>
      </c>
      <c r="I71" s="697" t="s">
        <v>1794</v>
      </c>
      <c r="J71" s="696" t="s">
        <v>1808</v>
      </c>
      <c r="K71" s="696" t="s">
        <v>1801</v>
      </c>
      <c r="L71" s="643" t="s">
        <v>1803</v>
      </c>
      <c r="M71" s="638">
        <v>4.41</v>
      </c>
      <c r="N71" s="278">
        <v>1</v>
      </c>
      <c r="O71" s="278"/>
      <c r="P71" s="278"/>
      <c r="Q71" s="224"/>
      <c r="R71" s="195"/>
      <c r="S71" s="196"/>
      <c r="T71" s="197"/>
      <c r="U71" s="198"/>
      <c r="V71" s="199"/>
      <c r="W71" s="200"/>
      <c r="X71" s="201"/>
      <c r="Y71" s="202"/>
      <c r="Z71" s="203"/>
      <c r="AA71" s="204"/>
      <c r="AB71" s="242"/>
      <c r="AC71" s="242"/>
      <c r="AD71" s="213">
        <f t="shared" si="55"/>
        <v>0</v>
      </c>
      <c r="AE71" s="214">
        <f t="shared" si="56"/>
        <v>0</v>
      </c>
      <c r="AF71" s="62"/>
      <c r="AG71" s="62"/>
      <c r="AH71" s="63"/>
      <c r="AI71" s="62"/>
      <c r="AJ71" s="205"/>
      <c r="AK71" s="62"/>
      <c r="AL71" s="516"/>
      <c r="AM71" s="510"/>
      <c r="AN71" s="205">
        <f>ROUND(CEILING(AR71*('Summary '!$J$4/100+1),5),0)-1</f>
        <v>219</v>
      </c>
      <c r="AO71" s="206">
        <f t="shared" si="57"/>
        <v>0</v>
      </c>
      <c r="AP71" s="206">
        <f t="shared" si="58"/>
        <v>0</v>
      </c>
      <c r="AQ71" s="63"/>
      <c r="AR71" s="62">
        <v>179</v>
      </c>
      <c r="AS71" s="279"/>
      <c r="AT71" s="510"/>
      <c r="AU71" s="511"/>
      <c r="AV71" s="511">
        <f>IF(OrderFormType="Wholesale",CEILING(AR71*ExchRate,ExchRateRoundUpTo),CEILING(AN71*ExchRate,ExchRateRoundUpTo)/1.22)</f>
        <v>179</v>
      </c>
      <c r="AW71" s="511">
        <f>AV71*(1+AO71+AP71)</f>
        <v>179</v>
      </c>
      <c r="AX71" s="234"/>
      <c r="AY71" s="235"/>
      <c r="AZ71" s="236"/>
      <c r="BA71" s="249"/>
      <c r="BB71" s="238"/>
      <c r="BC71" s="239">
        <f>SUM(AX71:BB71)</f>
        <v>0</v>
      </c>
      <c r="BD71" s="210">
        <f>N71*BC71</f>
        <v>0</v>
      </c>
      <c r="BE71" s="512">
        <f>AV71*(1.1+AO71+AP71)</f>
        <v>196.9</v>
      </c>
      <c r="BF71" s="242"/>
      <c r="BG71" s="210">
        <f t="shared" si="59"/>
        <v>0</v>
      </c>
      <c r="BH71" s="512">
        <f t="shared" si="40"/>
        <v>196.9</v>
      </c>
      <c r="BI71" s="400"/>
      <c r="BJ71" s="210">
        <f>N71*BI71</f>
        <v>0</v>
      </c>
      <c r="BK71" s="512">
        <f t="shared" si="18"/>
        <v>205.85</v>
      </c>
      <c r="BL71" s="242"/>
      <c r="BM71" s="210">
        <f>N71*BL71</f>
        <v>0</v>
      </c>
      <c r="BN71" s="512">
        <f t="shared" si="19"/>
        <v>179</v>
      </c>
      <c r="BO71" s="397">
        <f>(AD71*AW71)+(BC71*BE71)+(BF71*BH71)+(BI71*BK71)+(BL71*BN71)</f>
        <v>0</v>
      </c>
      <c r="BP71" s="210">
        <f>AD71+BC71+BF71+BI71+BL71</f>
        <v>0</v>
      </c>
      <c r="BQ71" s="210">
        <f>N71*BP71</f>
        <v>0</v>
      </c>
      <c r="BR71" s="280">
        <v>3344</v>
      </c>
      <c r="BS71" s="713" t="s">
        <v>2613</v>
      </c>
      <c r="BT71" s="571" cm="1">
        <f t="array" ref="BT71">PRODUCT(--_xlfn.TEXTSPLIT(G71,"x"))/10000000</f>
        <v>10.672000000000001</v>
      </c>
      <c r="BU71" s="571">
        <f t="shared" si="20"/>
        <v>2.5596726907966163</v>
      </c>
    </row>
    <row r="72" spans="1:73" ht="12" customHeight="1">
      <c r="A72" s="210" t="str">
        <f t="shared" si="60"/>
        <v>HO43345</v>
      </c>
      <c r="B72" s="211" t="s">
        <v>2543</v>
      </c>
      <c r="C72" s="276" t="s">
        <v>2547</v>
      </c>
      <c r="D72" s="276" t="s">
        <v>772</v>
      </c>
      <c r="E72" s="401" t="s">
        <v>1298</v>
      </c>
      <c r="F72" s="277"/>
      <c r="G72" s="289" t="s">
        <v>1749</v>
      </c>
      <c r="H72" s="637" t="s">
        <v>1422</v>
      </c>
      <c r="I72" s="697" t="s">
        <v>1794</v>
      </c>
      <c r="J72" s="696" t="s">
        <v>1808</v>
      </c>
      <c r="K72" s="696" t="s">
        <v>1801</v>
      </c>
      <c r="L72" s="643" t="s">
        <v>1803</v>
      </c>
      <c r="M72" s="638">
        <v>2.5099999999999998</v>
      </c>
      <c r="N72" s="278">
        <v>1</v>
      </c>
      <c r="O72" s="278"/>
      <c r="P72" s="278"/>
      <c r="Q72" s="224"/>
      <c r="R72" s="195"/>
      <c r="S72" s="196"/>
      <c r="T72" s="197"/>
      <c r="U72" s="198"/>
      <c r="V72" s="199"/>
      <c r="W72" s="200"/>
      <c r="X72" s="201"/>
      <c r="Y72" s="202"/>
      <c r="Z72" s="203"/>
      <c r="AA72" s="204"/>
      <c r="AB72" s="242"/>
      <c r="AC72" s="242"/>
      <c r="AD72" s="213">
        <f t="shared" si="55"/>
        <v>0</v>
      </c>
      <c r="AE72" s="214">
        <f t="shared" si="56"/>
        <v>0</v>
      </c>
      <c r="AF72" s="62"/>
      <c r="AG72" s="62"/>
      <c r="AH72" s="63"/>
      <c r="AI72" s="62"/>
      <c r="AJ72" s="205"/>
      <c r="AK72" s="62"/>
      <c r="AL72" s="516"/>
      <c r="AM72" s="510"/>
      <c r="AN72" s="205">
        <f>ROUND(CEILING(AR72*('Summary '!$J$4/100+1),5),0)-1</f>
        <v>159</v>
      </c>
      <c r="AO72" s="206">
        <f t="shared" si="57"/>
        <v>0</v>
      </c>
      <c r="AP72" s="206">
        <f t="shared" si="58"/>
        <v>0</v>
      </c>
      <c r="AQ72" s="63"/>
      <c r="AR72" s="62">
        <v>129</v>
      </c>
      <c r="AS72" s="279"/>
      <c r="AT72" s="510"/>
      <c r="AU72" s="511"/>
      <c r="AV72" s="511">
        <f>IF(OrderFormType="Wholesale",CEILING(AR72*ExchRate,ExchRateRoundUpTo),CEILING(AN72*ExchRate,ExchRateRoundUpTo)/1.22)</f>
        <v>129</v>
      </c>
      <c r="AW72" s="511">
        <f>AV72*(1+AO72+AP72)</f>
        <v>129</v>
      </c>
      <c r="AX72" s="234"/>
      <c r="AY72" s="235"/>
      <c r="AZ72" s="236"/>
      <c r="BA72" s="249"/>
      <c r="BB72" s="238"/>
      <c r="BC72" s="239">
        <f>SUM(AX72:BB72)</f>
        <v>0</v>
      </c>
      <c r="BD72" s="210">
        <f>N72*BC72</f>
        <v>0</v>
      </c>
      <c r="BE72" s="512">
        <f>AV72*(1.1+AO72+AP72)</f>
        <v>141.9</v>
      </c>
      <c r="BF72" s="242"/>
      <c r="BG72" s="210">
        <f t="shared" si="59"/>
        <v>0</v>
      </c>
      <c r="BH72" s="512">
        <f t="shared" si="40"/>
        <v>141.9</v>
      </c>
      <c r="BI72" s="400"/>
      <c r="BJ72" s="210">
        <f>N72*BI72</f>
        <v>0</v>
      </c>
      <c r="BK72" s="512">
        <f t="shared" si="18"/>
        <v>148.35</v>
      </c>
      <c r="BL72" s="242"/>
      <c r="BM72" s="210">
        <f>N72*BL72</f>
        <v>0</v>
      </c>
      <c r="BN72" s="512">
        <f t="shared" si="19"/>
        <v>129</v>
      </c>
      <c r="BO72" s="397">
        <f>(AD72*AW72)+(BC72*BE72)+(BF72*BH72)+(BI72*BK72)+(BL72*BN72)</f>
        <v>0</v>
      </c>
      <c r="BP72" s="210">
        <f>AD72+BC72+BF72+BI72+BL72</f>
        <v>0</v>
      </c>
      <c r="BQ72" s="210">
        <f>N72*BP72</f>
        <v>0</v>
      </c>
      <c r="BR72" s="280">
        <v>3345</v>
      </c>
      <c r="BS72" s="713" t="s">
        <v>2613</v>
      </c>
      <c r="BT72" s="571" cm="1">
        <f t="array" ref="BT72">PRODUCT(--_xlfn.TEXTSPLIT(G72,"x"))/10000000</f>
        <v>10.672000000000001</v>
      </c>
      <c r="BU72" s="571">
        <f t="shared" si="20"/>
        <v>2.5596726907966163</v>
      </c>
    </row>
    <row r="73" spans="1:73" ht="16" customHeight="1">
      <c r="A73" s="272"/>
      <c r="B73" s="252"/>
      <c r="C73" s="294" t="s">
        <v>773</v>
      </c>
      <c r="D73" s="252"/>
      <c r="E73" s="252"/>
      <c r="F73" s="253"/>
      <c r="G73" s="253"/>
      <c r="H73" s="253"/>
      <c r="I73" s="588"/>
      <c r="J73" s="72"/>
      <c r="K73" s="72"/>
      <c r="L73" s="72"/>
      <c r="M73" s="253"/>
      <c r="N73" s="254"/>
      <c r="O73" s="254"/>
      <c r="P73" s="254"/>
      <c r="Q73" s="255"/>
      <c r="R73" s="255"/>
      <c r="S73" s="255"/>
      <c r="T73" s="255"/>
      <c r="U73" s="256"/>
      <c r="V73" s="255"/>
      <c r="W73" s="255"/>
      <c r="X73" s="257"/>
      <c r="Y73" s="255"/>
      <c r="Z73" s="257"/>
      <c r="AA73" s="257"/>
      <c r="AB73" s="260"/>
      <c r="AC73" s="260"/>
      <c r="AD73" s="258"/>
      <c r="AE73" s="258"/>
      <c r="AF73" s="258"/>
      <c r="AG73" s="258"/>
      <c r="AH73" s="258"/>
      <c r="AI73" s="258"/>
      <c r="AJ73" s="258"/>
      <c r="AK73" s="600"/>
      <c r="AL73" s="258"/>
      <c r="AM73" s="404"/>
      <c r="AN73" s="404"/>
      <c r="AO73" s="404"/>
      <c r="AP73" s="404"/>
      <c r="AQ73" s="404"/>
      <c r="AR73" s="404"/>
      <c r="AS73" s="404"/>
      <c r="AT73" s="404"/>
      <c r="AU73" s="404"/>
      <c r="AV73" s="404"/>
      <c r="AW73" s="404"/>
      <c r="AX73" s="260"/>
      <c r="AY73" s="260"/>
      <c r="AZ73" s="260"/>
      <c r="BA73" s="261"/>
      <c r="BB73" s="260"/>
      <c r="BC73" s="404"/>
      <c r="BD73" s="404"/>
      <c r="BE73" s="404"/>
      <c r="BF73" s="260"/>
      <c r="BG73" s="404"/>
      <c r="BH73" s="404"/>
      <c r="BI73" s="529"/>
      <c r="BJ73" s="258"/>
      <c r="BK73" s="258"/>
      <c r="BL73" s="566"/>
      <c r="BM73" s="258"/>
      <c r="BN73" s="258"/>
      <c r="BO73" s="258"/>
      <c r="BP73" s="258"/>
      <c r="BQ73" s="258"/>
      <c r="BR73" s="258"/>
      <c r="BS73" s="404"/>
      <c r="BT73" s="404"/>
      <c r="BU73" s="404"/>
    </row>
    <row r="74" spans="1:73" ht="12" customHeight="1">
      <c r="A74" s="210" t="str">
        <f>"HO4"&amp;REPT(0,4-LEN(BR74))&amp;BR74</f>
        <v>HO42113</v>
      </c>
      <c r="B74" s="211" t="s">
        <v>773</v>
      </c>
      <c r="C74" s="276" t="s">
        <v>774</v>
      </c>
      <c r="D74" s="276" t="s">
        <v>772</v>
      </c>
      <c r="E74" s="276"/>
      <c r="F74" s="277"/>
      <c r="G74" s="289" t="s">
        <v>900</v>
      </c>
      <c r="H74" s="637" t="s">
        <v>95</v>
      </c>
      <c r="I74" s="697" t="s">
        <v>1794</v>
      </c>
      <c r="J74" s="696" t="s">
        <v>1808</v>
      </c>
      <c r="K74" s="696" t="s">
        <v>1801</v>
      </c>
      <c r="L74" s="643" t="s">
        <v>1803</v>
      </c>
      <c r="M74" s="638">
        <v>6.6</v>
      </c>
      <c r="N74" s="278">
        <v>1</v>
      </c>
      <c r="O74" s="278"/>
      <c r="P74" s="278"/>
      <c r="Q74" s="224"/>
      <c r="R74" s="195"/>
      <c r="S74" s="196"/>
      <c r="T74" s="197"/>
      <c r="U74" s="198"/>
      <c r="V74" s="199"/>
      <c r="W74" s="200"/>
      <c r="X74" s="201"/>
      <c r="Y74" s="202"/>
      <c r="Z74" s="203"/>
      <c r="AA74" s="204"/>
      <c r="AB74" s="242"/>
      <c r="AC74" s="242"/>
      <c r="AD74" s="213">
        <f t="shared" si="49"/>
        <v>0</v>
      </c>
      <c r="AE74" s="214">
        <f t="shared" ref="AE74:AE85" si="61">N74*AD74</f>
        <v>0</v>
      </c>
      <c r="AF74" s="62"/>
      <c r="AG74" s="62"/>
      <c r="AH74" s="63"/>
      <c r="AI74" s="62"/>
      <c r="AJ74" s="205"/>
      <c r="AK74" s="62"/>
      <c r="AL74" s="516"/>
      <c r="AM74" s="510"/>
      <c r="AN74" s="205">
        <f>ROUND(CEILING(AR74*('Summary '!$J$4/100+1),5),0)-1</f>
        <v>309</v>
      </c>
      <c r="AO74" s="206">
        <f t="shared" ref="AO74:AO85" si="62">IF(P74=TRUE,-0.05,0)</f>
        <v>0</v>
      </c>
      <c r="AP74" s="206">
        <f t="shared" ref="AP74:AP85" si="63">IF(O74=TRUE,0.15,0)</f>
        <v>0</v>
      </c>
      <c r="AQ74" s="63"/>
      <c r="AR74" s="62">
        <v>254</v>
      </c>
      <c r="AS74" s="279"/>
      <c r="AT74" s="510"/>
      <c r="AU74" s="511"/>
      <c r="AV74" s="511">
        <f t="shared" ref="AV74:AV85" si="64">IF(OrderFormType="Wholesale",CEILING(AR74*ExchRate,ExchRateRoundUpTo),CEILING(AN74*ExchRate,ExchRateRoundUpTo)/1.22)</f>
        <v>254</v>
      </c>
      <c r="AW74" s="511">
        <f t="shared" ref="AW74:AW85" si="65">AV74*(1+AO74+AP74)</f>
        <v>254</v>
      </c>
      <c r="AX74" s="234"/>
      <c r="AY74" s="235"/>
      <c r="AZ74" s="236"/>
      <c r="BA74" s="249"/>
      <c r="BB74" s="238"/>
      <c r="BC74" s="239">
        <f t="shared" ref="BC74:BC85" si="66">SUM(AX74:BB74)</f>
        <v>0</v>
      </c>
      <c r="BD74" s="210">
        <f t="shared" ref="BD74:BD85" si="67">N74*BC74</f>
        <v>0</v>
      </c>
      <c r="BE74" s="512">
        <f t="shared" ref="BE74:BE85" si="68">AV74*(1.1+AO74+AP74)</f>
        <v>279.40000000000003</v>
      </c>
      <c r="BF74" s="242"/>
      <c r="BG74" s="210">
        <f t="shared" ref="BG74:BG176" si="69">$N74*BF74</f>
        <v>0</v>
      </c>
      <c r="BH74" s="512">
        <f t="shared" si="40"/>
        <v>279.40000000000003</v>
      </c>
      <c r="BI74" s="400"/>
      <c r="BJ74" s="210">
        <f t="shared" ref="BJ74:BJ85" si="70">N74*BI74</f>
        <v>0</v>
      </c>
      <c r="BK74" s="512">
        <f t="shared" ref="BK74:BK137" si="71">AV74*(1.15+AO74+AP74)</f>
        <v>292.09999999999997</v>
      </c>
      <c r="BL74" s="242"/>
      <c r="BM74" s="210">
        <f t="shared" ref="BM74:BM85" si="72">N74*BL74</f>
        <v>0</v>
      </c>
      <c r="BN74" s="512">
        <f t="shared" ref="BN74:BN137" si="73">AV74*(1+AO74+AP74)</f>
        <v>254</v>
      </c>
      <c r="BO74" s="397">
        <f t="shared" ref="BO74:BO85" si="74">(AD74*AW74)+(BC74*BE74)+(BF74*BH74)+(BI74*BK74)+(BL74*BN74)</f>
        <v>0</v>
      </c>
      <c r="BP74" s="210">
        <f t="shared" ref="BP74:BP85" si="75">AD74+BC74+BF74+BI74+BL74</f>
        <v>0</v>
      </c>
      <c r="BQ74" s="210">
        <f t="shared" ref="BQ74:BQ85" si="76">N74*BP74</f>
        <v>0</v>
      </c>
      <c r="BR74" s="280">
        <v>2113</v>
      </c>
      <c r="BS74" s="713" t="s">
        <v>2613</v>
      </c>
      <c r="BT74" s="571" cm="1">
        <f t="array" ref="BT74">PRODUCT(--_xlfn.TEXTSPLIT(G74,"x"))/10000000</f>
        <v>14.599509599999999</v>
      </c>
      <c r="BU74" s="571">
        <f t="shared" ref="BU74:BU137" si="77">3.1-(LOG(MIN(BT74,35))-LOG(0.5))/(LOG(35)-LOG(0.5))*0.75</f>
        <v>2.504353495631769</v>
      </c>
    </row>
    <row r="75" spans="1:73" ht="12" customHeight="1">
      <c r="A75" s="210" t="str">
        <f t="shared" ref="A75:A79" si="78">"HO4"&amp;REPT(0,4-LEN(BR75))&amp;BR75</f>
        <v>HO42114</v>
      </c>
      <c r="B75" s="211" t="s">
        <v>773</v>
      </c>
      <c r="C75" s="276" t="s">
        <v>775</v>
      </c>
      <c r="D75" s="276" t="s">
        <v>772</v>
      </c>
      <c r="E75" s="276"/>
      <c r="F75" s="277"/>
      <c r="G75" s="289" t="s">
        <v>901</v>
      </c>
      <c r="H75" s="637" t="s">
        <v>95</v>
      </c>
      <c r="I75" s="697" t="s">
        <v>1794</v>
      </c>
      <c r="J75" s="696" t="s">
        <v>1808</v>
      </c>
      <c r="K75" s="696" t="s">
        <v>1801</v>
      </c>
      <c r="L75" s="643" t="s">
        <v>1803</v>
      </c>
      <c r="M75" s="638">
        <v>6.6</v>
      </c>
      <c r="N75" s="278">
        <v>1</v>
      </c>
      <c r="O75" s="278"/>
      <c r="P75" s="278"/>
      <c r="Q75" s="224"/>
      <c r="R75" s="195"/>
      <c r="S75" s="196"/>
      <c r="T75" s="197"/>
      <c r="U75" s="198"/>
      <c r="V75" s="199"/>
      <c r="W75" s="200"/>
      <c r="X75" s="201"/>
      <c r="Y75" s="202"/>
      <c r="Z75" s="203"/>
      <c r="AA75" s="204"/>
      <c r="AB75" s="242"/>
      <c r="AC75" s="242"/>
      <c r="AD75" s="213">
        <f t="shared" si="49"/>
        <v>0</v>
      </c>
      <c r="AE75" s="214">
        <f t="shared" si="61"/>
        <v>0</v>
      </c>
      <c r="AF75" s="62"/>
      <c r="AG75" s="62"/>
      <c r="AH75" s="63"/>
      <c r="AI75" s="62"/>
      <c r="AJ75" s="205"/>
      <c r="AK75" s="62"/>
      <c r="AL75" s="516"/>
      <c r="AM75" s="510"/>
      <c r="AN75" s="205">
        <f>ROUND(CEILING(AR75*('Summary '!$J$4/100+1),5),0)-1</f>
        <v>309</v>
      </c>
      <c r="AO75" s="206">
        <f t="shared" si="62"/>
        <v>0</v>
      </c>
      <c r="AP75" s="206">
        <f t="shared" si="63"/>
        <v>0</v>
      </c>
      <c r="AQ75" s="63"/>
      <c r="AR75" s="62">
        <v>254</v>
      </c>
      <c r="AS75" s="279"/>
      <c r="AT75" s="510"/>
      <c r="AU75" s="511"/>
      <c r="AV75" s="511">
        <f t="shared" si="64"/>
        <v>254</v>
      </c>
      <c r="AW75" s="511">
        <f t="shared" si="65"/>
        <v>254</v>
      </c>
      <c r="AX75" s="234"/>
      <c r="AY75" s="235"/>
      <c r="AZ75" s="236"/>
      <c r="BA75" s="249"/>
      <c r="BB75" s="238"/>
      <c r="BC75" s="239">
        <f t="shared" si="66"/>
        <v>0</v>
      </c>
      <c r="BD75" s="210">
        <f t="shared" si="67"/>
        <v>0</v>
      </c>
      <c r="BE75" s="512">
        <f t="shared" si="68"/>
        <v>279.40000000000003</v>
      </c>
      <c r="BF75" s="242"/>
      <c r="BG75" s="210">
        <f t="shared" si="69"/>
        <v>0</v>
      </c>
      <c r="BH75" s="512">
        <f t="shared" si="40"/>
        <v>279.40000000000003</v>
      </c>
      <c r="BI75" s="400"/>
      <c r="BJ75" s="210">
        <f t="shared" si="70"/>
        <v>0</v>
      </c>
      <c r="BK75" s="512">
        <f t="shared" si="71"/>
        <v>292.09999999999997</v>
      </c>
      <c r="BL75" s="242"/>
      <c r="BM75" s="210">
        <f t="shared" si="72"/>
        <v>0</v>
      </c>
      <c r="BN75" s="512">
        <f t="shared" si="73"/>
        <v>254</v>
      </c>
      <c r="BO75" s="397">
        <f t="shared" si="74"/>
        <v>0</v>
      </c>
      <c r="BP75" s="210">
        <f t="shared" si="75"/>
        <v>0</v>
      </c>
      <c r="BQ75" s="210">
        <f t="shared" si="76"/>
        <v>0</v>
      </c>
      <c r="BR75" s="280">
        <v>2114</v>
      </c>
      <c r="BS75" s="713" t="s">
        <v>2613</v>
      </c>
      <c r="BT75" s="571" cm="1">
        <f t="array" ref="BT75">PRODUCT(--_xlfn.TEXTSPLIT(G75,"x"))/10000000</f>
        <v>13.221384799999999</v>
      </c>
      <c r="BU75" s="571">
        <f t="shared" si="77"/>
        <v>2.5218571682518824</v>
      </c>
    </row>
    <row r="76" spans="1:73" ht="12" customHeight="1">
      <c r="A76" s="210" t="str">
        <f t="shared" si="78"/>
        <v>HO42115</v>
      </c>
      <c r="B76" s="211" t="s">
        <v>773</v>
      </c>
      <c r="C76" s="276" t="s">
        <v>776</v>
      </c>
      <c r="D76" s="276" t="s">
        <v>772</v>
      </c>
      <c r="E76" s="276"/>
      <c r="F76" s="277"/>
      <c r="G76" s="289" t="s">
        <v>902</v>
      </c>
      <c r="H76" s="637" t="s">
        <v>95</v>
      </c>
      <c r="I76" s="697" t="s">
        <v>1794</v>
      </c>
      <c r="J76" s="696" t="s">
        <v>1808</v>
      </c>
      <c r="K76" s="696" t="s">
        <v>1801</v>
      </c>
      <c r="L76" s="643" t="s">
        <v>1803</v>
      </c>
      <c r="M76" s="638">
        <v>5.6</v>
      </c>
      <c r="N76" s="278">
        <v>1</v>
      </c>
      <c r="O76" s="278"/>
      <c r="P76" s="278"/>
      <c r="Q76" s="224"/>
      <c r="R76" s="195"/>
      <c r="S76" s="196"/>
      <c r="T76" s="197"/>
      <c r="U76" s="198"/>
      <c r="V76" s="199"/>
      <c r="W76" s="200"/>
      <c r="X76" s="201"/>
      <c r="Y76" s="202"/>
      <c r="Z76" s="203"/>
      <c r="AA76" s="204"/>
      <c r="AB76" s="242"/>
      <c r="AC76" s="242"/>
      <c r="AD76" s="213">
        <f t="shared" si="49"/>
        <v>0</v>
      </c>
      <c r="AE76" s="214">
        <f t="shared" si="61"/>
        <v>0</v>
      </c>
      <c r="AF76" s="62"/>
      <c r="AG76" s="62"/>
      <c r="AH76" s="63"/>
      <c r="AI76" s="62"/>
      <c r="AJ76" s="205"/>
      <c r="AK76" s="62"/>
      <c r="AL76" s="516"/>
      <c r="AM76" s="510"/>
      <c r="AN76" s="205">
        <f>ROUND(CEILING(AR76*('Summary '!$J$4/100+1),5),0)-1</f>
        <v>289</v>
      </c>
      <c r="AO76" s="206">
        <f t="shared" si="62"/>
        <v>0</v>
      </c>
      <c r="AP76" s="206">
        <f t="shared" si="63"/>
        <v>0</v>
      </c>
      <c r="AQ76" s="63"/>
      <c r="AR76" s="62">
        <v>234</v>
      </c>
      <c r="AS76" s="279"/>
      <c r="AT76" s="510"/>
      <c r="AU76" s="511"/>
      <c r="AV76" s="511">
        <f t="shared" si="64"/>
        <v>234</v>
      </c>
      <c r="AW76" s="511">
        <f t="shared" si="65"/>
        <v>234</v>
      </c>
      <c r="AX76" s="234"/>
      <c r="AY76" s="235"/>
      <c r="AZ76" s="236"/>
      <c r="BA76" s="249"/>
      <c r="BB76" s="238"/>
      <c r="BC76" s="239">
        <f t="shared" si="66"/>
        <v>0</v>
      </c>
      <c r="BD76" s="210">
        <f t="shared" si="67"/>
        <v>0</v>
      </c>
      <c r="BE76" s="512">
        <f t="shared" si="68"/>
        <v>257.40000000000003</v>
      </c>
      <c r="BF76" s="242"/>
      <c r="BG76" s="210">
        <f t="shared" si="69"/>
        <v>0</v>
      </c>
      <c r="BH76" s="512">
        <f t="shared" si="40"/>
        <v>257.40000000000003</v>
      </c>
      <c r="BI76" s="400"/>
      <c r="BJ76" s="210">
        <f t="shared" si="70"/>
        <v>0</v>
      </c>
      <c r="BK76" s="512">
        <f t="shared" si="71"/>
        <v>269.09999999999997</v>
      </c>
      <c r="BL76" s="242"/>
      <c r="BM76" s="210">
        <f t="shared" si="72"/>
        <v>0</v>
      </c>
      <c r="BN76" s="512">
        <f t="shared" si="73"/>
        <v>234</v>
      </c>
      <c r="BO76" s="397">
        <f t="shared" si="74"/>
        <v>0</v>
      </c>
      <c r="BP76" s="210">
        <f t="shared" si="75"/>
        <v>0</v>
      </c>
      <c r="BQ76" s="210">
        <f t="shared" si="76"/>
        <v>0</v>
      </c>
      <c r="BR76" s="280">
        <v>2115</v>
      </c>
      <c r="BS76" s="713" t="s">
        <v>2613</v>
      </c>
      <c r="BT76" s="571" cm="1">
        <f t="array" ref="BT76">PRODUCT(--_xlfn.TEXTSPLIT(G76,"x"))/10000000</f>
        <v>1.4743999999999999</v>
      </c>
      <c r="BU76" s="571">
        <f t="shared" si="77"/>
        <v>2.909097413379981</v>
      </c>
    </row>
    <row r="77" spans="1:73" ht="12" customHeight="1">
      <c r="A77" s="210" t="str">
        <f t="shared" si="78"/>
        <v>HO42116</v>
      </c>
      <c r="B77" s="211" t="s">
        <v>773</v>
      </c>
      <c r="C77" s="276" t="s">
        <v>777</v>
      </c>
      <c r="D77" s="276" t="s">
        <v>772</v>
      </c>
      <c r="E77" s="276"/>
      <c r="F77" s="277"/>
      <c r="G77" s="289" t="s">
        <v>903</v>
      </c>
      <c r="H77" s="637" t="s">
        <v>95</v>
      </c>
      <c r="I77" s="697" t="s">
        <v>1794</v>
      </c>
      <c r="J77" s="696" t="s">
        <v>1808</v>
      </c>
      <c r="K77" s="696" t="s">
        <v>1801</v>
      </c>
      <c r="L77" s="643" t="s">
        <v>1803</v>
      </c>
      <c r="M77" s="638">
        <v>5.6</v>
      </c>
      <c r="N77" s="278">
        <v>1</v>
      </c>
      <c r="O77" s="278"/>
      <c r="P77" s="278"/>
      <c r="Q77" s="224"/>
      <c r="R77" s="195"/>
      <c r="S77" s="196"/>
      <c r="T77" s="197"/>
      <c r="U77" s="198"/>
      <c r="V77" s="199"/>
      <c r="W77" s="200"/>
      <c r="X77" s="201"/>
      <c r="Y77" s="202"/>
      <c r="Z77" s="203"/>
      <c r="AA77" s="204"/>
      <c r="AB77" s="242"/>
      <c r="AC77" s="242"/>
      <c r="AD77" s="213">
        <f t="shared" si="49"/>
        <v>0</v>
      </c>
      <c r="AE77" s="214">
        <f t="shared" si="61"/>
        <v>0</v>
      </c>
      <c r="AF77" s="62"/>
      <c r="AG77" s="62"/>
      <c r="AH77" s="63"/>
      <c r="AI77" s="62"/>
      <c r="AJ77" s="205"/>
      <c r="AK77" s="62"/>
      <c r="AL77" s="516"/>
      <c r="AM77" s="510"/>
      <c r="AN77" s="205">
        <f>ROUND(CEILING(AR77*('Summary '!$J$4/100+1),5),0)-1</f>
        <v>274</v>
      </c>
      <c r="AO77" s="206">
        <f t="shared" si="62"/>
        <v>0</v>
      </c>
      <c r="AP77" s="206">
        <f t="shared" si="63"/>
        <v>0</v>
      </c>
      <c r="AQ77" s="63"/>
      <c r="AR77" s="62">
        <v>224</v>
      </c>
      <c r="AS77" s="279"/>
      <c r="AT77" s="510"/>
      <c r="AU77" s="511"/>
      <c r="AV77" s="511">
        <f t="shared" si="64"/>
        <v>224</v>
      </c>
      <c r="AW77" s="511">
        <f t="shared" si="65"/>
        <v>224</v>
      </c>
      <c r="AX77" s="234"/>
      <c r="AY77" s="235"/>
      <c r="AZ77" s="236"/>
      <c r="BA77" s="249"/>
      <c r="BB77" s="238"/>
      <c r="BC77" s="239">
        <f t="shared" si="66"/>
        <v>0</v>
      </c>
      <c r="BD77" s="210">
        <f t="shared" si="67"/>
        <v>0</v>
      </c>
      <c r="BE77" s="512">
        <f t="shared" si="68"/>
        <v>246.40000000000003</v>
      </c>
      <c r="BF77" s="242"/>
      <c r="BG77" s="210">
        <f t="shared" si="69"/>
        <v>0</v>
      </c>
      <c r="BH77" s="512">
        <f t="shared" si="40"/>
        <v>246.40000000000003</v>
      </c>
      <c r="BI77" s="400"/>
      <c r="BJ77" s="210">
        <f t="shared" si="70"/>
        <v>0</v>
      </c>
      <c r="BK77" s="512">
        <f t="shared" si="71"/>
        <v>257.59999999999997</v>
      </c>
      <c r="BL77" s="242"/>
      <c r="BM77" s="210">
        <f t="shared" si="72"/>
        <v>0</v>
      </c>
      <c r="BN77" s="512">
        <f t="shared" si="73"/>
        <v>224</v>
      </c>
      <c r="BO77" s="397">
        <f t="shared" si="74"/>
        <v>0</v>
      </c>
      <c r="BP77" s="210">
        <f t="shared" si="75"/>
        <v>0</v>
      </c>
      <c r="BQ77" s="210">
        <f t="shared" si="76"/>
        <v>0</v>
      </c>
      <c r="BR77" s="280">
        <v>2116</v>
      </c>
      <c r="BS77" s="713" t="s">
        <v>2613</v>
      </c>
      <c r="BT77" s="571" cm="1">
        <f t="array" ref="BT77">PRODUCT(--_xlfn.TEXTSPLIT(G77,"x"))/10000000</f>
        <v>7.5271999999999997</v>
      </c>
      <c r="BU77" s="571">
        <f t="shared" si="77"/>
        <v>2.6213004570833069</v>
      </c>
    </row>
    <row r="78" spans="1:73" ht="12" customHeight="1">
      <c r="A78" s="210" t="str">
        <f t="shared" si="78"/>
        <v>HO42117</v>
      </c>
      <c r="B78" s="211" t="s">
        <v>773</v>
      </c>
      <c r="C78" s="276" t="s">
        <v>778</v>
      </c>
      <c r="D78" s="276" t="s">
        <v>772</v>
      </c>
      <c r="E78" s="276"/>
      <c r="F78" s="277"/>
      <c r="G78" s="289" t="s">
        <v>904</v>
      </c>
      <c r="H78" s="637" t="s">
        <v>95</v>
      </c>
      <c r="I78" s="697" t="s">
        <v>1794</v>
      </c>
      <c r="J78" s="696" t="s">
        <v>1808</v>
      </c>
      <c r="K78" s="696" t="s">
        <v>1801</v>
      </c>
      <c r="L78" s="643" t="s">
        <v>1803</v>
      </c>
      <c r="M78" s="638">
        <v>8</v>
      </c>
      <c r="N78" s="278">
        <v>1</v>
      </c>
      <c r="O78" s="278"/>
      <c r="P78" s="278"/>
      <c r="Q78" s="224"/>
      <c r="R78" s="195"/>
      <c r="S78" s="196"/>
      <c r="T78" s="197"/>
      <c r="U78" s="198"/>
      <c r="V78" s="199"/>
      <c r="W78" s="200"/>
      <c r="X78" s="201"/>
      <c r="Y78" s="202"/>
      <c r="Z78" s="203"/>
      <c r="AA78" s="204"/>
      <c r="AB78" s="242"/>
      <c r="AC78" s="242"/>
      <c r="AD78" s="213">
        <f t="shared" si="49"/>
        <v>0</v>
      </c>
      <c r="AE78" s="214">
        <f t="shared" si="61"/>
        <v>0</v>
      </c>
      <c r="AF78" s="62"/>
      <c r="AG78" s="62"/>
      <c r="AH78" s="63"/>
      <c r="AI78" s="62"/>
      <c r="AJ78" s="205"/>
      <c r="AK78" s="62"/>
      <c r="AL78" s="516"/>
      <c r="AM78" s="510"/>
      <c r="AN78" s="205">
        <f>ROUND(CEILING(AR78*('Summary '!$J$4/100+1),5),0)-1</f>
        <v>524</v>
      </c>
      <c r="AO78" s="206">
        <f t="shared" si="62"/>
        <v>0</v>
      </c>
      <c r="AP78" s="206">
        <f t="shared" si="63"/>
        <v>0</v>
      </c>
      <c r="AQ78" s="63"/>
      <c r="AR78" s="62">
        <v>429</v>
      </c>
      <c r="AS78" s="279"/>
      <c r="AT78" s="510"/>
      <c r="AU78" s="511"/>
      <c r="AV78" s="511">
        <f t="shared" si="64"/>
        <v>429</v>
      </c>
      <c r="AW78" s="511">
        <f t="shared" si="65"/>
        <v>429</v>
      </c>
      <c r="AX78" s="234"/>
      <c r="AY78" s="235"/>
      <c r="AZ78" s="236"/>
      <c r="BA78" s="249"/>
      <c r="BB78" s="238"/>
      <c r="BC78" s="239">
        <f t="shared" si="66"/>
        <v>0</v>
      </c>
      <c r="BD78" s="210">
        <f t="shared" si="67"/>
        <v>0</v>
      </c>
      <c r="BE78" s="512">
        <f t="shared" si="68"/>
        <v>471.90000000000003</v>
      </c>
      <c r="BF78" s="242"/>
      <c r="BG78" s="210">
        <f t="shared" si="69"/>
        <v>0</v>
      </c>
      <c r="BH78" s="512">
        <f t="shared" si="40"/>
        <v>471.90000000000003</v>
      </c>
      <c r="BI78" s="400"/>
      <c r="BJ78" s="210">
        <f t="shared" si="70"/>
        <v>0</v>
      </c>
      <c r="BK78" s="512">
        <f t="shared" si="71"/>
        <v>493.34999999999997</v>
      </c>
      <c r="BL78" s="242"/>
      <c r="BM78" s="210">
        <f t="shared" si="72"/>
        <v>0</v>
      </c>
      <c r="BN78" s="512">
        <f t="shared" si="73"/>
        <v>429</v>
      </c>
      <c r="BO78" s="397">
        <f t="shared" si="74"/>
        <v>0</v>
      </c>
      <c r="BP78" s="210">
        <f t="shared" si="75"/>
        <v>0</v>
      </c>
      <c r="BQ78" s="210">
        <f t="shared" si="76"/>
        <v>0</v>
      </c>
      <c r="BR78" s="280">
        <v>2117</v>
      </c>
      <c r="BS78" s="713" t="s">
        <v>2613</v>
      </c>
      <c r="BT78" s="571" cm="1">
        <f t="array" ref="BT78">PRODUCT(--_xlfn.TEXTSPLIT(G78,"x"))/10000000</f>
        <v>49.255679999999998</v>
      </c>
      <c r="BU78" s="571">
        <f t="shared" si="77"/>
        <v>2.35</v>
      </c>
    </row>
    <row r="79" spans="1:73" ht="12" customHeight="1">
      <c r="A79" s="210" t="str">
        <f t="shared" si="78"/>
        <v>HO42118</v>
      </c>
      <c r="B79" s="211" t="s">
        <v>773</v>
      </c>
      <c r="C79" s="276" t="s">
        <v>779</v>
      </c>
      <c r="D79" s="276" t="s">
        <v>772</v>
      </c>
      <c r="E79" s="276"/>
      <c r="F79" s="277"/>
      <c r="G79" s="289" t="s">
        <v>905</v>
      </c>
      <c r="H79" s="637" t="s">
        <v>95</v>
      </c>
      <c r="I79" s="697" t="s">
        <v>1794</v>
      </c>
      <c r="J79" s="696" t="s">
        <v>1808</v>
      </c>
      <c r="K79" s="696" t="s">
        <v>1801</v>
      </c>
      <c r="L79" s="643" t="s">
        <v>1803</v>
      </c>
      <c r="M79" s="638">
        <v>8</v>
      </c>
      <c r="N79" s="278">
        <v>1</v>
      </c>
      <c r="O79" s="278"/>
      <c r="P79" s="278"/>
      <c r="Q79" s="224"/>
      <c r="R79" s="195"/>
      <c r="S79" s="196"/>
      <c r="T79" s="197"/>
      <c r="U79" s="198"/>
      <c r="V79" s="199"/>
      <c r="W79" s="200"/>
      <c r="X79" s="201"/>
      <c r="Y79" s="202"/>
      <c r="Z79" s="203"/>
      <c r="AA79" s="204"/>
      <c r="AB79" s="242"/>
      <c r="AC79" s="242"/>
      <c r="AD79" s="213">
        <f t="shared" si="49"/>
        <v>0</v>
      </c>
      <c r="AE79" s="214">
        <f t="shared" si="61"/>
        <v>0</v>
      </c>
      <c r="AF79" s="62"/>
      <c r="AG79" s="62"/>
      <c r="AH79" s="63"/>
      <c r="AI79" s="62"/>
      <c r="AJ79" s="205"/>
      <c r="AK79" s="62"/>
      <c r="AL79" s="516"/>
      <c r="AM79" s="510"/>
      <c r="AN79" s="205">
        <f>ROUND(CEILING(AR79*('Summary '!$J$4/100+1),5),0)-1</f>
        <v>519</v>
      </c>
      <c r="AO79" s="206">
        <f t="shared" si="62"/>
        <v>0</v>
      </c>
      <c r="AP79" s="206">
        <f t="shared" si="63"/>
        <v>0</v>
      </c>
      <c r="AQ79" s="63"/>
      <c r="AR79" s="62">
        <v>424</v>
      </c>
      <c r="AS79" s="279"/>
      <c r="AT79" s="510"/>
      <c r="AU79" s="511"/>
      <c r="AV79" s="511">
        <f t="shared" si="64"/>
        <v>424</v>
      </c>
      <c r="AW79" s="511">
        <f t="shared" si="65"/>
        <v>424</v>
      </c>
      <c r="AX79" s="234"/>
      <c r="AY79" s="235"/>
      <c r="AZ79" s="236"/>
      <c r="BA79" s="249"/>
      <c r="BB79" s="238"/>
      <c r="BC79" s="239">
        <f t="shared" si="66"/>
        <v>0</v>
      </c>
      <c r="BD79" s="210">
        <f t="shared" si="67"/>
        <v>0</v>
      </c>
      <c r="BE79" s="512">
        <f t="shared" si="68"/>
        <v>466.40000000000003</v>
      </c>
      <c r="BF79" s="242"/>
      <c r="BG79" s="210">
        <f t="shared" si="69"/>
        <v>0</v>
      </c>
      <c r="BH79" s="512">
        <f t="shared" si="40"/>
        <v>466.40000000000003</v>
      </c>
      <c r="BI79" s="400"/>
      <c r="BJ79" s="210">
        <f t="shared" si="70"/>
        <v>0</v>
      </c>
      <c r="BK79" s="512">
        <f t="shared" si="71"/>
        <v>487.59999999999997</v>
      </c>
      <c r="BL79" s="242"/>
      <c r="BM79" s="210">
        <f t="shared" si="72"/>
        <v>0</v>
      </c>
      <c r="BN79" s="512">
        <f t="shared" si="73"/>
        <v>424</v>
      </c>
      <c r="BO79" s="397">
        <f t="shared" si="74"/>
        <v>0</v>
      </c>
      <c r="BP79" s="210">
        <f t="shared" si="75"/>
        <v>0</v>
      </c>
      <c r="BQ79" s="210">
        <f t="shared" si="76"/>
        <v>0</v>
      </c>
      <c r="BR79" s="280">
        <v>2118</v>
      </c>
      <c r="BS79" s="713" t="s">
        <v>2613</v>
      </c>
      <c r="BT79" s="571" cm="1">
        <f t="array" ref="BT79">PRODUCT(--_xlfn.TEXTSPLIT(G79,"x"))/10000000</f>
        <v>44.601599999999998</v>
      </c>
      <c r="BU79" s="571">
        <f t="shared" si="77"/>
        <v>2.35</v>
      </c>
    </row>
    <row r="80" spans="1:73" ht="12" customHeight="1">
      <c r="A80" s="210" t="str">
        <f>"HO4"&amp;REPT(0,4-LEN(BR80))&amp;BR80</f>
        <v>HO42119</v>
      </c>
      <c r="B80" s="211" t="s">
        <v>773</v>
      </c>
      <c r="C80" s="276" t="s">
        <v>2580</v>
      </c>
      <c r="D80" s="276" t="s">
        <v>772</v>
      </c>
      <c r="E80" s="401" t="s">
        <v>1298</v>
      </c>
      <c r="F80" s="277"/>
      <c r="G80" s="289" t="s">
        <v>2586</v>
      </c>
      <c r="H80" s="637" t="s">
        <v>95</v>
      </c>
      <c r="I80" s="697" t="s">
        <v>1794</v>
      </c>
      <c r="J80" s="696" t="s">
        <v>1808</v>
      </c>
      <c r="K80" s="696" t="s">
        <v>1801</v>
      </c>
      <c r="L80" s="643" t="s">
        <v>1803</v>
      </c>
      <c r="M80" s="638">
        <v>4.43</v>
      </c>
      <c r="N80" s="278">
        <v>1</v>
      </c>
      <c r="O80" s="278"/>
      <c r="P80" s="278"/>
      <c r="Q80" s="224"/>
      <c r="R80" s="195"/>
      <c r="S80" s="196"/>
      <c r="T80" s="197"/>
      <c r="U80" s="198"/>
      <c r="V80" s="199"/>
      <c r="W80" s="200"/>
      <c r="X80" s="201"/>
      <c r="Y80" s="202"/>
      <c r="Z80" s="203"/>
      <c r="AA80" s="204"/>
      <c r="AB80" s="242"/>
      <c r="AC80" s="242"/>
      <c r="AD80" s="213">
        <f t="shared" ref="AD80:AD85" si="79">SUM(Q80:AC80)</f>
        <v>0</v>
      </c>
      <c r="AE80" s="214">
        <f t="shared" si="61"/>
        <v>0</v>
      </c>
      <c r="AF80" s="62"/>
      <c r="AG80" s="62"/>
      <c r="AH80" s="63"/>
      <c r="AI80" s="62"/>
      <c r="AJ80" s="205"/>
      <c r="AK80" s="62"/>
      <c r="AL80" s="516"/>
      <c r="AM80" s="510"/>
      <c r="AN80" s="205">
        <f>ROUND(CEILING(AR80*('Summary '!$J$4/100+1),5),0)-1</f>
        <v>344</v>
      </c>
      <c r="AO80" s="206">
        <f t="shared" si="62"/>
        <v>0</v>
      </c>
      <c r="AP80" s="206">
        <f t="shared" si="63"/>
        <v>0</v>
      </c>
      <c r="AQ80" s="63"/>
      <c r="AR80" s="62">
        <v>279</v>
      </c>
      <c r="AS80" s="279"/>
      <c r="AT80" s="510"/>
      <c r="AU80" s="511"/>
      <c r="AV80" s="511">
        <f t="shared" si="64"/>
        <v>279</v>
      </c>
      <c r="AW80" s="511">
        <f t="shared" si="65"/>
        <v>279</v>
      </c>
      <c r="AX80" s="234"/>
      <c r="AY80" s="235"/>
      <c r="AZ80" s="236"/>
      <c r="BA80" s="249"/>
      <c r="BB80" s="238"/>
      <c r="BC80" s="239">
        <f t="shared" si="66"/>
        <v>0</v>
      </c>
      <c r="BD80" s="210">
        <f t="shared" si="67"/>
        <v>0</v>
      </c>
      <c r="BE80" s="512">
        <f t="shared" si="68"/>
        <v>306.90000000000003</v>
      </c>
      <c r="BF80" s="242"/>
      <c r="BG80" s="210">
        <f t="shared" si="69"/>
        <v>0</v>
      </c>
      <c r="BH80" s="512">
        <f t="shared" si="40"/>
        <v>306.90000000000003</v>
      </c>
      <c r="BI80" s="400"/>
      <c r="BJ80" s="210">
        <f t="shared" si="70"/>
        <v>0</v>
      </c>
      <c r="BK80" s="512">
        <f t="shared" si="71"/>
        <v>320.84999999999997</v>
      </c>
      <c r="BL80" s="242"/>
      <c r="BM80" s="210">
        <f t="shared" si="72"/>
        <v>0</v>
      </c>
      <c r="BN80" s="512">
        <f t="shared" si="73"/>
        <v>279</v>
      </c>
      <c r="BO80" s="397">
        <f t="shared" si="74"/>
        <v>0</v>
      </c>
      <c r="BP80" s="210">
        <f t="shared" si="75"/>
        <v>0</v>
      </c>
      <c r="BQ80" s="210">
        <f t="shared" si="76"/>
        <v>0</v>
      </c>
      <c r="BR80" s="280">
        <v>2119</v>
      </c>
      <c r="BS80" s="713" t="s">
        <v>2613</v>
      </c>
      <c r="BT80" s="571" cm="1">
        <f t="array" ref="BT80">PRODUCT(--_xlfn.TEXTSPLIT(G80,"x"))/10000000</f>
        <v>19.678899999999999</v>
      </c>
      <c r="BU80" s="571">
        <f t="shared" si="77"/>
        <v>2.4516479423180391</v>
      </c>
    </row>
    <row r="81" spans="1:73" ht="12" customHeight="1">
      <c r="A81" s="210" t="str">
        <f t="shared" ref="A81:A85" si="80">"HO4"&amp;REPT(0,4-LEN(BR81))&amp;BR81</f>
        <v>HO42120</v>
      </c>
      <c r="B81" s="211" t="s">
        <v>773</v>
      </c>
      <c r="C81" s="276" t="s">
        <v>2581</v>
      </c>
      <c r="D81" s="276" t="s">
        <v>772</v>
      </c>
      <c r="E81" s="401" t="s">
        <v>1298</v>
      </c>
      <c r="F81" s="277"/>
      <c r="G81" s="289" t="s">
        <v>2587</v>
      </c>
      <c r="H81" s="637" t="s">
        <v>95</v>
      </c>
      <c r="I81" s="697" t="s">
        <v>1794</v>
      </c>
      <c r="J81" s="696" t="s">
        <v>1808</v>
      </c>
      <c r="K81" s="696" t="s">
        <v>1801</v>
      </c>
      <c r="L81" s="643" t="s">
        <v>1803</v>
      </c>
      <c r="M81" s="638">
        <v>13.65</v>
      </c>
      <c r="N81" s="278">
        <v>1</v>
      </c>
      <c r="O81" s="278"/>
      <c r="P81" s="278"/>
      <c r="Q81" s="224"/>
      <c r="R81" s="195"/>
      <c r="S81" s="196"/>
      <c r="T81" s="197"/>
      <c r="U81" s="198"/>
      <c r="V81" s="199"/>
      <c r="W81" s="200"/>
      <c r="X81" s="201"/>
      <c r="Y81" s="202"/>
      <c r="Z81" s="203"/>
      <c r="AA81" s="204"/>
      <c r="AB81" s="242"/>
      <c r="AC81" s="242"/>
      <c r="AD81" s="213">
        <f t="shared" si="79"/>
        <v>0</v>
      </c>
      <c r="AE81" s="214">
        <f t="shared" si="61"/>
        <v>0</v>
      </c>
      <c r="AF81" s="62"/>
      <c r="AG81" s="62"/>
      <c r="AH81" s="63"/>
      <c r="AI81" s="62"/>
      <c r="AJ81" s="205"/>
      <c r="AK81" s="62"/>
      <c r="AL81" s="516"/>
      <c r="AM81" s="510"/>
      <c r="AN81" s="205">
        <f>ROUND(CEILING(AR81*('Summary '!$J$4/100+1),5),0)-1</f>
        <v>464</v>
      </c>
      <c r="AO81" s="206">
        <f t="shared" si="62"/>
        <v>0</v>
      </c>
      <c r="AP81" s="206">
        <f t="shared" si="63"/>
        <v>0</v>
      </c>
      <c r="AQ81" s="63"/>
      <c r="AR81" s="62">
        <v>379</v>
      </c>
      <c r="AS81" s="279"/>
      <c r="AT81" s="510"/>
      <c r="AU81" s="511"/>
      <c r="AV81" s="511">
        <f t="shared" si="64"/>
        <v>379</v>
      </c>
      <c r="AW81" s="511">
        <f t="shared" si="65"/>
        <v>379</v>
      </c>
      <c r="AX81" s="234"/>
      <c r="AY81" s="235"/>
      <c r="AZ81" s="236"/>
      <c r="BA81" s="249"/>
      <c r="BB81" s="238"/>
      <c r="BC81" s="239">
        <f t="shared" si="66"/>
        <v>0</v>
      </c>
      <c r="BD81" s="210">
        <f t="shared" si="67"/>
        <v>0</v>
      </c>
      <c r="BE81" s="512">
        <f t="shared" si="68"/>
        <v>416.90000000000003</v>
      </c>
      <c r="BF81" s="242"/>
      <c r="BG81" s="210">
        <f t="shared" si="69"/>
        <v>0</v>
      </c>
      <c r="BH81" s="512">
        <f t="shared" si="40"/>
        <v>416.90000000000003</v>
      </c>
      <c r="BI81" s="400"/>
      <c r="BJ81" s="210">
        <f t="shared" si="70"/>
        <v>0</v>
      </c>
      <c r="BK81" s="512">
        <f t="shared" si="71"/>
        <v>435.84999999999997</v>
      </c>
      <c r="BL81" s="242"/>
      <c r="BM81" s="210">
        <f t="shared" si="72"/>
        <v>0</v>
      </c>
      <c r="BN81" s="512">
        <f t="shared" si="73"/>
        <v>379</v>
      </c>
      <c r="BO81" s="397">
        <f t="shared" si="74"/>
        <v>0</v>
      </c>
      <c r="BP81" s="210">
        <f t="shared" si="75"/>
        <v>0</v>
      </c>
      <c r="BQ81" s="210">
        <f t="shared" si="76"/>
        <v>0</v>
      </c>
      <c r="BR81" s="280">
        <v>2120</v>
      </c>
      <c r="BS81" s="713" t="s">
        <v>2613</v>
      </c>
      <c r="BT81" s="571" cm="1">
        <f t="array" ref="BT81">PRODUCT(--_xlfn.TEXTSPLIT(G81,"x"))/10000000</f>
        <v>37.224800000000002</v>
      </c>
      <c r="BU81" s="571">
        <f t="shared" si="77"/>
        <v>2.35</v>
      </c>
    </row>
    <row r="82" spans="1:73" ht="12" customHeight="1">
      <c r="A82" s="210" t="str">
        <f t="shared" si="80"/>
        <v>HO42121</v>
      </c>
      <c r="B82" s="211" t="s">
        <v>773</v>
      </c>
      <c r="C82" s="276" t="s">
        <v>2582</v>
      </c>
      <c r="D82" s="276" t="s">
        <v>772</v>
      </c>
      <c r="E82" s="401" t="s">
        <v>1298</v>
      </c>
      <c r="F82" s="277"/>
      <c r="G82" s="289" t="s">
        <v>2588</v>
      </c>
      <c r="H82" s="637" t="s">
        <v>95</v>
      </c>
      <c r="I82" s="697" t="s">
        <v>1794</v>
      </c>
      <c r="J82" s="696" t="s">
        <v>1808</v>
      </c>
      <c r="K82" s="696" t="s">
        <v>1801</v>
      </c>
      <c r="L82" s="643" t="s">
        <v>1803</v>
      </c>
      <c r="M82" s="638">
        <v>6.02</v>
      </c>
      <c r="N82" s="278">
        <v>1</v>
      </c>
      <c r="O82" s="278"/>
      <c r="P82" s="278"/>
      <c r="Q82" s="224"/>
      <c r="R82" s="195"/>
      <c r="S82" s="196"/>
      <c r="T82" s="197"/>
      <c r="U82" s="198"/>
      <c r="V82" s="199"/>
      <c r="W82" s="200"/>
      <c r="X82" s="201"/>
      <c r="Y82" s="202"/>
      <c r="Z82" s="203"/>
      <c r="AA82" s="204"/>
      <c r="AB82" s="242"/>
      <c r="AC82" s="242"/>
      <c r="AD82" s="213">
        <f t="shared" si="79"/>
        <v>0</v>
      </c>
      <c r="AE82" s="214">
        <f t="shared" si="61"/>
        <v>0</v>
      </c>
      <c r="AF82" s="62"/>
      <c r="AG82" s="62"/>
      <c r="AH82" s="63"/>
      <c r="AI82" s="62"/>
      <c r="AJ82" s="205"/>
      <c r="AK82" s="62"/>
      <c r="AL82" s="516"/>
      <c r="AM82" s="510"/>
      <c r="AN82" s="205">
        <f>ROUND(CEILING(AR82*('Summary '!$J$4/100+1),5),0)-1</f>
        <v>274</v>
      </c>
      <c r="AO82" s="206">
        <f t="shared" si="62"/>
        <v>0</v>
      </c>
      <c r="AP82" s="206">
        <f t="shared" si="63"/>
        <v>0</v>
      </c>
      <c r="AQ82" s="63"/>
      <c r="AR82" s="62">
        <v>224</v>
      </c>
      <c r="AS82" s="279"/>
      <c r="AT82" s="510"/>
      <c r="AU82" s="511"/>
      <c r="AV82" s="511">
        <f t="shared" si="64"/>
        <v>224</v>
      </c>
      <c r="AW82" s="511">
        <f t="shared" si="65"/>
        <v>224</v>
      </c>
      <c r="AX82" s="234"/>
      <c r="AY82" s="235"/>
      <c r="AZ82" s="236"/>
      <c r="BA82" s="249"/>
      <c r="BB82" s="238"/>
      <c r="BC82" s="239">
        <f t="shared" si="66"/>
        <v>0</v>
      </c>
      <c r="BD82" s="210">
        <f t="shared" si="67"/>
        <v>0</v>
      </c>
      <c r="BE82" s="512">
        <f t="shared" si="68"/>
        <v>246.40000000000003</v>
      </c>
      <c r="BF82" s="242"/>
      <c r="BG82" s="210">
        <f t="shared" si="69"/>
        <v>0</v>
      </c>
      <c r="BH82" s="512">
        <f t="shared" si="40"/>
        <v>246.40000000000003</v>
      </c>
      <c r="BI82" s="400"/>
      <c r="BJ82" s="210">
        <f t="shared" si="70"/>
        <v>0</v>
      </c>
      <c r="BK82" s="512">
        <f t="shared" si="71"/>
        <v>257.59999999999997</v>
      </c>
      <c r="BL82" s="242"/>
      <c r="BM82" s="210">
        <f t="shared" si="72"/>
        <v>0</v>
      </c>
      <c r="BN82" s="512">
        <f t="shared" si="73"/>
        <v>224</v>
      </c>
      <c r="BO82" s="397">
        <f t="shared" si="74"/>
        <v>0</v>
      </c>
      <c r="BP82" s="210">
        <f t="shared" si="75"/>
        <v>0</v>
      </c>
      <c r="BQ82" s="210">
        <f t="shared" si="76"/>
        <v>0</v>
      </c>
      <c r="BR82" s="280">
        <v>2121</v>
      </c>
      <c r="BS82" s="713" t="s">
        <v>2613</v>
      </c>
      <c r="BT82" s="571" cm="1">
        <f t="array" ref="BT82">PRODUCT(--_xlfn.TEXTSPLIT(G82,"x"))/10000000</f>
        <v>5.9496000000000002</v>
      </c>
      <c r="BU82" s="571">
        <f t="shared" si="77"/>
        <v>2.6628208877717285</v>
      </c>
    </row>
    <row r="83" spans="1:73" ht="12" customHeight="1">
      <c r="A83" s="210" t="str">
        <f t="shared" si="80"/>
        <v>HO42122</v>
      </c>
      <c r="B83" s="211" t="s">
        <v>773</v>
      </c>
      <c r="C83" s="276" t="s">
        <v>2583</v>
      </c>
      <c r="D83" s="276" t="s">
        <v>772</v>
      </c>
      <c r="E83" s="401" t="s">
        <v>1298</v>
      </c>
      <c r="F83" s="277"/>
      <c r="G83" s="289" t="s">
        <v>2589</v>
      </c>
      <c r="H83" s="637" t="s">
        <v>95</v>
      </c>
      <c r="I83" s="697" t="s">
        <v>1794</v>
      </c>
      <c r="J83" s="696" t="s">
        <v>1808</v>
      </c>
      <c r="K83" s="696" t="s">
        <v>1801</v>
      </c>
      <c r="L83" s="643" t="s">
        <v>1803</v>
      </c>
      <c r="M83" s="638">
        <v>7.19</v>
      </c>
      <c r="N83" s="278">
        <v>1</v>
      </c>
      <c r="O83" s="278"/>
      <c r="P83" s="278"/>
      <c r="Q83" s="224"/>
      <c r="R83" s="195"/>
      <c r="S83" s="196"/>
      <c r="T83" s="197"/>
      <c r="U83" s="198"/>
      <c r="V83" s="199"/>
      <c r="W83" s="200"/>
      <c r="X83" s="201"/>
      <c r="Y83" s="202"/>
      <c r="Z83" s="203"/>
      <c r="AA83" s="204"/>
      <c r="AB83" s="242"/>
      <c r="AC83" s="242"/>
      <c r="AD83" s="213">
        <f t="shared" si="79"/>
        <v>0</v>
      </c>
      <c r="AE83" s="214">
        <f t="shared" si="61"/>
        <v>0</v>
      </c>
      <c r="AF83" s="62"/>
      <c r="AG83" s="62"/>
      <c r="AH83" s="63"/>
      <c r="AI83" s="62"/>
      <c r="AJ83" s="205"/>
      <c r="AK83" s="62"/>
      <c r="AL83" s="516"/>
      <c r="AM83" s="510"/>
      <c r="AN83" s="205">
        <f>ROUND(CEILING(AR83*('Summary '!$J$4/100+1),5),0)-1</f>
        <v>319</v>
      </c>
      <c r="AO83" s="206">
        <f t="shared" si="62"/>
        <v>0</v>
      </c>
      <c r="AP83" s="206">
        <f t="shared" si="63"/>
        <v>0</v>
      </c>
      <c r="AQ83" s="63"/>
      <c r="AR83" s="62">
        <v>259</v>
      </c>
      <c r="AS83" s="279"/>
      <c r="AT83" s="510"/>
      <c r="AU83" s="511"/>
      <c r="AV83" s="511">
        <f t="shared" si="64"/>
        <v>259</v>
      </c>
      <c r="AW83" s="511">
        <f t="shared" si="65"/>
        <v>259</v>
      </c>
      <c r="AX83" s="234"/>
      <c r="AY83" s="235"/>
      <c r="AZ83" s="236"/>
      <c r="BA83" s="249"/>
      <c r="BB83" s="238"/>
      <c r="BC83" s="239">
        <f t="shared" si="66"/>
        <v>0</v>
      </c>
      <c r="BD83" s="210">
        <f t="shared" si="67"/>
        <v>0</v>
      </c>
      <c r="BE83" s="512">
        <f t="shared" si="68"/>
        <v>284.90000000000003</v>
      </c>
      <c r="BF83" s="242"/>
      <c r="BG83" s="210">
        <f t="shared" si="69"/>
        <v>0</v>
      </c>
      <c r="BH83" s="512">
        <f t="shared" si="40"/>
        <v>284.90000000000003</v>
      </c>
      <c r="BI83" s="400"/>
      <c r="BJ83" s="210">
        <f t="shared" si="70"/>
        <v>0</v>
      </c>
      <c r="BK83" s="512">
        <f t="shared" si="71"/>
        <v>297.84999999999997</v>
      </c>
      <c r="BL83" s="242"/>
      <c r="BM83" s="210">
        <f t="shared" si="72"/>
        <v>0</v>
      </c>
      <c r="BN83" s="512">
        <f t="shared" si="73"/>
        <v>259</v>
      </c>
      <c r="BO83" s="397">
        <f t="shared" si="74"/>
        <v>0</v>
      </c>
      <c r="BP83" s="210">
        <f t="shared" si="75"/>
        <v>0</v>
      </c>
      <c r="BQ83" s="210">
        <f t="shared" si="76"/>
        <v>0</v>
      </c>
      <c r="BR83" s="280">
        <v>2122</v>
      </c>
      <c r="BS83" s="713" t="s">
        <v>2613</v>
      </c>
      <c r="BT83" s="571" cm="1">
        <f t="array" ref="BT83">PRODUCT(--_xlfn.TEXTSPLIT(G83,"x"))/10000000</f>
        <v>8.4766999999999992</v>
      </c>
      <c r="BU83" s="571">
        <f t="shared" si="77"/>
        <v>2.6003286618400199</v>
      </c>
    </row>
    <row r="84" spans="1:73" ht="12" customHeight="1">
      <c r="A84" s="210" t="str">
        <f t="shared" si="80"/>
        <v>HO43356</v>
      </c>
      <c r="B84" s="211" t="s">
        <v>773</v>
      </c>
      <c r="C84" s="276" t="s">
        <v>2584</v>
      </c>
      <c r="D84" s="276" t="s">
        <v>772</v>
      </c>
      <c r="E84" s="401" t="s">
        <v>1298</v>
      </c>
      <c r="F84" s="277"/>
      <c r="G84" s="289" t="s">
        <v>2590</v>
      </c>
      <c r="H84" s="637" t="s">
        <v>95</v>
      </c>
      <c r="I84" s="697" t="s">
        <v>1794</v>
      </c>
      <c r="J84" s="696" t="s">
        <v>1808</v>
      </c>
      <c r="K84" s="696" t="s">
        <v>1801</v>
      </c>
      <c r="L84" s="643" t="s">
        <v>1803</v>
      </c>
      <c r="M84" s="638">
        <v>3.16</v>
      </c>
      <c r="N84" s="278">
        <v>1</v>
      </c>
      <c r="O84" s="278"/>
      <c r="P84" s="278"/>
      <c r="Q84" s="224"/>
      <c r="R84" s="195"/>
      <c r="S84" s="196"/>
      <c r="T84" s="197"/>
      <c r="U84" s="198"/>
      <c r="V84" s="199"/>
      <c r="W84" s="200"/>
      <c r="X84" s="201"/>
      <c r="Y84" s="202"/>
      <c r="Z84" s="203"/>
      <c r="AA84" s="204"/>
      <c r="AB84" s="242"/>
      <c r="AC84" s="242"/>
      <c r="AD84" s="213">
        <f t="shared" si="79"/>
        <v>0</v>
      </c>
      <c r="AE84" s="214">
        <f t="shared" si="61"/>
        <v>0</v>
      </c>
      <c r="AF84" s="62"/>
      <c r="AG84" s="62"/>
      <c r="AH84" s="63"/>
      <c r="AI84" s="62"/>
      <c r="AJ84" s="205"/>
      <c r="AK84" s="62"/>
      <c r="AL84" s="516"/>
      <c r="AM84" s="510"/>
      <c r="AN84" s="205">
        <f>ROUND(CEILING(AR84*('Summary '!$J$4/100+1),5),0)-1</f>
        <v>209</v>
      </c>
      <c r="AO84" s="206">
        <f t="shared" si="62"/>
        <v>0</v>
      </c>
      <c r="AP84" s="206">
        <f t="shared" si="63"/>
        <v>0</v>
      </c>
      <c r="AQ84" s="63"/>
      <c r="AR84" s="62">
        <v>169</v>
      </c>
      <c r="AS84" s="279"/>
      <c r="AT84" s="510"/>
      <c r="AU84" s="511"/>
      <c r="AV84" s="511">
        <f t="shared" si="64"/>
        <v>169</v>
      </c>
      <c r="AW84" s="511">
        <f t="shared" si="65"/>
        <v>169</v>
      </c>
      <c r="AX84" s="234"/>
      <c r="AY84" s="235"/>
      <c r="AZ84" s="236"/>
      <c r="BA84" s="249"/>
      <c r="BB84" s="238"/>
      <c r="BC84" s="239">
        <f t="shared" si="66"/>
        <v>0</v>
      </c>
      <c r="BD84" s="210">
        <f t="shared" si="67"/>
        <v>0</v>
      </c>
      <c r="BE84" s="512">
        <f t="shared" si="68"/>
        <v>185.9</v>
      </c>
      <c r="BF84" s="242"/>
      <c r="BG84" s="210">
        <f t="shared" si="69"/>
        <v>0</v>
      </c>
      <c r="BH84" s="512">
        <f t="shared" si="40"/>
        <v>185.9</v>
      </c>
      <c r="BI84" s="400"/>
      <c r="BJ84" s="210">
        <f t="shared" si="70"/>
        <v>0</v>
      </c>
      <c r="BK84" s="512">
        <f t="shared" si="71"/>
        <v>194.35</v>
      </c>
      <c r="BL84" s="242"/>
      <c r="BM84" s="210">
        <f t="shared" si="72"/>
        <v>0</v>
      </c>
      <c r="BN84" s="512">
        <f t="shared" si="73"/>
        <v>169</v>
      </c>
      <c r="BO84" s="397">
        <f t="shared" si="74"/>
        <v>0</v>
      </c>
      <c r="BP84" s="210">
        <f t="shared" si="75"/>
        <v>0</v>
      </c>
      <c r="BQ84" s="210">
        <f t="shared" si="76"/>
        <v>0</v>
      </c>
      <c r="BR84" s="280">
        <v>3356</v>
      </c>
      <c r="BS84" s="713" t="s">
        <v>2613</v>
      </c>
      <c r="BT84" s="571" cm="1">
        <f t="array" ref="BT84">PRODUCT(--_xlfn.TEXTSPLIT(G84,"x"))/10000000</f>
        <v>3.6936</v>
      </c>
      <c r="BU84" s="571">
        <f t="shared" si="77"/>
        <v>2.7469781665909383</v>
      </c>
    </row>
    <row r="85" spans="1:73" ht="12" customHeight="1">
      <c r="A85" s="210" t="str">
        <f t="shared" si="80"/>
        <v>HO43357</v>
      </c>
      <c r="B85" s="211" t="s">
        <v>773</v>
      </c>
      <c r="C85" s="276" t="s">
        <v>2585</v>
      </c>
      <c r="D85" s="276" t="s">
        <v>772</v>
      </c>
      <c r="E85" s="401" t="s">
        <v>1298</v>
      </c>
      <c r="F85" s="277"/>
      <c r="G85" s="289" t="s">
        <v>2591</v>
      </c>
      <c r="H85" s="637" t="s">
        <v>95</v>
      </c>
      <c r="I85" s="697" t="s">
        <v>1794</v>
      </c>
      <c r="J85" s="696" t="s">
        <v>1808</v>
      </c>
      <c r="K85" s="696" t="s">
        <v>1801</v>
      </c>
      <c r="L85" s="643" t="s">
        <v>1803</v>
      </c>
      <c r="M85" s="638">
        <v>3.39</v>
      </c>
      <c r="N85" s="278">
        <v>1</v>
      </c>
      <c r="O85" s="278"/>
      <c r="P85" s="278"/>
      <c r="Q85" s="224"/>
      <c r="R85" s="195"/>
      <c r="S85" s="196"/>
      <c r="T85" s="197"/>
      <c r="U85" s="198"/>
      <c r="V85" s="199"/>
      <c r="W85" s="200"/>
      <c r="X85" s="201"/>
      <c r="Y85" s="202"/>
      <c r="Z85" s="203"/>
      <c r="AA85" s="204"/>
      <c r="AB85" s="242"/>
      <c r="AC85" s="242"/>
      <c r="AD85" s="213">
        <f t="shared" si="79"/>
        <v>0</v>
      </c>
      <c r="AE85" s="214">
        <f t="shared" si="61"/>
        <v>0</v>
      </c>
      <c r="AF85" s="62"/>
      <c r="AG85" s="62"/>
      <c r="AH85" s="63"/>
      <c r="AI85" s="62"/>
      <c r="AJ85" s="205"/>
      <c r="AK85" s="62"/>
      <c r="AL85" s="516"/>
      <c r="AM85" s="510"/>
      <c r="AN85" s="205">
        <f>ROUND(CEILING(AR85*('Summary '!$J$4/100+1),5),0)-1</f>
        <v>209</v>
      </c>
      <c r="AO85" s="206">
        <f t="shared" si="62"/>
        <v>0</v>
      </c>
      <c r="AP85" s="206">
        <f t="shared" si="63"/>
        <v>0</v>
      </c>
      <c r="AQ85" s="63"/>
      <c r="AR85" s="62">
        <v>169</v>
      </c>
      <c r="AS85" s="279"/>
      <c r="AT85" s="510"/>
      <c r="AU85" s="511"/>
      <c r="AV85" s="511">
        <f t="shared" si="64"/>
        <v>169</v>
      </c>
      <c r="AW85" s="511">
        <f t="shared" si="65"/>
        <v>169</v>
      </c>
      <c r="AX85" s="234"/>
      <c r="AY85" s="235"/>
      <c r="AZ85" s="236"/>
      <c r="BA85" s="249"/>
      <c r="BB85" s="238"/>
      <c r="BC85" s="239">
        <f t="shared" si="66"/>
        <v>0</v>
      </c>
      <c r="BD85" s="210">
        <f t="shared" si="67"/>
        <v>0</v>
      </c>
      <c r="BE85" s="512">
        <f t="shared" si="68"/>
        <v>185.9</v>
      </c>
      <c r="BF85" s="242"/>
      <c r="BG85" s="210">
        <f t="shared" si="69"/>
        <v>0</v>
      </c>
      <c r="BH85" s="512">
        <f t="shared" si="40"/>
        <v>185.9</v>
      </c>
      <c r="BI85" s="400"/>
      <c r="BJ85" s="210">
        <f t="shared" si="70"/>
        <v>0</v>
      </c>
      <c r="BK85" s="512">
        <f t="shared" si="71"/>
        <v>194.35</v>
      </c>
      <c r="BL85" s="242"/>
      <c r="BM85" s="210">
        <f t="shared" si="72"/>
        <v>0</v>
      </c>
      <c r="BN85" s="512">
        <f t="shared" si="73"/>
        <v>169</v>
      </c>
      <c r="BO85" s="397">
        <f t="shared" si="74"/>
        <v>0</v>
      </c>
      <c r="BP85" s="210">
        <f t="shared" si="75"/>
        <v>0</v>
      </c>
      <c r="BQ85" s="210">
        <f t="shared" si="76"/>
        <v>0</v>
      </c>
      <c r="BR85" s="280">
        <v>3357</v>
      </c>
      <c r="BS85" s="713" t="s">
        <v>2613</v>
      </c>
      <c r="BT85" s="571" cm="1">
        <f t="array" ref="BT85">PRODUCT(--_xlfn.TEXTSPLIT(G85,"x"))/10000000</f>
        <v>2.3085</v>
      </c>
      <c r="BU85" s="571">
        <f t="shared" si="77"/>
        <v>2.8299493603551249</v>
      </c>
    </row>
    <row r="86" spans="1:73" ht="16" customHeight="1">
      <c r="A86" s="272"/>
      <c r="B86" s="252"/>
      <c r="C86" s="294" t="s">
        <v>2593</v>
      </c>
      <c r="D86" s="252"/>
      <c r="E86" s="252"/>
      <c r="F86" s="253"/>
      <c r="G86" s="253"/>
      <c r="H86" s="253"/>
      <c r="I86" s="588"/>
      <c r="J86" s="72"/>
      <c r="K86" s="72"/>
      <c r="L86" s="72"/>
      <c r="M86" s="253"/>
      <c r="N86" s="254"/>
      <c r="O86" s="254"/>
      <c r="P86" s="254"/>
      <c r="Q86" s="255"/>
      <c r="R86" s="255"/>
      <c r="S86" s="255"/>
      <c r="T86" s="255"/>
      <c r="U86" s="256"/>
      <c r="V86" s="255"/>
      <c r="W86" s="255"/>
      <c r="X86" s="257"/>
      <c r="Y86" s="255"/>
      <c r="Z86" s="257"/>
      <c r="AA86" s="257"/>
      <c r="AB86" s="260"/>
      <c r="AC86" s="260"/>
      <c r="AD86" s="258"/>
      <c r="AE86" s="258"/>
      <c r="AF86" s="258"/>
      <c r="AG86" s="258"/>
      <c r="AH86" s="258"/>
      <c r="AI86" s="258"/>
      <c r="AJ86" s="258"/>
      <c r="AK86" s="600"/>
      <c r="AL86" s="258"/>
      <c r="AM86" s="404"/>
      <c r="AN86" s="404"/>
      <c r="AO86" s="404"/>
      <c r="AP86" s="404"/>
      <c r="AQ86" s="404"/>
      <c r="AR86" s="404"/>
      <c r="AS86" s="404"/>
      <c r="AT86" s="404"/>
      <c r="AU86" s="404"/>
      <c r="AV86" s="404"/>
      <c r="AW86" s="404"/>
      <c r="AX86" s="260"/>
      <c r="AY86" s="260"/>
      <c r="AZ86" s="260"/>
      <c r="BA86" s="261"/>
      <c r="BB86" s="260"/>
      <c r="BC86" s="404"/>
      <c r="BD86" s="404"/>
      <c r="BE86" s="404"/>
      <c r="BF86" s="260"/>
      <c r="BG86" s="404"/>
      <c r="BH86" s="404"/>
      <c r="BI86" s="529"/>
      <c r="BJ86" s="258"/>
      <c r="BK86" s="258"/>
      <c r="BL86" s="566"/>
      <c r="BM86" s="258"/>
      <c r="BN86" s="258"/>
      <c r="BO86" s="258"/>
      <c r="BP86" s="258"/>
      <c r="BQ86" s="258"/>
      <c r="BR86" s="258"/>
      <c r="BS86" s="404"/>
      <c r="BT86" s="404"/>
      <c r="BU86" s="404"/>
    </row>
    <row r="87" spans="1:73" ht="12" customHeight="1">
      <c r="A87" s="210" t="str">
        <f>"HO4"&amp;REPT(0,4-LEN(BR87))&amp;BR87</f>
        <v>HO43337</v>
      </c>
      <c r="B87" s="211" t="s">
        <v>2593</v>
      </c>
      <c r="C87" s="276" t="s">
        <v>2592</v>
      </c>
      <c r="D87" s="276" t="s">
        <v>772</v>
      </c>
      <c r="E87" s="401" t="s">
        <v>1298</v>
      </c>
      <c r="F87" s="277"/>
      <c r="G87" s="289" t="s">
        <v>2598</v>
      </c>
      <c r="H87" s="637" t="s">
        <v>95</v>
      </c>
      <c r="I87" s="697" t="s">
        <v>1794</v>
      </c>
      <c r="J87" s="696" t="s">
        <v>1808</v>
      </c>
      <c r="K87" s="696" t="s">
        <v>1801</v>
      </c>
      <c r="L87" s="643" t="s">
        <v>1803</v>
      </c>
      <c r="M87" s="638">
        <v>0.75</v>
      </c>
      <c r="N87" s="278">
        <v>1</v>
      </c>
      <c r="O87" s="278"/>
      <c r="P87" s="278"/>
      <c r="Q87" s="224"/>
      <c r="R87" s="195"/>
      <c r="S87" s="196"/>
      <c r="T87" s="197"/>
      <c r="U87" s="198"/>
      <c r="V87" s="199"/>
      <c r="W87" s="200"/>
      <c r="X87" s="201"/>
      <c r="Y87" s="202"/>
      <c r="Z87" s="203"/>
      <c r="AA87" s="204"/>
      <c r="AB87" s="242"/>
      <c r="AC87" s="242"/>
      <c r="AD87" s="213">
        <f t="shared" ref="AD87:AD91" si="81">SUM(Q87:AC87)</f>
        <v>0</v>
      </c>
      <c r="AE87" s="214">
        <f t="shared" ref="AE87:AE91" si="82">N87*AD87</f>
        <v>0</v>
      </c>
      <c r="AF87" s="62"/>
      <c r="AG87" s="62"/>
      <c r="AH87" s="63"/>
      <c r="AI87" s="62"/>
      <c r="AJ87" s="205"/>
      <c r="AK87" s="62"/>
      <c r="AL87" s="516"/>
      <c r="AM87" s="510"/>
      <c r="AN87" s="205">
        <f>ROUND(CEILING(AR87*('Summary '!$J$4/100+1),5),0)-1</f>
        <v>139</v>
      </c>
      <c r="AO87" s="206">
        <f t="shared" ref="AO87:AO91" si="83">IF(P87=TRUE,-0.05,0)</f>
        <v>0</v>
      </c>
      <c r="AP87" s="206">
        <f t="shared" ref="AP87:AP91" si="84">IF(O87=TRUE,0.15,0)</f>
        <v>0</v>
      </c>
      <c r="AQ87" s="63"/>
      <c r="AR87" s="62">
        <v>114</v>
      </c>
      <c r="AS87" s="279"/>
      <c r="AT87" s="510"/>
      <c r="AU87" s="511"/>
      <c r="AV87" s="511">
        <f t="shared" ref="AV87:AV91" si="85">IF(OrderFormType="Wholesale",CEILING(AR87*ExchRate,ExchRateRoundUpTo),CEILING(AN87*ExchRate,ExchRateRoundUpTo)/1.22)</f>
        <v>114</v>
      </c>
      <c r="AW87" s="511">
        <f t="shared" ref="AW87:AW91" si="86">AV87*(1+AO87+AP87)</f>
        <v>114</v>
      </c>
      <c r="AX87" s="234"/>
      <c r="AY87" s="235"/>
      <c r="AZ87" s="236"/>
      <c r="BA87" s="249"/>
      <c r="BB87" s="238"/>
      <c r="BC87" s="239">
        <f t="shared" ref="BC87:BC91" si="87">SUM(AX87:BB87)</f>
        <v>0</v>
      </c>
      <c r="BD87" s="210">
        <f t="shared" ref="BD87:BD91" si="88">N87*BC87</f>
        <v>0</v>
      </c>
      <c r="BE87" s="512">
        <f t="shared" ref="BE87:BE91" si="89">AV87*(1.1+AO87+AP87)</f>
        <v>125.4</v>
      </c>
      <c r="BF87" s="242"/>
      <c r="BG87" s="210">
        <f t="shared" ref="BG87:BG91" si="90">$N87*BF87</f>
        <v>0</v>
      </c>
      <c r="BH87" s="512">
        <f t="shared" si="40"/>
        <v>125.4</v>
      </c>
      <c r="BI87" s="400"/>
      <c r="BJ87" s="210">
        <f t="shared" ref="BJ87:BJ91" si="91">N87*BI87</f>
        <v>0</v>
      </c>
      <c r="BK87" s="512">
        <f t="shared" si="71"/>
        <v>131.1</v>
      </c>
      <c r="BL87" s="242"/>
      <c r="BM87" s="210">
        <f t="shared" ref="BM87:BM91" si="92">N87*BL87</f>
        <v>0</v>
      </c>
      <c r="BN87" s="512">
        <f t="shared" si="73"/>
        <v>114</v>
      </c>
      <c r="BO87" s="397">
        <f t="shared" ref="BO87:BO91" si="93">(AD87*AW87)+(BC87*BE87)+(BF87*BH87)+(BI87*BK87)+(BL87*BN87)</f>
        <v>0</v>
      </c>
      <c r="BP87" s="210">
        <f t="shared" ref="BP87:BP91" si="94">AD87+BC87+BF87+BI87+BL87</f>
        <v>0</v>
      </c>
      <c r="BQ87" s="210">
        <f t="shared" ref="BQ87:BQ91" si="95">N87*BP87</f>
        <v>0</v>
      </c>
      <c r="BR87" s="280">
        <v>3337</v>
      </c>
      <c r="BS87" s="713" t="s">
        <v>2613</v>
      </c>
      <c r="BT87" s="571" cm="1">
        <f t="array" ref="BT87">PRODUCT(--_xlfn.TEXTSPLIT(G87,"x"))/10000000</f>
        <v>0.5605</v>
      </c>
      <c r="BU87" s="571">
        <f t="shared" si="77"/>
        <v>3.079836188300356</v>
      </c>
    </row>
    <row r="88" spans="1:73" ht="12" customHeight="1">
      <c r="A88" s="210" t="str">
        <f t="shared" ref="A88:A91" si="96">"HO4"&amp;REPT(0,4-LEN(BR88))&amp;BR88</f>
        <v>HO43338</v>
      </c>
      <c r="B88" s="211" t="s">
        <v>2593</v>
      </c>
      <c r="C88" s="276" t="s">
        <v>2594</v>
      </c>
      <c r="D88" s="276" t="s">
        <v>772</v>
      </c>
      <c r="E88" s="401" t="s">
        <v>1298</v>
      </c>
      <c r="F88" s="277"/>
      <c r="G88" s="289" t="s">
        <v>2599</v>
      </c>
      <c r="H88" s="637" t="s">
        <v>95</v>
      </c>
      <c r="I88" s="697" t="s">
        <v>1794</v>
      </c>
      <c r="J88" s="696" t="s">
        <v>1808</v>
      </c>
      <c r="K88" s="696" t="s">
        <v>1801</v>
      </c>
      <c r="L88" s="643" t="s">
        <v>1803</v>
      </c>
      <c r="M88" s="638">
        <v>1.91</v>
      </c>
      <c r="N88" s="278">
        <v>1</v>
      </c>
      <c r="O88" s="278"/>
      <c r="P88" s="278"/>
      <c r="Q88" s="224"/>
      <c r="R88" s="195"/>
      <c r="S88" s="196"/>
      <c r="T88" s="197"/>
      <c r="U88" s="198"/>
      <c r="V88" s="199"/>
      <c r="W88" s="200"/>
      <c r="X88" s="201"/>
      <c r="Y88" s="202"/>
      <c r="Z88" s="203"/>
      <c r="AA88" s="204"/>
      <c r="AB88" s="242"/>
      <c r="AC88" s="242"/>
      <c r="AD88" s="213">
        <f t="shared" si="81"/>
        <v>0</v>
      </c>
      <c r="AE88" s="214">
        <f t="shared" si="82"/>
        <v>0</v>
      </c>
      <c r="AF88" s="62"/>
      <c r="AG88" s="62"/>
      <c r="AH88" s="63"/>
      <c r="AI88" s="62"/>
      <c r="AJ88" s="205"/>
      <c r="AK88" s="62"/>
      <c r="AL88" s="516"/>
      <c r="AM88" s="510"/>
      <c r="AN88" s="205">
        <f>ROUND(CEILING(AR88*('Summary '!$J$4/100+1),5),0)-1</f>
        <v>184</v>
      </c>
      <c r="AO88" s="206">
        <f t="shared" si="83"/>
        <v>0</v>
      </c>
      <c r="AP88" s="206">
        <f t="shared" si="84"/>
        <v>0</v>
      </c>
      <c r="AQ88" s="63"/>
      <c r="AR88" s="62">
        <v>149</v>
      </c>
      <c r="AS88" s="279"/>
      <c r="AT88" s="510"/>
      <c r="AU88" s="511"/>
      <c r="AV88" s="511">
        <f t="shared" si="85"/>
        <v>149</v>
      </c>
      <c r="AW88" s="511">
        <f t="shared" si="86"/>
        <v>149</v>
      </c>
      <c r="AX88" s="234"/>
      <c r="AY88" s="235"/>
      <c r="AZ88" s="236"/>
      <c r="BA88" s="249"/>
      <c r="BB88" s="238"/>
      <c r="BC88" s="239">
        <f t="shared" si="87"/>
        <v>0</v>
      </c>
      <c r="BD88" s="210">
        <f t="shared" si="88"/>
        <v>0</v>
      </c>
      <c r="BE88" s="512">
        <f t="shared" si="89"/>
        <v>163.9</v>
      </c>
      <c r="BF88" s="242"/>
      <c r="BG88" s="210">
        <f t="shared" si="90"/>
        <v>0</v>
      </c>
      <c r="BH88" s="512">
        <f t="shared" si="40"/>
        <v>163.9</v>
      </c>
      <c r="BI88" s="400"/>
      <c r="BJ88" s="210">
        <f t="shared" si="91"/>
        <v>0</v>
      </c>
      <c r="BK88" s="512">
        <f t="shared" si="71"/>
        <v>171.35</v>
      </c>
      <c r="BL88" s="242"/>
      <c r="BM88" s="210">
        <f t="shared" si="92"/>
        <v>0</v>
      </c>
      <c r="BN88" s="512">
        <f t="shared" si="73"/>
        <v>149</v>
      </c>
      <c r="BO88" s="397">
        <f t="shared" si="93"/>
        <v>0</v>
      </c>
      <c r="BP88" s="210">
        <f t="shared" si="94"/>
        <v>0</v>
      </c>
      <c r="BQ88" s="210">
        <f t="shared" si="95"/>
        <v>0</v>
      </c>
      <c r="BR88" s="280">
        <v>3338</v>
      </c>
      <c r="BS88" s="713" t="s">
        <v>2613</v>
      </c>
      <c r="BT88" s="571" cm="1">
        <f t="array" ref="BT88">PRODUCT(--_xlfn.TEXTSPLIT(G88,"x"))/10000000</f>
        <v>1.9357500000000001</v>
      </c>
      <c r="BU88" s="571">
        <f t="shared" si="77"/>
        <v>2.8610373876413333</v>
      </c>
    </row>
    <row r="89" spans="1:73" ht="12" customHeight="1">
      <c r="A89" s="210" t="str">
        <f t="shared" si="96"/>
        <v>HO43339</v>
      </c>
      <c r="B89" s="211" t="s">
        <v>2593</v>
      </c>
      <c r="C89" s="276" t="s">
        <v>2595</v>
      </c>
      <c r="D89" s="276" t="s">
        <v>772</v>
      </c>
      <c r="E89" s="401" t="s">
        <v>1298</v>
      </c>
      <c r="F89" s="277"/>
      <c r="G89" s="289" t="s">
        <v>2600</v>
      </c>
      <c r="H89" s="637" t="s">
        <v>95</v>
      </c>
      <c r="I89" s="697" t="s">
        <v>1794</v>
      </c>
      <c r="J89" s="696" t="s">
        <v>1808</v>
      </c>
      <c r="K89" s="696" t="s">
        <v>1801</v>
      </c>
      <c r="L89" s="643" t="s">
        <v>1803</v>
      </c>
      <c r="M89" s="638">
        <v>3.71</v>
      </c>
      <c r="N89" s="278">
        <v>1</v>
      </c>
      <c r="O89" s="278"/>
      <c r="P89" s="278"/>
      <c r="Q89" s="224"/>
      <c r="R89" s="195"/>
      <c r="S89" s="196"/>
      <c r="T89" s="197"/>
      <c r="U89" s="198"/>
      <c r="V89" s="199"/>
      <c r="W89" s="200"/>
      <c r="X89" s="201"/>
      <c r="Y89" s="202"/>
      <c r="Z89" s="203"/>
      <c r="AA89" s="204"/>
      <c r="AB89" s="242"/>
      <c r="AC89" s="242"/>
      <c r="AD89" s="213">
        <f t="shared" si="81"/>
        <v>0</v>
      </c>
      <c r="AE89" s="214">
        <f t="shared" si="82"/>
        <v>0</v>
      </c>
      <c r="AF89" s="62"/>
      <c r="AG89" s="62"/>
      <c r="AH89" s="63"/>
      <c r="AI89" s="62"/>
      <c r="AJ89" s="205"/>
      <c r="AK89" s="62"/>
      <c r="AL89" s="516"/>
      <c r="AM89" s="510"/>
      <c r="AN89" s="205">
        <f>ROUND(CEILING(AR89*('Summary '!$J$4/100+1),5),0)-1</f>
        <v>244</v>
      </c>
      <c r="AO89" s="206">
        <f t="shared" si="83"/>
        <v>0</v>
      </c>
      <c r="AP89" s="206">
        <f t="shared" si="84"/>
        <v>0</v>
      </c>
      <c r="AQ89" s="63"/>
      <c r="AR89" s="62">
        <v>199</v>
      </c>
      <c r="AS89" s="279"/>
      <c r="AT89" s="510"/>
      <c r="AU89" s="511"/>
      <c r="AV89" s="511">
        <f t="shared" si="85"/>
        <v>199</v>
      </c>
      <c r="AW89" s="511">
        <f t="shared" si="86"/>
        <v>199</v>
      </c>
      <c r="AX89" s="234"/>
      <c r="AY89" s="235"/>
      <c r="AZ89" s="236"/>
      <c r="BA89" s="249"/>
      <c r="BB89" s="238"/>
      <c r="BC89" s="239">
        <f t="shared" si="87"/>
        <v>0</v>
      </c>
      <c r="BD89" s="210">
        <f t="shared" si="88"/>
        <v>0</v>
      </c>
      <c r="BE89" s="512">
        <f t="shared" si="89"/>
        <v>218.9</v>
      </c>
      <c r="BF89" s="242"/>
      <c r="BG89" s="210">
        <f t="shared" si="90"/>
        <v>0</v>
      </c>
      <c r="BH89" s="512">
        <f t="shared" si="40"/>
        <v>218.9</v>
      </c>
      <c r="BI89" s="400"/>
      <c r="BJ89" s="210">
        <f t="shared" si="91"/>
        <v>0</v>
      </c>
      <c r="BK89" s="512">
        <f t="shared" si="71"/>
        <v>228.85</v>
      </c>
      <c r="BL89" s="242"/>
      <c r="BM89" s="210">
        <f t="shared" si="92"/>
        <v>0</v>
      </c>
      <c r="BN89" s="512">
        <f t="shared" si="73"/>
        <v>199</v>
      </c>
      <c r="BO89" s="397">
        <f t="shared" si="93"/>
        <v>0</v>
      </c>
      <c r="BP89" s="210">
        <f t="shared" si="94"/>
        <v>0</v>
      </c>
      <c r="BQ89" s="210">
        <f t="shared" si="95"/>
        <v>0</v>
      </c>
      <c r="BR89" s="280">
        <v>3339</v>
      </c>
      <c r="BS89" s="713" t="s">
        <v>2613</v>
      </c>
      <c r="BT89" s="571" cm="1">
        <f t="array" ref="BT89">PRODUCT(--_xlfn.TEXTSPLIT(G89,"x"))/10000000</f>
        <v>4.4459999999999997</v>
      </c>
      <c r="BU89" s="571">
        <f t="shared" si="77"/>
        <v>2.7142483623717277</v>
      </c>
    </row>
    <row r="90" spans="1:73" ht="12" customHeight="1">
      <c r="A90" s="210" t="str">
        <f t="shared" si="96"/>
        <v>HO43340</v>
      </c>
      <c r="B90" s="211" t="s">
        <v>2593</v>
      </c>
      <c r="C90" s="276" t="s">
        <v>2596</v>
      </c>
      <c r="D90" s="276" t="s">
        <v>772</v>
      </c>
      <c r="E90" s="401" t="s">
        <v>1298</v>
      </c>
      <c r="F90" s="277"/>
      <c r="G90" s="289" t="s">
        <v>2601</v>
      </c>
      <c r="H90" s="637" t="s">
        <v>95</v>
      </c>
      <c r="I90" s="697" t="s">
        <v>1794</v>
      </c>
      <c r="J90" s="696" t="s">
        <v>1808</v>
      </c>
      <c r="K90" s="696" t="s">
        <v>1801</v>
      </c>
      <c r="L90" s="643" t="s">
        <v>1803</v>
      </c>
      <c r="M90" s="638">
        <v>6.01</v>
      </c>
      <c r="N90" s="278">
        <v>1</v>
      </c>
      <c r="O90" s="278"/>
      <c r="P90" s="278"/>
      <c r="Q90" s="224"/>
      <c r="R90" s="195"/>
      <c r="S90" s="196"/>
      <c r="T90" s="197"/>
      <c r="U90" s="198"/>
      <c r="V90" s="199"/>
      <c r="W90" s="200"/>
      <c r="X90" s="201"/>
      <c r="Y90" s="202"/>
      <c r="Z90" s="203"/>
      <c r="AA90" s="204"/>
      <c r="AB90" s="242"/>
      <c r="AC90" s="242"/>
      <c r="AD90" s="213">
        <f t="shared" si="81"/>
        <v>0</v>
      </c>
      <c r="AE90" s="214">
        <f t="shared" si="82"/>
        <v>0</v>
      </c>
      <c r="AF90" s="62"/>
      <c r="AG90" s="62"/>
      <c r="AH90" s="63"/>
      <c r="AI90" s="62"/>
      <c r="AJ90" s="205"/>
      <c r="AK90" s="62"/>
      <c r="AL90" s="516"/>
      <c r="AM90" s="510"/>
      <c r="AN90" s="205">
        <f>ROUND(CEILING(AR90*('Summary '!$J$4/100+1),5),0)-1</f>
        <v>309</v>
      </c>
      <c r="AO90" s="206">
        <f t="shared" si="83"/>
        <v>0</v>
      </c>
      <c r="AP90" s="206">
        <f t="shared" si="84"/>
        <v>0</v>
      </c>
      <c r="AQ90" s="63"/>
      <c r="AR90" s="62">
        <v>254</v>
      </c>
      <c r="AS90" s="279"/>
      <c r="AT90" s="510"/>
      <c r="AU90" s="511"/>
      <c r="AV90" s="511">
        <f t="shared" si="85"/>
        <v>254</v>
      </c>
      <c r="AW90" s="511">
        <f t="shared" si="86"/>
        <v>254</v>
      </c>
      <c r="AX90" s="234"/>
      <c r="AY90" s="235"/>
      <c r="AZ90" s="236"/>
      <c r="BA90" s="249"/>
      <c r="BB90" s="238"/>
      <c r="BC90" s="239">
        <f t="shared" si="87"/>
        <v>0</v>
      </c>
      <c r="BD90" s="210">
        <f t="shared" si="88"/>
        <v>0</v>
      </c>
      <c r="BE90" s="512">
        <f t="shared" si="89"/>
        <v>279.40000000000003</v>
      </c>
      <c r="BF90" s="242"/>
      <c r="BG90" s="210">
        <f t="shared" si="90"/>
        <v>0</v>
      </c>
      <c r="BH90" s="512">
        <f t="shared" si="40"/>
        <v>279.40000000000003</v>
      </c>
      <c r="BI90" s="400"/>
      <c r="BJ90" s="210">
        <f t="shared" si="91"/>
        <v>0</v>
      </c>
      <c r="BK90" s="512">
        <f t="shared" si="71"/>
        <v>292.09999999999997</v>
      </c>
      <c r="BL90" s="242"/>
      <c r="BM90" s="210">
        <f t="shared" si="92"/>
        <v>0</v>
      </c>
      <c r="BN90" s="512">
        <f t="shared" si="73"/>
        <v>254</v>
      </c>
      <c r="BO90" s="397">
        <f t="shared" si="93"/>
        <v>0</v>
      </c>
      <c r="BP90" s="210">
        <f t="shared" si="94"/>
        <v>0</v>
      </c>
      <c r="BQ90" s="210">
        <f t="shared" si="95"/>
        <v>0</v>
      </c>
      <c r="BR90" s="280">
        <v>3340</v>
      </c>
      <c r="BS90" s="713" t="s">
        <v>2613</v>
      </c>
      <c r="BT90" s="571" cm="1">
        <f t="array" ref="BT90">PRODUCT(--_xlfn.TEXTSPLIT(G90,"x"))/10000000</f>
        <v>8.82</v>
      </c>
      <c r="BU90" s="571">
        <f t="shared" si="77"/>
        <v>2.5933201839021915</v>
      </c>
    </row>
    <row r="91" spans="1:73" ht="12" customHeight="1">
      <c r="A91" s="210" t="str">
        <f t="shared" si="96"/>
        <v>HO43341</v>
      </c>
      <c r="B91" s="211" t="s">
        <v>2593</v>
      </c>
      <c r="C91" s="276" t="s">
        <v>2597</v>
      </c>
      <c r="D91" s="276" t="s">
        <v>772</v>
      </c>
      <c r="E91" s="401" t="s">
        <v>1298</v>
      </c>
      <c r="F91" s="277"/>
      <c r="G91" s="289" t="s">
        <v>2602</v>
      </c>
      <c r="H91" s="637" t="s">
        <v>95</v>
      </c>
      <c r="I91" s="697" t="s">
        <v>1794</v>
      </c>
      <c r="J91" s="696" t="s">
        <v>1808</v>
      </c>
      <c r="K91" s="696" t="s">
        <v>1801</v>
      </c>
      <c r="L91" s="643" t="s">
        <v>1803</v>
      </c>
      <c r="M91" s="638">
        <v>9.0299999999999994</v>
      </c>
      <c r="N91" s="278">
        <v>1</v>
      </c>
      <c r="O91" s="278"/>
      <c r="P91" s="278"/>
      <c r="Q91" s="224"/>
      <c r="R91" s="195"/>
      <c r="S91" s="196"/>
      <c r="T91" s="197"/>
      <c r="U91" s="198"/>
      <c r="V91" s="199"/>
      <c r="W91" s="200"/>
      <c r="X91" s="201"/>
      <c r="Y91" s="202"/>
      <c r="Z91" s="203"/>
      <c r="AA91" s="204"/>
      <c r="AB91" s="242"/>
      <c r="AC91" s="242"/>
      <c r="AD91" s="213">
        <f t="shared" si="81"/>
        <v>0</v>
      </c>
      <c r="AE91" s="214">
        <f t="shared" si="82"/>
        <v>0</v>
      </c>
      <c r="AF91" s="62"/>
      <c r="AG91" s="62"/>
      <c r="AH91" s="63"/>
      <c r="AI91" s="62"/>
      <c r="AJ91" s="205"/>
      <c r="AK91" s="62"/>
      <c r="AL91" s="516"/>
      <c r="AM91" s="510"/>
      <c r="AN91" s="205">
        <f>ROUND(CEILING(AR91*('Summary '!$J$4/100+1),5),0)-1</f>
        <v>389</v>
      </c>
      <c r="AO91" s="206">
        <f t="shared" si="83"/>
        <v>0</v>
      </c>
      <c r="AP91" s="206">
        <f t="shared" si="84"/>
        <v>0</v>
      </c>
      <c r="AQ91" s="63"/>
      <c r="AR91" s="62">
        <v>319</v>
      </c>
      <c r="AS91" s="279"/>
      <c r="AT91" s="510"/>
      <c r="AU91" s="511"/>
      <c r="AV91" s="511">
        <f t="shared" si="85"/>
        <v>319</v>
      </c>
      <c r="AW91" s="511">
        <f t="shared" si="86"/>
        <v>319</v>
      </c>
      <c r="AX91" s="234"/>
      <c r="AY91" s="235"/>
      <c r="AZ91" s="236"/>
      <c r="BA91" s="249"/>
      <c r="BB91" s="238"/>
      <c r="BC91" s="239">
        <f t="shared" si="87"/>
        <v>0</v>
      </c>
      <c r="BD91" s="210">
        <f t="shared" si="88"/>
        <v>0</v>
      </c>
      <c r="BE91" s="512">
        <f t="shared" si="89"/>
        <v>350.90000000000003</v>
      </c>
      <c r="BF91" s="242"/>
      <c r="BG91" s="210">
        <f t="shared" si="90"/>
        <v>0</v>
      </c>
      <c r="BH91" s="512">
        <f t="shared" si="40"/>
        <v>350.90000000000003</v>
      </c>
      <c r="BI91" s="400"/>
      <c r="BJ91" s="210">
        <f t="shared" si="91"/>
        <v>0</v>
      </c>
      <c r="BK91" s="512">
        <f t="shared" si="71"/>
        <v>366.84999999999997</v>
      </c>
      <c r="BL91" s="242"/>
      <c r="BM91" s="210">
        <f t="shared" si="92"/>
        <v>0</v>
      </c>
      <c r="BN91" s="512">
        <f t="shared" si="73"/>
        <v>319</v>
      </c>
      <c r="BO91" s="397">
        <f t="shared" si="93"/>
        <v>0</v>
      </c>
      <c r="BP91" s="210">
        <f t="shared" si="94"/>
        <v>0</v>
      </c>
      <c r="BQ91" s="210">
        <f t="shared" si="95"/>
        <v>0</v>
      </c>
      <c r="BR91" s="280">
        <v>3341</v>
      </c>
      <c r="BS91" s="713" t="s">
        <v>2613</v>
      </c>
      <c r="BT91" s="571" cm="1">
        <f t="array" ref="BT91">PRODUCT(--_xlfn.TEXTSPLIT(G91,"x"))/10000000</f>
        <v>15.398999999999999</v>
      </c>
      <c r="BU91" s="571">
        <f t="shared" si="77"/>
        <v>2.4949416986131112</v>
      </c>
    </row>
    <row r="92" spans="1:73" ht="16" customHeight="1">
      <c r="A92" s="272"/>
      <c r="B92" s="252"/>
      <c r="C92" s="294" t="s">
        <v>1319</v>
      </c>
      <c r="D92" s="252"/>
      <c r="E92" s="252"/>
      <c r="F92" s="253"/>
      <c r="G92" s="290"/>
      <c r="H92" s="588"/>
      <c r="I92" s="588"/>
      <c r="J92" s="72"/>
      <c r="K92" s="72"/>
      <c r="L92" s="72"/>
      <c r="M92" s="253"/>
      <c r="N92" s="254"/>
      <c r="O92" s="254"/>
      <c r="P92" s="254"/>
      <c r="Q92" s="255"/>
      <c r="R92" s="255"/>
      <c r="S92" s="255"/>
      <c r="T92" s="255"/>
      <c r="U92" s="256"/>
      <c r="V92" s="255"/>
      <c r="W92" s="255"/>
      <c r="X92" s="257"/>
      <c r="Y92" s="255"/>
      <c r="Z92" s="257"/>
      <c r="AA92" s="257"/>
      <c r="AB92" s="260"/>
      <c r="AC92" s="260"/>
      <c r="AD92" s="258"/>
      <c r="AE92" s="258"/>
      <c r="AF92" s="258"/>
      <c r="AG92" s="258"/>
      <c r="AH92" s="258"/>
      <c r="AI92" s="258"/>
      <c r="AJ92" s="409"/>
      <c r="AK92" s="409"/>
      <c r="AL92" s="404"/>
      <c r="AM92" s="404"/>
      <c r="AN92" s="258"/>
      <c r="AO92" s="404"/>
      <c r="AP92" s="404"/>
      <c r="AQ92" s="404"/>
      <c r="AR92" s="404"/>
      <c r="AS92" s="404"/>
      <c r="AT92" s="404"/>
      <c r="AU92" s="404"/>
      <c r="AV92" s="404"/>
      <c r="AW92" s="404"/>
      <c r="AX92" s="260"/>
      <c r="AY92" s="260"/>
      <c r="AZ92" s="260"/>
      <c r="BA92" s="261"/>
      <c r="BB92" s="260"/>
      <c r="BC92" s="404"/>
      <c r="BD92" s="404"/>
      <c r="BE92" s="404"/>
      <c r="BF92" s="456"/>
      <c r="BG92" s="404"/>
      <c r="BH92" s="404"/>
      <c r="BI92" s="698"/>
      <c r="BJ92" s="258"/>
      <c r="BK92" s="258"/>
      <c r="BL92" s="566"/>
      <c r="BM92" s="258"/>
      <c r="BN92" s="258"/>
      <c r="BO92" s="258"/>
      <c r="BP92" s="258"/>
      <c r="BQ92" s="258"/>
      <c r="BR92" s="258"/>
      <c r="BS92" s="404"/>
      <c r="BT92" s="404"/>
      <c r="BU92" s="404"/>
    </row>
    <row r="93" spans="1:73" ht="12" customHeight="1">
      <c r="A93" s="210" t="str">
        <f>"HO4"&amp;REPT(0,4-LEN(BR93))&amp;BR93</f>
        <v>HO42167</v>
      </c>
      <c r="B93" s="211" t="s">
        <v>1319</v>
      </c>
      <c r="C93" s="276" t="s">
        <v>1320</v>
      </c>
      <c r="D93" s="276" t="s">
        <v>772</v>
      </c>
      <c r="E93" s="424"/>
      <c r="F93" s="277"/>
      <c r="G93" s="289" t="s">
        <v>1321</v>
      </c>
      <c r="H93" s="637" t="s">
        <v>95</v>
      </c>
      <c r="I93" s="697" t="s">
        <v>1794</v>
      </c>
      <c r="J93" s="696" t="s">
        <v>1808</v>
      </c>
      <c r="K93" s="696" t="s">
        <v>1801</v>
      </c>
      <c r="L93" s="643" t="s">
        <v>1803</v>
      </c>
      <c r="M93" s="638">
        <v>0.8</v>
      </c>
      <c r="N93" s="278">
        <v>1</v>
      </c>
      <c r="O93" s="278"/>
      <c r="P93" s="278"/>
      <c r="Q93" s="224"/>
      <c r="R93" s="195"/>
      <c r="S93" s="196"/>
      <c r="T93" s="197"/>
      <c r="U93" s="198"/>
      <c r="V93" s="199"/>
      <c r="W93" s="200"/>
      <c r="X93" s="201"/>
      <c r="Y93" s="202"/>
      <c r="Z93" s="203"/>
      <c r="AA93" s="204"/>
      <c r="AB93" s="242"/>
      <c r="AC93" s="242"/>
      <c r="AD93" s="213">
        <f t="shared" si="49"/>
        <v>0</v>
      </c>
      <c r="AE93" s="214">
        <f t="shared" ref="AE93:AE95" si="97">N93*AD93</f>
        <v>0</v>
      </c>
      <c r="AF93" s="205"/>
      <c r="AG93" s="205"/>
      <c r="AH93" s="206"/>
      <c r="AI93" s="205"/>
      <c r="AJ93" s="205"/>
      <c r="AK93" s="62"/>
      <c r="AL93" s="516"/>
      <c r="AM93" s="510"/>
      <c r="AN93" s="205">
        <f>ROUND(CEILING(AR93*('Summary '!$J$4/100+1),5),0)-1</f>
        <v>159</v>
      </c>
      <c r="AO93" s="206">
        <f>IF(P93=TRUE,-0.05,0)</f>
        <v>0</v>
      </c>
      <c r="AP93" s="206">
        <f>IF(O93=TRUE,0.15,0)</f>
        <v>0</v>
      </c>
      <c r="AQ93" s="63"/>
      <c r="AR93" s="62">
        <v>129</v>
      </c>
      <c r="AS93" s="425"/>
      <c r="AT93" s="510"/>
      <c r="AU93" s="511"/>
      <c r="AV93" s="511">
        <f>IF(OrderFormType="Wholesale",CEILING(AR93*ExchRate,ExchRateRoundUpTo),CEILING(AN93*ExchRate,ExchRateRoundUpTo)/1.22)</f>
        <v>129</v>
      </c>
      <c r="AW93" s="511">
        <f>AV93*(1+AO93+AP93)</f>
        <v>129</v>
      </c>
      <c r="AX93" s="234"/>
      <c r="AY93" s="235"/>
      <c r="AZ93" s="236"/>
      <c r="BA93" s="249"/>
      <c r="BB93" s="238"/>
      <c r="BC93" s="239">
        <f>SUM(AX93:BB93)</f>
        <v>0</v>
      </c>
      <c r="BD93" s="210">
        <f>N93*BC93</f>
        <v>0</v>
      </c>
      <c r="BE93" s="512">
        <f>AV93*(1.1+AO93+AP93)</f>
        <v>141.9</v>
      </c>
      <c r="BF93" s="242"/>
      <c r="BG93" s="210">
        <f t="shared" si="69"/>
        <v>0</v>
      </c>
      <c r="BH93" s="512">
        <f t="shared" si="40"/>
        <v>141.9</v>
      </c>
      <c r="BI93" s="400"/>
      <c r="BJ93" s="210">
        <f>N93*BI93</f>
        <v>0</v>
      </c>
      <c r="BK93" s="512">
        <f t="shared" si="71"/>
        <v>148.35</v>
      </c>
      <c r="BL93" s="242"/>
      <c r="BM93" s="210">
        <f>N93*BL93</f>
        <v>0</v>
      </c>
      <c r="BN93" s="512">
        <f t="shared" si="73"/>
        <v>129</v>
      </c>
      <c r="BO93" s="397">
        <f>(AD93*AW93)+(BC93*BE93)+(BF93*BH93)+(BI93*BK93)+(BL93*BN93)</f>
        <v>0</v>
      </c>
      <c r="BP93" s="210">
        <f>AD93+BC93+BF93+BI93+BL93</f>
        <v>0</v>
      </c>
      <c r="BQ93" s="210">
        <f>N93*BP93</f>
        <v>0</v>
      </c>
      <c r="BR93" s="280">
        <v>2167</v>
      </c>
      <c r="BS93" s="713" t="s">
        <v>2613</v>
      </c>
      <c r="BT93" s="571" cm="1">
        <f t="array" ref="BT93">PRODUCT(--_xlfn.TEXTSPLIT(G93,"x"))/10000000</f>
        <v>0.72433440000000004</v>
      </c>
      <c r="BU93" s="571">
        <f t="shared" si="77"/>
        <v>3.0345688806271167</v>
      </c>
    </row>
    <row r="94" spans="1:73" ht="12" customHeight="1">
      <c r="A94" s="210" t="str">
        <f t="shared" ref="A94:A95" si="98">"HO4"&amp;REPT(0,4-LEN(BR94))&amp;BR94</f>
        <v>HO42168</v>
      </c>
      <c r="B94" s="211" t="s">
        <v>1319</v>
      </c>
      <c r="C94" s="276" t="s">
        <v>1322</v>
      </c>
      <c r="D94" s="276" t="s">
        <v>772</v>
      </c>
      <c r="E94" s="424"/>
      <c r="F94" s="277"/>
      <c r="G94" s="289" t="s">
        <v>1323</v>
      </c>
      <c r="H94" s="637" t="s">
        <v>95</v>
      </c>
      <c r="I94" s="697" t="s">
        <v>1794</v>
      </c>
      <c r="J94" s="696" t="s">
        <v>1808</v>
      </c>
      <c r="K94" s="696" t="s">
        <v>1801</v>
      </c>
      <c r="L94" s="643" t="s">
        <v>1803</v>
      </c>
      <c r="M94" s="638">
        <v>3.8</v>
      </c>
      <c r="N94" s="278">
        <v>1</v>
      </c>
      <c r="O94" s="278"/>
      <c r="P94" s="278"/>
      <c r="Q94" s="224"/>
      <c r="R94" s="195"/>
      <c r="S94" s="196"/>
      <c r="T94" s="197"/>
      <c r="U94" s="198"/>
      <c r="V94" s="199"/>
      <c r="W94" s="200"/>
      <c r="X94" s="201"/>
      <c r="Y94" s="202"/>
      <c r="Z94" s="203"/>
      <c r="AA94" s="204"/>
      <c r="AB94" s="242"/>
      <c r="AC94" s="242"/>
      <c r="AD94" s="213">
        <f t="shared" si="49"/>
        <v>0</v>
      </c>
      <c r="AE94" s="214">
        <f t="shared" si="97"/>
        <v>0</v>
      </c>
      <c r="AF94" s="205"/>
      <c r="AG94" s="205"/>
      <c r="AH94" s="206"/>
      <c r="AI94" s="205"/>
      <c r="AJ94" s="205"/>
      <c r="AK94" s="62"/>
      <c r="AL94" s="516"/>
      <c r="AM94" s="510"/>
      <c r="AN94" s="205">
        <f>ROUND(CEILING(AR94*('Summary '!$J$4/100+1),5),0)-1</f>
        <v>289</v>
      </c>
      <c r="AO94" s="206">
        <f>IF(P94=TRUE,-0.05,0)</f>
        <v>0</v>
      </c>
      <c r="AP94" s="206">
        <f>IF(O94=TRUE,0.15,0)</f>
        <v>0</v>
      </c>
      <c r="AQ94" s="63"/>
      <c r="AR94" s="62">
        <v>234</v>
      </c>
      <c r="AS94" s="425"/>
      <c r="AT94" s="510"/>
      <c r="AU94" s="511"/>
      <c r="AV94" s="511">
        <f>IF(OrderFormType="Wholesale",CEILING(AR94*ExchRate,ExchRateRoundUpTo),CEILING(AN94*ExchRate,ExchRateRoundUpTo)/1.22)</f>
        <v>234</v>
      </c>
      <c r="AW94" s="511">
        <f>AV94*(1+AO94+AP94)</f>
        <v>234</v>
      </c>
      <c r="AX94" s="234"/>
      <c r="AY94" s="235"/>
      <c r="AZ94" s="236"/>
      <c r="BA94" s="249"/>
      <c r="BB94" s="238"/>
      <c r="BC94" s="239">
        <f>SUM(AX94:BB94)</f>
        <v>0</v>
      </c>
      <c r="BD94" s="210">
        <f>N94*BC94</f>
        <v>0</v>
      </c>
      <c r="BE94" s="512">
        <f>AV94*(1.1+AO94+AP94)</f>
        <v>257.40000000000003</v>
      </c>
      <c r="BF94" s="242"/>
      <c r="BG94" s="210">
        <f t="shared" si="69"/>
        <v>0</v>
      </c>
      <c r="BH94" s="512">
        <f t="shared" si="40"/>
        <v>257.40000000000003</v>
      </c>
      <c r="BI94" s="400"/>
      <c r="BJ94" s="210">
        <f>N94*BI94</f>
        <v>0</v>
      </c>
      <c r="BK94" s="512">
        <f t="shared" si="71"/>
        <v>269.09999999999997</v>
      </c>
      <c r="BL94" s="242"/>
      <c r="BM94" s="210">
        <f>N94*BL94</f>
        <v>0</v>
      </c>
      <c r="BN94" s="512">
        <f t="shared" si="73"/>
        <v>234</v>
      </c>
      <c r="BO94" s="397">
        <f>(AD94*AW94)+(BC94*BE94)+(BF94*BH94)+(BI94*BK94)+(BL94*BN94)</f>
        <v>0</v>
      </c>
      <c r="BP94" s="210">
        <f>AD94+BC94+BF94+BI94+BL94</f>
        <v>0</v>
      </c>
      <c r="BQ94" s="210">
        <f>N94*BP94</f>
        <v>0</v>
      </c>
      <c r="BR94" s="280">
        <v>2168</v>
      </c>
      <c r="BS94" s="713" t="s">
        <v>2613</v>
      </c>
      <c r="BT94" s="571" cm="1">
        <f t="array" ref="BT94">PRODUCT(--_xlfn.TEXTSPLIT(G94,"x"))/10000000</f>
        <v>5.7349433000000003</v>
      </c>
      <c r="BU94" s="571">
        <f t="shared" si="77"/>
        <v>2.6693077950957007</v>
      </c>
    </row>
    <row r="95" spans="1:73" ht="12" customHeight="1">
      <c r="A95" s="210" t="str">
        <f t="shared" si="98"/>
        <v>HO42169</v>
      </c>
      <c r="B95" s="211" t="s">
        <v>1319</v>
      </c>
      <c r="C95" s="276" t="s">
        <v>1324</v>
      </c>
      <c r="D95" s="276" t="s">
        <v>772</v>
      </c>
      <c r="E95" s="424"/>
      <c r="F95" s="277"/>
      <c r="G95" s="289" t="s">
        <v>1325</v>
      </c>
      <c r="H95" s="637" t="s">
        <v>95</v>
      </c>
      <c r="I95" s="697" t="s">
        <v>1794</v>
      </c>
      <c r="J95" s="696" t="s">
        <v>1808</v>
      </c>
      <c r="K95" s="696" t="s">
        <v>1801</v>
      </c>
      <c r="L95" s="643" t="s">
        <v>1803</v>
      </c>
      <c r="M95" s="638">
        <v>8.8000000000000007</v>
      </c>
      <c r="N95" s="278">
        <v>1</v>
      </c>
      <c r="O95" s="278"/>
      <c r="P95" s="278"/>
      <c r="Q95" s="224"/>
      <c r="R95" s="195"/>
      <c r="S95" s="196"/>
      <c r="T95" s="197"/>
      <c r="U95" s="198"/>
      <c r="V95" s="199"/>
      <c r="W95" s="200"/>
      <c r="X95" s="201"/>
      <c r="Y95" s="202"/>
      <c r="Z95" s="203"/>
      <c r="AA95" s="204"/>
      <c r="AB95" s="242"/>
      <c r="AC95" s="242"/>
      <c r="AD95" s="213">
        <f t="shared" si="49"/>
        <v>0</v>
      </c>
      <c r="AE95" s="214">
        <f t="shared" si="97"/>
        <v>0</v>
      </c>
      <c r="AF95" s="205"/>
      <c r="AG95" s="205"/>
      <c r="AH95" s="206"/>
      <c r="AI95" s="205"/>
      <c r="AJ95" s="205"/>
      <c r="AK95" s="62"/>
      <c r="AL95" s="516"/>
      <c r="AM95" s="510"/>
      <c r="AN95" s="205">
        <f>ROUND(CEILING(AR95*('Summary '!$J$4/100+1),5),0)-1</f>
        <v>474</v>
      </c>
      <c r="AO95" s="206">
        <f>IF(P95=TRUE,-0.05,0)</f>
        <v>0</v>
      </c>
      <c r="AP95" s="206">
        <f>IF(O95=TRUE,0.15,0)</f>
        <v>0</v>
      </c>
      <c r="AQ95" s="63"/>
      <c r="AR95" s="62">
        <v>389</v>
      </c>
      <c r="AS95" s="425"/>
      <c r="AT95" s="510"/>
      <c r="AU95" s="511"/>
      <c r="AV95" s="511">
        <f>IF(OrderFormType="Wholesale",CEILING(AR95*ExchRate,ExchRateRoundUpTo),CEILING(AN95*ExchRate,ExchRateRoundUpTo)/1.22)</f>
        <v>389</v>
      </c>
      <c r="AW95" s="511">
        <f>AV95*(1+AO95+AP95)</f>
        <v>389</v>
      </c>
      <c r="AX95" s="234"/>
      <c r="AY95" s="235"/>
      <c r="AZ95" s="236"/>
      <c r="BA95" s="249"/>
      <c r="BB95" s="238"/>
      <c r="BC95" s="239">
        <f>SUM(AX95:BB95)</f>
        <v>0</v>
      </c>
      <c r="BD95" s="210">
        <f>N95*BC95</f>
        <v>0</v>
      </c>
      <c r="BE95" s="512">
        <f>AV95*(1.1+AO95+AP95)</f>
        <v>427.90000000000003</v>
      </c>
      <c r="BF95" s="242"/>
      <c r="BG95" s="210">
        <f t="shared" si="69"/>
        <v>0</v>
      </c>
      <c r="BH95" s="512">
        <f t="shared" si="40"/>
        <v>427.90000000000003</v>
      </c>
      <c r="BI95" s="400"/>
      <c r="BJ95" s="210">
        <f>N95*BI95</f>
        <v>0</v>
      </c>
      <c r="BK95" s="512">
        <f t="shared" si="71"/>
        <v>447.34999999999997</v>
      </c>
      <c r="BL95" s="242"/>
      <c r="BM95" s="210">
        <f>N95*BL95</f>
        <v>0</v>
      </c>
      <c r="BN95" s="512">
        <f t="shared" si="73"/>
        <v>389</v>
      </c>
      <c r="BO95" s="397">
        <f>(AD95*AW95)+(BC95*BE95)+(BF95*BH95)+(BI95*BK95)+(BL95*BN95)</f>
        <v>0</v>
      </c>
      <c r="BP95" s="210">
        <f>AD95+BC95+BF95+BI95+BL95</f>
        <v>0</v>
      </c>
      <c r="BQ95" s="210">
        <f>N95*BP95</f>
        <v>0</v>
      </c>
      <c r="BR95" s="280">
        <v>2169</v>
      </c>
      <c r="BS95" s="713" t="s">
        <v>2613</v>
      </c>
      <c r="BT95" s="571" cm="1">
        <f t="array" ref="BT95">PRODUCT(--_xlfn.TEXTSPLIT(G95,"x"))/10000000</f>
        <v>19.2339564</v>
      </c>
      <c r="BU95" s="571">
        <f t="shared" si="77"/>
        <v>2.4556852040392219</v>
      </c>
    </row>
    <row r="96" spans="1:73" ht="16" customHeight="1">
      <c r="A96" s="272"/>
      <c r="B96" s="252"/>
      <c r="C96" s="294" t="s">
        <v>1761</v>
      </c>
      <c r="D96" s="252"/>
      <c r="E96" s="252"/>
      <c r="F96" s="253"/>
      <c r="G96" s="253"/>
      <c r="H96" s="253"/>
      <c r="I96" s="588"/>
      <c r="J96" s="72"/>
      <c r="K96" s="72"/>
      <c r="L96" s="72"/>
      <c r="M96" s="253"/>
      <c r="N96" s="254"/>
      <c r="O96" s="254"/>
      <c r="P96" s="254"/>
      <c r="Q96" s="255"/>
      <c r="R96" s="255"/>
      <c r="S96" s="255"/>
      <c r="T96" s="255"/>
      <c r="U96" s="256"/>
      <c r="V96" s="255"/>
      <c r="W96" s="255"/>
      <c r="X96" s="257"/>
      <c r="Y96" s="255"/>
      <c r="Z96" s="257"/>
      <c r="AA96" s="257"/>
      <c r="AB96" s="260"/>
      <c r="AC96" s="260"/>
      <c r="AD96" s="258"/>
      <c r="AE96" s="258"/>
      <c r="AF96" s="258"/>
      <c r="AG96" s="258"/>
      <c r="AH96" s="258"/>
      <c r="AI96" s="258"/>
      <c r="AJ96" s="258"/>
      <c r="AK96" s="600"/>
      <c r="AL96" s="258"/>
      <c r="AM96" s="404"/>
      <c r="AN96" s="404"/>
      <c r="AO96" s="404"/>
      <c r="AP96" s="404"/>
      <c r="AQ96" s="404"/>
      <c r="AR96" s="404"/>
      <c r="AS96" s="404"/>
      <c r="AT96" s="404"/>
      <c r="AU96" s="404"/>
      <c r="AV96" s="404"/>
      <c r="AW96" s="404"/>
      <c r="AX96" s="260"/>
      <c r="AY96" s="260"/>
      <c r="AZ96" s="260"/>
      <c r="BA96" s="261"/>
      <c r="BB96" s="260"/>
      <c r="BC96" s="404"/>
      <c r="BD96" s="404"/>
      <c r="BE96" s="404"/>
      <c r="BF96" s="260"/>
      <c r="BG96" s="404"/>
      <c r="BH96" s="404"/>
      <c r="BI96" s="529"/>
      <c r="BJ96" s="258"/>
      <c r="BK96" s="258"/>
      <c r="BL96" s="566"/>
      <c r="BM96" s="258"/>
      <c r="BN96" s="258"/>
      <c r="BO96" s="258"/>
      <c r="BP96" s="258"/>
      <c r="BQ96" s="258"/>
      <c r="BR96" s="258"/>
      <c r="BS96" s="404"/>
      <c r="BT96" s="404"/>
      <c r="BU96" s="404"/>
    </row>
    <row r="97" spans="1:73" ht="12" customHeight="1">
      <c r="A97" s="210" t="str">
        <f>"HO4"&amp;REPT(0,4-LEN(BR97))&amp;BR97</f>
        <v>HO42627</v>
      </c>
      <c r="B97" s="211" t="s">
        <v>1683</v>
      </c>
      <c r="C97" s="276" t="s">
        <v>1684</v>
      </c>
      <c r="D97" s="276" t="s">
        <v>772</v>
      </c>
      <c r="E97" s="401"/>
      <c r="F97" s="277"/>
      <c r="G97" s="289" t="s">
        <v>1824</v>
      </c>
      <c r="H97" s="637" t="s">
        <v>1422</v>
      </c>
      <c r="I97" s="697" t="s">
        <v>1794</v>
      </c>
      <c r="J97" s="696" t="s">
        <v>1808</v>
      </c>
      <c r="K97" s="696" t="s">
        <v>1801</v>
      </c>
      <c r="L97" s="643" t="s">
        <v>1803</v>
      </c>
      <c r="M97" s="638">
        <v>4.55</v>
      </c>
      <c r="N97" s="278">
        <v>1</v>
      </c>
      <c r="O97" s="278"/>
      <c r="P97" s="278"/>
      <c r="Q97" s="224"/>
      <c r="R97" s="195"/>
      <c r="S97" s="196"/>
      <c r="T97" s="197"/>
      <c r="U97" s="198"/>
      <c r="V97" s="199"/>
      <c r="W97" s="200"/>
      <c r="X97" s="201"/>
      <c r="Y97" s="202"/>
      <c r="Z97" s="203"/>
      <c r="AA97" s="204"/>
      <c r="AB97" s="242"/>
      <c r="AC97" s="242"/>
      <c r="AD97" s="213">
        <f t="shared" si="49"/>
        <v>0</v>
      </c>
      <c r="AE97" s="214">
        <f t="shared" ref="AE97:AE99" si="99">N97*AD97</f>
        <v>0</v>
      </c>
      <c r="AF97" s="62"/>
      <c r="AG97" s="62"/>
      <c r="AH97" s="63"/>
      <c r="AI97" s="62"/>
      <c r="AJ97" s="205"/>
      <c r="AK97" s="62"/>
      <c r="AL97" s="516"/>
      <c r="AM97" s="510"/>
      <c r="AN97" s="205">
        <f>ROUND(CEILING(AR97*('Summary '!$J$4/100+1),5),0)-1</f>
        <v>289</v>
      </c>
      <c r="AO97" s="206">
        <f t="shared" ref="AO97:AO99" si="100">IF(P97=TRUE,-0.05,0)</f>
        <v>0</v>
      </c>
      <c r="AP97" s="206">
        <f t="shared" ref="AP97:AP99" si="101">IF(O97=TRUE,0.15,0)</f>
        <v>0</v>
      </c>
      <c r="AQ97" s="63"/>
      <c r="AR97" s="62">
        <v>234</v>
      </c>
      <c r="AS97" s="279"/>
      <c r="AT97" s="510"/>
      <c r="AU97" s="511"/>
      <c r="AV97" s="511">
        <f>IF(OrderFormType="Wholesale",CEILING(AR97*ExchRate,ExchRateRoundUpTo),CEILING(AN97*ExchRate,ExchRateRoundUpTo)/1.22)</f>
        <v>234</v>
      </c>
      <c r="AW97" s="511">
        <f>AV97*(1+AO97+AP97)</f>
        <v>234</v>
      </c>
      <c r="AX97" s="234"/>
      <c r="AY97" s="235"/>
      <c r="AZ97" s="236"/>
      <c r="BA97" s="249"/>
      <c r="BB97" s="238"/>
      <c r="BC97" s="239">
        <f>SUM(AX97:BB97)</f>
        <v>0</v>
      </c>
      <c r="BD97" s="210">
        <f>N97*BC97</f>
        <v>0</v>
      </c>
      <c r="BE97" s="512">
        <f>AV97*(1.1+AO97+AP97)</f>
        <v>257.40000000000003</v>
      </c>
      <c r="BF97" s="242"/>
      <c r="BG97" s="210">
        <f t="shared" ref="BG97:BG99" si="102">$N97*BF97</f>
        <v>0</v>
      </c>
      <c r="BH97" s="512">
        <f t="shared" si="40"/>
        <v>257.40000000000003</v>
      </c>
      <c r="BI97" s="400"/>
      <c r="BJ97" s="210">
        <f>N97*BI97</f>
        <v>0</v>
      </c>
      <c r="BK97" s="512">
        <f t="shared" si="71"/>
        <v>269.09999999999997</v>
      </c>
      <c r="BL97" s="242"/>
      <c r="BM97" s="210">
        <f>N97*BL97</f>
        <v>0</v>
      </c>
      <c r="BN97" s="512">
        <f t="shared" si="73"/>
        <v>234</v>
      </c>
      <c r="BO97" s="397">
        <f>(AD97*AW97)+(BC97*BE97)+(BF97*BH97)+(BI97*BK97)+(BL97*BN97)</f>
        <v>0</v>
      </c>
      <c r="BP97" s="210">
        <f>AD97+BC97+BF97+BI97+BL97</f>
        <v>0</v>
      </c>
      <c r="BQ97" s="210">
        <f>N97*BP97</f>
        <v>0</v>
      </c>
      <c r="BR97" s="280">
        <v>2627</v>
      </c>
      <c r="BS97" s="713" t="s">
        <v>2613</v>
      </c>
      <c r="BT97" s="571" cm="1">
        <f t="array" ref="BT97">PRODUCT(--_xlfn.TEXTSPLIT(G97,"x"))/10000000</f>
        <v>5.4</v>
      </c>
      <c r="BU97" s="571">
        <f t="shared" si="77"/>
        <v>2.6799313641841911</v>
      </c>
    </row>
    <row r="98" spans="1:73" ht="12" customHeight="1">
      <c r="A98" s="210" t="str">
        <f t="shared" ref="A98:A99" si="103">"HO4"&amp;REPT(0,4-LEN(BR98))&amp;BR98</f>
        <v>HO42628</v>
      </c>
      <c r="B98" s="211" t="s">
        <v>1683</v>
      </c>
      <c r="C98" s="276" t="s">
        <v>1685</v>
      </c>
      <c r="D98" s="276" t="s">
        <v>772</v>
      </c>
      <c r="E98" s="401"/>
      <c r="F98" s="277"/>
      <c r="G98" s="289" t="s">
        <v>1750</v>
      </c>
      <c r="H98" s="637" t="s">
        <v>1422</v>
      </c>
      <c r="I98" s="697" t="s">
        <v>1794</v>
      </c>
      <c r="J98" s="696" t="s">
        <v>1808</v>
      </c>
      <c r="K98" s="696" t="s">
        <v>1801</v>
      </c>
      <c r="L98" s="643" t="s">
        <v>1803</v>
      </c>
      <c r="M98" s="638">
        <v>8.15</v>
      </c>
      <c r="N98" s="278">
        <v>1</v>
      </c>
      <c r="O98" s="278"/>
      <c r="P98" s="278"/>
      <c r="Q98" s="224"/>
      <c r="R98" s="195"/>
      <c r="S98" s="196"/>
      <c r="T98" s="197"/>
      <c r="U98" s="198"/>
      <c r="V98" s="199"/>
      <c r="W98" s="200"/>
      <c r="X98" s="201"/>
      <c r="Y98" s="202"/>
      <c r="Z98" s="203"/>
      <c r="AA98" s="204"/>
      <c r="AB98" s="242"/>
      <c r="AC98" s="242"/>
      <c r="AD98" s="213">
        <f t="shared" si="49"/>
        <v>0</v>
      </c>
      <c r="AE98" s="214">
        <f t="shared" si="99"/>
        <v>0</v>
      </c>
      <c r="AF98" s="62"/>
      <c r="AG98" s="62"/>
      <c r="AH98" s="63"/>
      <c r="AI98" s="62"/>
      <c r="AJ98" s="205"/>
      <c r="AK98" s="62"/>
      <c r="AL98" s="516"/>
      <c r="AM98" s="510"/>
      <c r="AN98" s="205">
        <f>ROUND(CEILING(AR98*('Summary '!$J$4/100+1),5),0)-1</f>
        <v>419</v>
      </c>
      <c r="AO98" s="206">
        <f t="shared" si="100"/>
        <v>0</v>
      </c>
      <c r="AP98" s="206">
        <f t="shared" si="101"/>
        <v>0</v>
      </c>
      <c r="AQ98" s="63"/>
      <c r="AR98" s="62">
        <v>344</v>
      </c>
      <c r="AS98" s="279"/>
      <c r="AT98" s="510"/>
      <c r="AU98" s="511"/>
      <c r="AV98" s="511">
        <f>IF(OrderFormType="Wholesale",CEILING(AR98*ExchRate,ExchRateRoundUpTo),CEILING(AN98*ExchRate,ExchRateRoundUpTo)/1.22)</f>
        <v>344</v>
      </c>
      <c r="AW98" s="511">
        <f>AV98*(1+AO98+AP98)</f>
        <v>344</v>
      </c>
      <c r="AX98" s="234"/>
      <c r="AY98" s="235"/>
      <c r="AZ98" s="236"/>
      <c r="BA98" s="249"/>
      <c r="BB98" s="238"/>
      <c r="BC98" s="239">
        <f>SUM(AX98:BB98)</f>
        <v>0</v>
      </c>
      <c r="BD98" s="210">
        <f>N98*BC98</f>
        <v>0</v>
      </c>
      <c r="BE98" s="512">
        <f>AV98*(1.1+AO98+AP98)</f>
        <v>378.40000000000003</v>
      </c>
      <c r="BF98" s="242"/>
      <c r="BG98" s="210">
        <f t="shared" si="102"/>
        <v>0</v>
      </c>
      <c r="BH98" s="512">
        <f t="shared" si="40"/>
        <v>378.40000000000003</v>
      </c>
      <c r="BI98" s="400"/>
      <c r="BJ98" s="210">
        <f>N98*BI98</f>
        <v>0</v>
      </c>
      <c r="BK98" s="512">
        <f t="shared" si="71"/>
        <v>395.59999999999997</v>
      </c>
      <c r="BL98" s="242"/>
      <c r="BM98" s="210">
        <f>N98*BL98</f>
        <v>0</v>
      </c>
      <c r="BN98" s="512">
        <f t="shared" si="73"/>
        <v>344</v>
      </c>
      <c r="BO98" s="397">
        <f>(AD98*AW98)+(BC98*BE98)+(BF98*BH98)+(BI98*BK98)+(BL98*BN98)</f>
        <v>0</v>
      </c>
      <c r="BP98" s="210">
        <f>AD98+BC98+BF98+BI98+BL98</f>
        <v>0</v>
      </c>
      <c r="BQ98" s="210">
        <f>N98*BP98</f>
        <v>0</v>
      </c>
      <c r="BR98" s="280">
        <v>2628</v>
      </c>
      <c r="BS98" s="713" t="s">
        <v>2613</v>
      </c>
      <c r="BT98" s="571" cm="1">
        <f t="array" ref="BT98">PRODUCT(--_xlfn.TEXTSPLIT(G98,"x"))/10000000</f>
        <v>12.8</v>
      </c>
      <c r="BU98" s="571">
        <f t="shared" si="77"/>
        <v>2.5275751471852814</v>
      </c>
    </row>
    <row r="99" spans="1:73" ht="12" customHeight="1">
      <c r="A99" s="210" t="str">
        <f t="shared" si="103"/>
        <v>HO42629</v>
      </c>
      <c r="B99" s="211" t="s">
        <v>1683</v>
      </c>
      <c r="C99" s="276" t="s">
        <v>1686</v>
      </c>
      <c r="D99" s="276" t="s">
        <v>772</v>
      </c>
      <c r="E99" s="401"/>
      <c r="F99" s="277"/>
      <c r="G99" s="289" t="s">
        <v>1751</v>
      </c>
      <c r="H99" s="637" t="s">
        <v>1422</v>
      </c>
      <c r="I99" s="697" t="s">
        <v>1794</v>
      </c>
      <c r="J99" s="696" t="s">
        <v>1808</v>
      </c>
      <c r="K99" s="696" t="s">
        <v>1801</v>
      </c>
      <c r="L99" s="643" t="s">
        <v>1803</v>
      </c>
      <c r="M99" s="638">
        <v>13.35</v>
      </c>
      <c r="N99" s="278">
        <v>1</v>
      </c>
      <c r="O99" s="278"/>
      <c r="P99" s="278"/>
      <c r="Q99" s="224"/>
      <c r="R99" s="195"/>
      <c r="S99" s="196"/>
      <c r="T99" s="197"/>
      <c r="U99" s="198"/>
      <c r="V99" s="199"/>
      <c r="W99" s="200"/>
      <c r="X99" s="201"/>
      <c r="Y99" s="202"/>
      <c r="Z99" s="203"/>
      <c r="AA99" s="204"/>
      <c r="AB99" s="242"/>
      <c r="AC99" s="242"/>
      <c r="AD99" s="213">
        <f t="shared" si="49"/>
        <v>0</v>
      </c>
      <c r="AE99" s="214">
        <f t="shared" si="99"/>
        <v>0</v>
      </c>
      <c r="AF99" s="62"/>
      <c r="AG99" s="62"/>
      <c r="AH99" s="63"/>
      <c r="AI99" s="62"/>
      <c r="AJ99" s="205"/>
      <c r="AK99" s="62"/>
      <c r="AL99" s="516"/>
      <c r="AM99" s="510"/>
      <c r="AN99" s="205">
        <f>ROUND(CEILING(AR99*('Summary '!$J$4/100+1),5),0)-1</f>
        <v>584</v>
      </c>
      <c r="AO99" s="206">
        <f t="shared" si="100"/>
        <v>0</v>
      </c>
      <c r="AP99" s="206">
        <f t="shared" si="101"/>
        <v>0</v>
      </c>
      <c r="AQ99" s="63"/>
      <c r="AR99" s="62">
        <v>479</v>
      </c>
      <c r="AS99" s="279"/>
      <c r="AT99" s="510"/>
      <c r="AU99" s="511"/>
      <c r="AV99" s="511">
        <f>IF(OrderFormType="Wholesale",CEILING(AR99*ExchRate,ExchRateRoundUpTo),CEILING(AN99*ExchRate,ExchRateRoundUpTo)/1.22)</f>
        <v>479</v>
      </c>
      <c r="AW99" s="511">
        <f>AV99*(1+AO99+AP99)</f>
        <v>479</v>
      </c>
      <c r="AX99" s="234"/>
      <c r="AY99" s="235"/>
      <c r="AZ99" s="236"/>
      <c r="BA99" s="249"/>
      <c r="BB99" s="238"/>
      <c r="BC99" s="239">
        <f>SUM(AX99:BB99)</f>
        <v>0</v>
      </c>
      <c r="BD99" s="210">
        <f>N99*BC99</f>
        <v>0</v>
      </c>
      <c r="BE99" s="512">
        <f>AV99*(1.1+AO99+AP99)</f>
        <v>526.90000000000009</v>
      </c>
      <c r="BF99" s="242"/>
      <c r="BG99" s="210">
        <f t="shared" si="102"/>
        <v>0</v>
      </c>
      <c r="BH99" s="512">
        <f t="shared" si="40"/>
        <v>526.90000000000009</v>
      </c>
      <c r="BI99" s="400"/>
      <c r="BJ99" s="210">
        <f>N99*BI99</f>
        <v>0</v>
      </c>
      <c r="BK99" s="512">
        <f t="shared" si="71"/>
        <v>550.84999999999991</v>
      </c>
      <c r="BL99" s="242"/>
      <c r="BM99" s="210">
        <f>N99*BL99</f>
        <v>0</v>
      </c>
      <c r="BN99" s="512">
        <f t="shared" si="73"/>
        <v>479</v>
      </c>
      <c r="BO99" s="397">
        <f>(AD99*AW99)+(BC99*BE99)+(BF99*BH99)+(BI99*BK99)+(BL99*BN99)</f>
        <v>0</v>
      </c>
      <c r="BP99" s="210">
        <f>AD99+BC99+BF99+BI99+BL99</f>
        <v>0</v>
      </c>
      <c r="BQ99" s="210">
        <f>N99*BP99</f>
        <v>0</v>
      </c>
      <c r="BR99" s="280">
        <v>2629</v>
      </c>
      <c r="BS99" s="713" t="s">
        <v>2613</v>
      </c>
      <c r="BT99" s="571" cm="1">
        <f t="array" ref="BT99">PRODUCT(--_xlfn.TEXTSPLIT(G99,"x"))/10000000</f>
        <v>25</v>
      </c>
      <c r="BU99" s="571">
        <f t="shared" si="77"/>
        <v>2.4093984841899414</v>
      </c>
    </row>
    <row r="100" spans="1:73" ht="16" customHeight="1">
      <c r="A100" s="272"/>
      <c r="B100" s="252"/>
      <c r="C100" s="294" t="s">
        <v>1326</v>
      </c>
      <c r="D100" s="252"/>
      <c r="E100" s="252"/>
      <c r="F100" s="253"/>
      <c r="G100" s="290"/>
      <c r="H100" s="588"/>
      <c r="I100" s="588"/>
      <c r="J100" s="72"/>
      <c r="K100" s="72"/>
      <c r="L100" s="72"/>
      <c r="M100" s="253"/>
      <c r="N100" s="254"/>
      <c r="O100" s="254"/>
      <c r="P100" s="254"/>
      <c r="Q100" s="255"/>
      <c r="R100" s="255"/>
      <c r="S100" s="255"/>
      <c r="T100" s="255"/>
      <c r="U100" s="256"/>
      <c r="V100" s="255"/>
      <c r="W100" s="255"/>
      <c r="X100" s="257"/>
      <c r="Y100" s="255"/>
      <c r="Z100" s="257"/>
      <c r="AA100" s="257"/>
      <c r="AB100" s="260"/>
      <c r="AC100" s="260"/>
      <c r="AD100" s="258"/>
      <c r="AE100" s="258"/>
      <c r="AF100" s="258"/>
      <c r="AG100" s="258"/>
      <c r="AH100" s="258"/>
      <c r="AI100" s="258"/>
      <c r="AJ100" s="409"/>
      <c r="AK100" s="409"/>
      <c r="AL100" s="404"/>
      <c r="AM100" s="404"/>
      <c r="AN100" s="258"/>
      <c r="AO100" s="404"/>
      <c r="AP100" s="404"/>
      <c r="AQ100" s="404"/>
      <c r="AR100" s="404"/>
      <c r="AS100" s="404"/>
      <c r="AT100" s="404"/>
      <c r="AU100" s="404"/>
      <c r="AV100" s="404"/>
      <c r="AW100" s="404"/>
      <c r="AX100" s="260"/>
      <c r="AY100" s="260"/>
      <c r="AZ100" s="260"/>
      <c r="BA100" s="261"/>
      <c r="BB100" s="260"/>
      <c r="BC100" s="404"/>
      <c r="BD100" s="404"/>
      <c r="BE100" s="404"/>
      <c r="BF100" s="456"/>
      <c r="BG100" s="404"/>
      <c r="BH100" s="404"/>
      <c r="BI100" s="698"/>
      <c r="BJ100" s="258"/>
      <c r="BK100" s="258"/>
      <c r="BL100" s="566"/>
      <c r="BM100" s="258"/>
      <c r="BN100" s="258"/>
      <c r="BO100" s="258"/>
      <c r="BP100" s="258"/>
      <c r="BQ100" s="258"/>
      <c r="BR100" s="258"/>
      <c r="BS100" s="404"/>
      <c r="BT100" s="404"/>
      <c r="BU100" s="404"/>
    </row>
    <row r="101" spans="1:73" ht="12" customHeight="1">
      <c r="A101" s="210" t="str">
        <f>"HO4"&amp;REPT(0,4-LEN(BR101))&amp;BR101</f>
        <v>HO42098</v>
      </c>
      <c r="B101" s="211" t="s">
        <v>1326</v>
      </c>
      <c r="C101" s="276" t="s">
        <v>1327</v>
      </c>
      <c r="D101" s="276" t="s">
        <v>772</v>
      </c>
      <c r="E101" s="424"/>
      <c r="F101" s="277"/>
      <c r="G101" s="289" t="s">
        <v>1825</v>
      </c>
      <c r="H101" s="637" t="s">
        <v>1422</v>
      </c>
      <c r="I101" s="697" t="s">
        <v>1794</v>
      </c>
      <c r="J101" s="696" t="s">
        <v>1808</v>
      </c>
      <c r="K101" s="696" t="s">
        <v>1801</v>
      </c>
      <c r="L101" s="643" t="s">
        <v>1803</v>
      </c>
      <c r="M101" s="638">
        <v>0.95</v>
      </c>
      <c r="N101" s="278">
        <v>1</v>
      </c>
      <c r="O101" s="278"/>
      <c r="P101" s="278"/>
      <c r="Q101" s="224"/>
      <c r="R101" s="195"/>
      <c r="S101" s="196"/>
      <c r="T101" s="197"/>
      <c r="U101" s="198"/>
      <c r="V101" s="199"/>
      <c r="W101" s="200"/>
      <c r="X101" s="201"/>
      <c r="Y101" s="202"/>
      <c r="Z101" s="203"/>
      <c r="AA101" s="204"/>
      <c r="AB101" s="242"/>
      <c r="AC101" s="242"/>
      <c r="AD101" s="213">
        <f t="shared" si="49"/>
        <v>0</v>
      </c>
      <c r="AE101" s="214">
        <f t="shared" ref="AE101:AE107" si="104">N101*AD101</f>
        <v>0</v>
      </c>
      <c r="AF101" s="205"/>
      <c r="AG101" s="205"/>
      <c r="AH101" s="206"/>
      <c r="AI101" s="205"/>
      <c r="AJ101" s="205"/>
      <c r="AK101" s="62"/>
      <c r="AL101" s="516"/>
      <c r="AM101" s="510"/>
      <c r="AN101" s="205">
        <f>ROUND(CEILING(AR101*('Summary '!$J$4/100+1),5),0)-1</f>
        <v>134</v>
      </c>
      <c r="AO101" s="206">
        <f t="shared" ref="AO101:AO107" si="105">IF(P101=TRUE,-0.05,0)</f>
        <v>0</v>
      </c>
      <c r="AP101" s="206">
        <f t="shared" ref="AP101:AP107" si="106">IF(O101=TRUE,0.15,0)</f>
        <v>0</v>
      </c>
      <c r="AQ101" s="63"/>
      <c r="AR101" s="62">
        <v>109</v>
      </c>
      <c r="AS101" s="425"/>
      <c r="AT101" s="510"/>
      <c r="AU101" s="511"/>
      <c r="AV101" s="511">
        <f t="shared" ref="AV101:AV107" si="107">IF(OrderFormType="Wholesale",CEILING(AR101*ExchRate,ExchRateRoundUpTo),CEILING(AN101*ExchRate,ExchRateRoundUpTo)/1.22)</f>
        <v>109</v>
      </c>
      <c r="AW101" s="511">
        <f t="shared" ref="AW101:AW107" si="108">AV101*(1+AO101+AP101)</f>
        <v>109</v>
      </c>
      <c r="AX101" s="234"/>
      <c r="AY101" s="235"/>
      <c r="AZ101" s="236"/>
      <c r="BA101" s="249"/>
      <c r="BB101" s="238"/>
      <c r="BC101" s="239">
        <f t="shared" ref="BC101:BC107" si="109">SUM(AX101:BB101)</f>
        <v>0</v>
      </c>
      <c r="BD101" s="210">
        <f t="shared" ref="BD101:BD107" si="110">N101*BC101</f>
        <v>0</v>
      </c>
      <c r="BE101" s="512">
        <f t="shared" ref="BE101:BE107" si="111">AV101*(1.1+AO101+AP101)</f>
        <v>119.9</v>
      </c>
      <c r="BF101" s="242"/>
      <c r="BG101" s="210">
        <f t="shared" si="69"/>
        <v>0</v>
      </c>
      <c r="BH101" s="512">
        <f t="shared" si="40"/>
        <v>119.9</v>
      </c>
      <c r="BI101" s="400"/>
      <c r="BJ101" s="210">
        <f t="shared" ref="BJ101:BJ107" si="112">N101*BI101</f>
        <v>0</v>
      </c>
      <c r="BK101" s="512">
        <f t="shared" si="71"/>
        <v>125.35</v>
      </c>
      <c r="BL101" s="242"/>
      <c r="BM101" s="210">
        <f t="shared" ref="BM101:BM107" si="113">N101*BL101</f>
        <v>0</v>
      </c>
      <c r="BN101" s="512">
        <f t="shared" si="73"/>
        <v>109</v>
      </c>
      <c r="BO101" s="397">
        <f t="shared" ref="BO101:BO107" si="114">(AD101*AW101)+(BC101*BE101)+(BF101*BH101)+(BI101*BK101)+(BL101*BN101)</f>
        <v>0</v>
      </c>
      <c r="BP101" s="210">
        <f t="shared" ref="BP101:BP107" si="115">AD101+BC101+BF101+BI101+BL101</f>
        <v>0</v>
      </c>
      <c r="BQ101" s="210">
        <f t="shared" ref="BQ101:BQ107" si="116">N101*BP101</f>
        <v>0</v>
      </c>
      <c r="BR101" s="280">
        <v>2098</v>
      </c>
      <c r="BS101" s="713" t="s">
        <v>2613</v>
      </c>
      <c r="BT101" s="571" cm="1">
        <f t="array" ref="BT101">PRODUCT(--_xlfn.TEXTSPLIT(G101,"x"))/10000000</f>
        <v>1.1088</v>
      </c>
      <c r="BU101" s="571">
        <f t="shared" si="77"/>
        <v>2.9594045389063552</v>
      </c>
    </row>
    <row r="102" spans="1:73" ht="12" customHeight="1">
      <c r="A102" s="210" t="str">
        <f t="shared" ref="A102:A107" si="117">"HO4"&amp;REPT(0,4-LEN(BR102))&amp;BR102</f>
        <v>HO42099</v>
      </c>
      <c r="B102" s="211" t="s">
        <v>1326</v>
      </c>
      <c r="C102" s="276" t="s">
        <v>1328</v>
      </c>
      <c r="D102" s="276" t="s">
        <v>772</v>
      </c>
      <c r="E102" s="424"/>
      <c r="F102" s="277"/>
      <c r="G102" s="289" t="s">
        <v>1752</v>
      </c>
      <c r="H102" s="637" t="s">
        <v>1422</v>
      </c>
      <c r="I102" s="697" t="s">
        <v>1794</v>
      </c>
      <c r="J102" s="696" t="s">
        <v>1808</v>
      </c>
      <c r="K102" s="696" t="s">
        <v>1801</v>
      </c>
      <c r="L102" s="643" t="s">
        <v>1803</v>
      </c>
      <c r="M102" s="638">
        <v>1.9</v>
      </c>
      <c r="N102" s="278">
        <v>1</v>
      </c>
      <c r="O102" s="278"/>
      <c r="P102" s="278"/>
      <c r="Q102" s="224"/>
      <c r="R102" s="195"/>
      <c r="S102" s="196"/>
      <c r="T102" s="197"/>
      <c r="U102" s="198"/>
      <c r="V102" s="199"/>
      <c r="W102" s="200"/>
      <c r="X102" s="201"/>
      <c r="Y102" s="202"/>
      <c r="Z102" s="203"/>
      <c r="AA102" s="204"/>
      <c r="AB102" s="242"/>
      <c r="AC102" s="242"/>
      <c r="AD102" s="213">
        <f t="shared" si="49"/>
        <v>0</v>
      </c>
      <c r="AE102" s="214">
        <f t="shared" si="104"/>
        <v>0</v>
      </c>
      <c r="AF102" s="205"/>
      <c r="AG102" s="205"/>
      <c r="AH102" s="206"/>
      <c r="AI102" s="205"/>
      <c r="AJ102" s="205"/>
      <c r="AK102" s="62"/>
      <c r="AL102" s="516"/>
      <c r="AM102" s="510"/>
      <c r="AN102" s="205">
        <f>ROUND(CEILING(AR102*('Summary '!$J$4/100+1),5),0)-1</f>
        <v>179</v>
      </c>
      <c r="AO102" s="206">
        <f t="shared" si="105"/>
        <v>0</v>
      </c>
      <c r="AP102" s="206">
        <f t="shared" si="106"/>
        <v>0</v>
      </c>
      <c r="AQ102" s="63"/>
      <c r="AR102" s="62">
        <v>144</v>
      </c>
      <c r="AS102" s="425"/>
      <c r="AT102" s="510"/>
      <c r="AU102" s="511"/>
      <c r="AV102" s="511">
        <f t="shared" si="107"/>
        <v>144</v>
      </c>
      <c r="AW102" s="511">
        <f t="shared" si="108"/>
        <v>144</v>
      </c>
      <c r="AX102" s="234"/>
      <c r="AY102" s="235"/>
      <c r="AZ102" s="236"/>
      <c r="BA102" s="249"/>
      <c r="BB102" s="238"/>
      <c r="BC102" s="239">
        <f t="shared" si="109"/>
        <v>0</v>
      </c>
      <c r="BD102" s="210">
        <f t="shared" si="110"/>
        <v>0</v>
      </c>
      <c r="BE102" s="512">
        <f t="shared" si="111"/>
        <v>158.4</v>
      </c>
      <c r="BF102" s="242"/>
      <c r="BG102" s="210">
        <f t="shared" si="69"/>
        <v>0</v>
      </c>
      <c r="BH102" s="512">
        <f t="shared" si="40"/>
        <v>158.4</v>
      </c>
      <c r="BI102" s="400"/>
      <c r="BJ102" s="210">
        <f t="shared" si="112"/>
        <v>0</v>
      </c>
      <c r="BK102" s="512">
        <f t="shared" si="71"/>
        <v>165.6</v>
      </c>
      <c r="BL102" s="242"/>
      <c r="BM102" s="210">
        <f t="shared" si="113"/>
        <v>0</v>
      </c>
      <c r="BN102" s="512">
        <f t="shared" si="73"/>
        <v>144</v>
      </c>
      <c r="BO102" s="397">
        <f t="shared" si="114"/>
        <v>0</v>
      </c>
      <c r="BP102" s="210">
        <f t="shared" si="115"/>
        <v>0</v>
      </c>
      <c r="BQ102" s="210">
        <f t="shared" si="116"/>
        <v>0</v>
      </c>
      <c r="BR102" s="280">
        <v>2099</v>
      </c>
      <c r="BS102" s="713" t="s">
        <v>2613</v>
      </c>
      <c r="BT102" s="571" cm="1">
        <f t="array" ref="BT102">PRODUCT(--_xlfn.TEXTSPLIT(G102,"x"))/10000000</f>
        <v>2.6368</v>
      </c>
      <c r="BU102" s="571">
        <f t="shared" si="77"/>
        <v>2.8064760909634008</v>
      </c>
    </row>
    <row r="103" spans="1:73" ht="12" customHeight="1">
      <c r="A103" s="210" t="str">
        <f t="shared" si="117"/>
        <v>HO42100</v>
      </c>
      <c r="B103" s="211" t="s">
        <v>1326</v>
      </c>
      <c r="C103" s="276" t="s">
        <v>1329</v>
      </c>
      <c r="D103" s="276" t="s">
        <v>772</v>
      </c>
      <c r="E103" s="424"/>
      <c r="F103" s="277"/>
      <c r="G103" s="289" t="s">
        <v>1753</v>
      </c>
      <c r="H103" s="637" t="s">
        <v>1422</v>
      </c>
      <c r="I103" s="697" t="s">
        <v>1794</v>
      </c>
      <c r="J103" s="696" t="s">
        <v>1808</v>
      </c>
      <c r="K103" s="696" t="s">
        <v>1801</v>
      </c>
      <c r="L103" s="643" t="s">
        <v>1803</v>
      </c>
      <c r="M103" s="638">
        <v>3.1</v>
      </c>
      <c r="N103" s="278">
        <v>1</v>
      </c>
      <c r="O103" s="278"/>
      <c r="P103" s="278"/>
      <c r="Q103" s="224"/>
      <c r="R103" s="195"/>
      <c r="S103" s="196"/>
      <c r="T103" s="197"/>
      <c r="U103" s="198"/>
      <c r="V103" s="199"/>
      <c r="W103" s="200"/>
      <c r="X103" s="201"/>
      <c r="Y103" s="202"/>
      <c r="Z103" s="203"/>
      <c r="AA103" s="204"/>
      <c r="AB103" s="242"/>
      <c r="AC103" s="242"/>
      <c r="AD103" s="213">
        <f t="shared" si="49"/>
        <v>0</v>
      </c>
      <c r="AE103" s="214">
        <f t="shared" si="104"/>
        <v>0</v>
      </c>
      <c r="AF103" s="205"/>
      <c r="AG103" s="205"/>
      <c r="AH103" s="206"/>
      <c r="AI103" s="205"/>
      <c r="AJ103" s="205"/>
      <c r="AK103" s="62"/>
      <c r="AL103" s="516"/>
      <c r="AM103" s="510"/>
      <c r="AN103" s="205">
        <f>ROUND(CEILING(AR103*('Summary '!$J$4/100+1),5),0)-1</f>
        <v>224</v>
      </c>
      <c r="AO103" s="206">
        <f t="shared" si="105"/>
        <v>0</v>
      </c>
      <c r="AP103" s="206">
        <f t="shared" si="106"/>
        <v>0</v>
      </c>
      <c r="AQ103" s="63"/>
      <c r="AR103" s="62">
        <v>184</v>
      </c>
      <c r="AS103" s="425"/>
      <c r="AT103" s="510"/>
      <c r="AU103" s="511"/>
      <c r="AV103" s="511">
        <f t="shared" si="107"/>
        <v>184</v>
      </c>
      <c r="AW103" s="511">
        <f t="shared" si="108"/>
        <v>184</v>
      </c>
      <c r="AX103" s="234"/>
      <c r="AY103" s="235"/>
      <c r="AZ103" s="236"/>
      <c r="BA103" s="249"/>
      <c r="BB103" s="238"/>
      <c r="BC103" s="239">
        <f t="shared" si="109"/>
        <v>0</v>
      </c>
      <c r="BD103" s="210">
        <f t="shared" si="110"/>
        <v>0</v>
      </c>
      <c r="BE103" s="512">
        <f t="shared" si="111"/>
        <v>202.4</v>
      </c>
      <c r="BF103" s="242"/>
      <c r="BG103" s="210">
        <f t="shared" si="69"/>
        <v>0</v>
      </c>
      <c r="BH103" s="512">
        <f t="shared" si="40"/>
        <v>202.4</v>
      </c>
      <c r="BI103" s="400"/>
      <c r="BJ103" s="210">
        <f t="shared" si="112"/>
        <v>0</v>
      </c>
      <c r="BK103" s="512">
        <f t="shared" si="71"/>
        <v>211.6</v>
      </c>
      <c r="BL103" s="242"/>
      <c r="BM103" s="210">
        <f t="shared" si="113"/>
        <v>0</v>
      </c>
      <c r="BN103" s="512">
        <f t="shared" si="73"/>
        <v>184</v>
      </c>
      <c r="BO103" s="397">
        <f t="shared" si="114"/>
        <v>0</v>
      </c>
      <c r="BP103" s="210">
        <f t="shared" si="115"/>
        <v>0</v>
      </c>
      <c r="BQ103" s="210">
        <f t="shared" si="116"/>
        <v>0</v>
      </c>
      <c r="BR103" s="280">
        <v>2100</v>
      </c>
      <c r="BS103" s="713" t="s">
        <v>2613</v>
      </c>
      <c r="BT103" s="571" cm="1">
        <f t="array" ref="BT103">PRODUCT(--_xlfn.TEXTSPLIT(G103,"x"))/10000000</f>
        <v>5.16</v>
      </c>
      <c r="BU103" s="571">
        <f t="shared" si="77"/>
        <v>2.6879569776343595</v>
      </c>
    </row>
    <row r="104" spans="1:73" ht="12" customHeight="1">
      <c r="A104" s="210" t="str">
        <f t="shared" si="117"/>
        <v>HO42101</v>
      </c>
      <c r="B104" s="211" t="s">
        <v>1326</v>
      </c>
      <c r="C104" s="276" t="s">
        <v>1678</v>
      </c>
      <c r="D104" s="276" t="s">
        <v>772</v>
      </c>
      <c r="E104" s="401"/>
      <c r="F104" s="277"/>
      <c r="G104" s="289" t="s">
        <v>1754</v>
      </c>
      <c r="H104" s="637" t="s">
        <v>1422</v>
      </c>
      <c r="I104" s="697" t="s">
        <v>1794</v>
      </c>
      <c r="J104" s="696" t="s">
        <v>1808</v>
      </c>
      <c r="K104" s="696" t="s">
        <v>1801</v>
      </c>
      <c r="L104" s="643" t="s">
        <v>1803</v>
      </c>
      <c r="M104" s="638">
        <v>4.8499999999999996</v>
      </c>
      <c r="N104" s="278">
        <v>1</v>
      </c>
      <c r="O104" s="278"/>
      <c r="P104" s="278"/>
      <c r="Q104" s="224"/>
      <c r="R104" s="195"/>
      <c r="S104" s="196"/>
      <c r="T104" s="197"/>
      <c r="U104" s="198"/>
      <c r="V104" s="199"/>
      <c r="W104" s="200"/>
      <c r="X104" s="201"/>
      <c r="Y104" s="202"/>
      <c r="Z104" s="203"/>
      <c r="AA104" s="204"/>
      <c r="AB104" s="242"/>
      <c r="AC104" s="242"/>
      <c r="AD104" s="213">
        <f t="shared" si="49"/>
        <v>0</v>
      </c>
      <c r="AE104" s="214">
        <f t="shared" si="104"/>
        <v>0</v>
      </c>
      <c r="AF104" s="205"/>
      <c r="AG104" s="205"/>
      <c r="AH104" s="206"/>
      <c r="AI104" s="205"/>
      <c r="AJ104" s="205"/>
      <c r="AK104" s="62"/>
      <c r="AL104" s="516"/>
      <c r="AM104" s="510"/>
      <c r="AN104" s="205">
        <f>ROUND(CEILING(AR104*('Summary '!$J$4/100+1),5),0)-1</f>
        <v>279</v>
      </c>
      <c r="AO104" s="206">
        <f t="shared" si="105"/>
        <v>0</v>
      </c>
      <c r="AP104" s="206">
        <f t="shared" si="106"/>
        <v>0</v>
      </c>
      <c r="AQ104" s="63"/>
      <c r="AR104" s="62">
        <v>229</v>
      </c>
      <c r="AS104" s="425"/>
      <c r="AT104" s="510"/>
      <c r="AU104" s="511"/>
      <c r="AV104" s="511">
        <f t="shared" si="107"/>
        <v>229</v>
      </c>
      <c r="AW104" s="511">
        <f t="shared" si="108"/>
        <v>229</v>
      </c>
      <c r="AX104" s="234"/>
      <c r="AY104" s="235"/>
      <c r="AZ104" s="236"/>
      <c r="BA104" s="249"/>
      <c r="BB104" s="238"/>
      <c r="BC104" s="239">
        <f t="shared" si="109"/>
        <v>0</v>
      </c>
      <c r="BD104" s="210">
        <f t="shared" si="110"/>
        <v>0</v>
      </c>
      <c r="BE104" s="512">
        <f t="shared" si="111"/>
        <v>251.90000000000003</v>
      </c>
      <c r="BF104" s="242"/>
      <c r="BG104" s="210">
        <f t="shared" si="69"/>
        <v>0</v>
      </c>
      <c r="BH104" s="512">
        <f t="shared" si="40"/>
        <v>251.90000000000003</v>
      </c>
      <c r="BI104" s="400"/>
      <c r="BJ104" s="210">
        <f t="shared" si="112"/>
        <v>0</v>
      </c>
      <c r="BK104" s="512">
        <f t="shared" si="71"/>
        <v>263.34999999999997</v>
      </c>
      <c r="BL104" s="242"/>
      <c r="BM104" s="210">
        <f t="shared" si="113"/>
        <v>0</v>
      </c>
      <c r="BN104" s="512">
        <f t="shared" si="73"/>
        <v>229</v>
      </c>
      <c r="BO104" s="397">
        <f t="shared" si="114"/>
        <v>0</v>
      </c>
      <c r="BP104" s="210">
        <f t="shared" si="115"/>
        <v>0</v>
      </c>
      <c r="BQ104" s="210">
        <f t="shared" si="116"/>
        <v>0</v>
      </c>
      <c r="BR104" s="280">
        <v>2101</v>
      </c>
      <c r="BS104" s="713" t="s">
        <v>2613</v>
      </c>
      <c r="BT104" s="571" cm="1">
        <f t="array" ref="BT104">PRODUCT(--_xlfn.TEXTSPLIT(G104,"x"))/10000000</f>
        <v>8.9280000000000008</v>
      </c>
      <c r="BU104" s="571">
        <f t="shared" si="77"/>
        <v>2.5911716816219377</v>
      </c>
    </row>
    <row r="105" spans="1:73" ht="12" customHeight="1">
      <c r="A105" s="210" t="str">
        <f t="shared" si="117"/>
        <v>HO42102</v>
      </c>
      <c r="B105" s="211" t="s">
        <v>1326</v>
      </c>
      <c r="C105" s="276" t="s">
        <v>1679</v>
      </c>
      <c r="D105" s="276" t="s">
        <v>772</v>
      </c>
      <c r="E105" s="401"/>
      <c r="F105" s="277"/>
      <c r="G105" s="289" t="s">
        <v>1755</v>
      </c>
      <c r="H105" s="637" t="s">
        <v>1422</v>
      </c>
      <c r="I105" s="697" t="s">
        <v>1794</v>
      </c>
      <c r="J105" s="696" t="s">
        <v>1808</v>
      </c>
      <c r="K105" s="696" t="s">
        <v>1801</v>
      </c>
      <c r="L105" s="643" t="s">
        <v>1803</v>
      </c>
      <c r="M105" s="638">
        <v>6.72</v>
      </c>
      <c r="N105" s="278">
        <v>1</v>
      </c>
      <c r="O105" s="278"/>
      <c r="P105" s="278"/>
      <c r="Q105" s="224"/>
      <c r="R105" s="195"/>
      <c r="S105" s="196"/>
      <c r="T105" s="197"/>
      <c r="U105" s="198"/>
      <c r="V105" s="199"/>
      <c r="W105" s="200"/>
      <c r="X105" s="201"/>
      <c r="Y105" s="202"/>
      <c r="Z105" s="203"/>
      <c r="AA105" s="204"/>
      <c r="AB105" s="242"/>
      <c r="AC105" s="242"/>
      <c r="AD105" s="213">
        <f t="shared" si="49"/>
        <v>0</v>
      </c>
      <c r="AE105" s="214">
        <f t="shared" si="104"/>
        <v>0</v>
      </c>
      <c r="AF105" s="205"/>
      <c r="AG105" s="205"/>
      <c r="AH105" s="206"/>
      <c r="AI105" s="205"/>
      <c r="AJ105" s="205"/>
      <c r="AK105" s="62"/>
      <c r="AL105" s="516"/>
      <c r="AM105" s="510"/>
      <c r="AN105" s="205">
        <f>ROUND(CEILING(AR105*('Summary '!$J$4/100+1),5),0)-1</f>
        <v>329</v>
      </c>
      <c r="AO105" s="206">
        <f t="shared" si="105"/>
        <v>0</v>
      </c>
      <c r="AP105" s="206">
        <f t="shared" si="106"/>
        <v>0</v>
      </c>
      <c r="AQ105" s="63"/>
      <c r="AR105" s="62">
        <v>269</v>
      </c>
      <c r="AS105" s="425"/>
      <c r="AT105" s="510"/>
      <c r="AU105" s="511"/>
      <c r="AV105" s="511">
        <f t="shared" si="107"/>
        <v>269</v>
      </c>
      <c r="AW105" s="511">
        <f t="shared" si="108"/>
        <v>269</v>
      </c>
      <c r="AX105" s="234"/>
      <c r="AY105" s="235"/>
      <c r="AZ105" s="236"/>
      <c r="BA105" s="249"/>
      <c r="BB105" s="238"/>
      <c r="BC105" s="239">
        <f t="shared" si="109"/>
        <v>0</v>
      </c>
      <c r="BD105" s="210">
        <f t="shared" si="110"/>
        <v>0</v>
      </c>
      <c r="BE105" s="512">
        <f t="shared" si="111"/>
        <v>295.90000000000003</v>
      </c>
      <c r="BF105" s="242"/>
      <c r="BG105" s="210">
        <f t="shared" si="69"/>
        <v>0</v>
      </c>
      <c r="BH105" s="512">
        <f t="shared" si="40"/>
        <v>295.90000000000003</v>
      </c>
      <c r="BI105" s="400"/>
      <c r="BJ105" s="210">
        <f t="shared" si="112"/>
        <v>0</v>
      </c>
      <c r="BK105" s="512">
        <f t="shared" si="71"/>
        <v>309.34999999999997</v>
      </c>
      <c r="BL105" s="242"/>
      <c r="BM105" s="210">
        <f t="shared" si="113"/>
        <v>0</v>
      </c>
      <c r="BN105" s="512">
        <f t="shared" si="73"/>
        <v>269</v>
      </c>
      <c r="BO105" s="397">
        <f t="shared" si="114"/>
        <v>0</v>
      </c>
      <c r="BP105" s="210">
        <f t="shared" si="115"/>
        <v>0</v>
      </c>
      <c r="BQ105" s="210">
        <f t="shared" si="116"/>
        <v>0</v>
      </c>
      <c r="BR105" s="280">
        <v>2102</v>
      </c>
      <c r="BS105" s="713" t="s">
        <v>2613</v>
      </c>
      <c r="BT105" s="571" cm="1">
        <f t="array" ref="BT105">PRODUCT(--_xlfn.TEXTSPLIT(G105,"x"))/10000000</f>
        <v>14.1904</v>
      </c>
      <c r="BU105" s="571">
        <f t="shared" si="77"/>
        <v>2.5093709649679199</v>
      </c>
    </row>
    <row r="106" spans="1:73" ht="12" customHeight="1">
      <c r="A106" s="210" t="str">
        <f t="shared" si="117"/>
        <v>HO42621</v>
      </c>
      <c r="B106" s="211" t="s">
        <v>1326</v>
      </c>
      <c r="C106" s="276" t="s">
        <v>1680</v>
      </c>
      <c r="D106" s="276" t="s">
        <v>772</v>
      </c>
      <c r="E106" s="401"/>
      <c r="F106" s="277"/>
      <c r="G106" s="289" t="s">
        <v>1756</v>
      </c>
      <c r="H106" s="637" t="s">
        <v>1422</v>
      </c>
      <c r="I106" s="697" t="s">
        <v>1794</v>
      </c>
      <c r="J106" s="696" t="s">
        <v>1808</v>
      </c>
      <c r="K106" s="696" t="s">
        <v>1801</v>
      </c>
      <c r="L106" s="643" t="s">
        <v>1803</v>
      </c>
      <c r="M106" s="638">
        <v>8.9</v>
      </c>
      <c r="N106" s="278">
        <v>1</v>
      </c>
      <c r="O106" s="278"/>
      <c r="P106" s="278"/>
      <c r="Q106" s="224"/>
      <c r="R106" s="195"/>
      <c r="S106" s="196"/>
      <c r="T106" s="197"/>
      <c r="U106" s="198"/>
      <c r="V106" s="199"/>
      <c r="W106" s="200"/>
      <c r="X106" s="201"/>
      <c r="Y106" s="202"/>
      <c r="Z106" s="203"/>
      <c r="AA106" s="204"/>
      <c r="AB106" s="242"/>
      <c r="AC106" s="242"/>
      <c r="AD106" s="213">
        <f t="shared" si="49"/>
        <v>0</v>
      </c>
      <c r="AE106" s="214">
        <f t="shared" si="104"/>
        <v>0</v>
      </c>
      <c r="AF106" s="205"/>
      <c r="AG106" s="205"/>
      <c r="AH106" s="206"/>
      <c r="AI106" s="205"/>
      <c r="AJ106" s="205"/>
      <c r="AK106" s="62"/>
      <c r="AL106" s="516"/>
      <c r="AM106" s="510"/>
      <c r="AN106" s="205">
        <f>ROUND(CEILING(AR106*('Summary '!$J$4/100+1),5),0)-1</f>
        <v>399</v>
      </c>
      <c r="AO106" s="206">
        <f t="shared" si="105"/>
        <v>0</v>
      </c>
      <c r="AP106" s="206">
        <f t="shared" si="106"/>
        <v>0</v>
      </c>
      <c r="AQ106" s="63"/>
      <c r="AR106" s="62">
        <v>324</v>
      </c>
      <c r="AS106" s="425"/>
      <c r="AT106" s="510"/>
      <c r="AU106" s="511"/>
      <c r="AV106" s="511">
        <f t="shared" si="107"/>
        <v>324</v>
      </c>
      <c r="AW106" s="511">
        <f t="shared" si="108"/>
        <v>324</v>
      </c>
      <c r="AX106" s="234"/>
      <c r="AY106" s="235"/>
      <c r="AZ106" s="236"/>
      <c r="BA106" s="249"/>
      <c r="BB106" s="238"/>
      <c r="BC106" s="239">
        <f t="shared" si="109"/>
        <v>0</v>
      </c>
      <c r="BD106" s="210">
        <f t="shared" si="110"/>
        <v>0</v>
      </c>
      <c r="BE106" s="512">
        <f t="shared" si="111"/>
        <v>356.40000000000003</v>
      </c>
      <c r="BF106" s="242"/>
      <c r="BG106" s="210">
        <f t="shared" si="69"/>
        <v>0</v>
      </c>
      <c r="BH106" s="512">
        <f t="shared" si="40"/>
        <v>356.40000000000003</v>
      </c>
      <c r="BI106" s="400"/>
      <c r="BJ106" s="210">
        <f t="shared" si="112"/>
        <v>0</v>
      </c>
      <c r="BK106" s="512">
        <f t="shared" si="71"/>
        <v>372.59999999999997</v>
      </c>
      <c r="BL106" s="242"/>
      <c r="BM106" s="210">
        <f t="shared" si="113"/>
        <v>0</v>
      </c>
      <c r="BN106" s="512">
        <f t="shared" si="73"/>
        <v>324</v>
      </c>
      <c r="BO106" s="397">
        <f t="shared" si="114"/>
        <v>0</v>
      </c>
      <c r="BP106" s="210">
        <f t="shared" si="115"/>
        <v>0</v>
      </c>
      <c r="BQ106" s="210">
        <f t="shared" si="116"/>
        <v>0</v>
      </c>
      <c r="BR106" s="280">
        <v>2621</v>
      </c>
      <c r="BS106" s="713" t="s">
        <v>2613</v>
      </c>
      <c r="BT106" s="571" cm="1">
        <f t="array" ref="BT106">PRODUCT(--_xlfn.TEXTSPLIT(G106,"x"))/10000000</f>
        <v>21.0944</v>
      </c>
      <c r="BU106" s="571">
        <f t="shared" si="77"/>
        <v>2.4393858466755018</v>
      </c>
    </row>
    <row r="107" spans="1:73" ht="12" customHeight="1">
      <c r="A107" s="210" t="str">
        <f t="shared" si="117"/>
        <v>HO42622</v>
      </c>
      <c r="B107" s="211" t="s">
        <v>1326</v>
      </c>
      <c r="C107" s="276" t="s">
        <v>1681</v>
      </c>
      <c r="D107" s="276" t="s">
        <v>772</v>
      </c>
      <c r="E107" s="401"/>
      <c r="F107" s="277"/>
      <c r="G107" s="289" t="s">
        <v>1757</v>
      </c>
      <c r="H107" s="637" t="s">
        <v>1422</v>
      </c>
      <c r="I107" s="697" t="s">
        <v>1794</v>
      </c>
      <c r="J107" s="696" t="s">
        <v>1808</v>
      </c>
      <c r="K107" s="696" t="s">
        <v>1801</v>
      </c>
      <c r="L107" s="643" t="s">
        <v>1803</v>
      </c>
      <c r="M107" s="638">
        <v>11.34</v>
      </c>
      <c r="N107" s="278">
        <v>1</v>
      </c>
      <c r="O107" s="278"/>
      <c r="P107" s="278"/>
      <c r="Q107" s="224"/>
      <c r="R107" s="195"/>
      <c r="S107" s="196"/>
      <c r="T107" s="197"/>
      <c r="U107" s="198"/>
      <c r="V107" s="199"/>
      <c r="W107" s="200"/>
      <c r="X107" s="201"/>
      <c r="Y107" s="202"/>
      <c r="Z107" s="203"/>
      <c r="AA107" s="204"/>
      <c r="AB107" s="242"/>
      <c r="AC107" s="242"/>
      <c r="AD107" s="213">
        <f t="shared" si="49"/>
        <v>0</v>
      </c>
      <c r="AE107" s="214">
        <f t="shared" si="104"/>
        <v>0</v>
      </c>
      <c r="AF107" s="205"/>
      <c r="AG107" s="205"/>
      <c r="AH107" s="206"/>
      <c r="AI107" s="205"/>
      <c r="AJ107" s="205"/>
      <c r="AK107" s="62"/>
      <c r="AL107" s="516"/>
      <c r="AM107" s="510"/>
      <c r="AN107" s="205">
        <f>ROUND(CEILING(AR107*('Summary '!$J$4/100+1),5),0)-1</f>
        <v>469</v>
      </c>
      <c r="AO107" s="206">
        <f t="shared" si="105"/>
        <v>0</v>
      </c>
      <c r="AP107" s="206">
        <f t="shared" si="106"/>
        <v>0</v>
      </c>
      <c r="AQ107" s="63"/>
      <c r="AR107" s="62">
        <v>384</v>
      </c>
      <c r="AS107" s="425"/>
      <c r="AT107" s="510"/>
      <c r="AU107" s="511"/>
      <c r="AV107" s="511">
        <f t="shared" si="107"/>
        <v>384</v>
      </c>
      <c r="AW107" s="511">
        <f t="shared" si="108"/>
        <v>384</v>
      </c>
      <c r="AX107" s="234"/>
      <c r="AY107" s="235"/>
      <c r="AZ107" s="236"/>
      <c r="BA107" s="249"/>
      <c r="BB107" s="238"/>
      <c r="BC107" s="239">
        <f t="shared" si="109"/>
        <v>0</v>
      </c>
      <c r="BD107" s="210">
        <f t="shared" si="110"/>
        <v>0</v>
      </c>
      <c r="BE107" s="512">
        <f t="shared" si="111"/>
        <v>422.40000000000003</v>
      </c>
      <c r="BF107" s="242"/>
      <c r="BG107" s="210">
        <f t="shared" si="69"/>
        <v>0</v>
      </c>
      <c r="BH107" s="512">
        <f t="shared" si="40"/>
        <v>422.40000000000003</v>
      </c>
      <c r="BI107" s="400"/>
      <c r="BJ107" s="210">
        <f t="shared" si="112"/>
        <v>0</v>
      </c>
      <c r="BK107" s="512">
        <f t="shared" si="71"/>
        <v>441.59999999999997</v>
      </c>
      <c r="BL107" s="242"/>
      <c r="BM107" s="210">
        <f t="shared" si="113"/>
        <v>0</v>
      </c>
      <c r="BN107" s="512">
        <f t="shared" si="73"/>
        <v>384</v>
      </c>
      <c r="BO107" s="397">
        <f t="shared" si="114"/>
        <v>0</v>
      </c>
      <c r="BP107" s="210">
        <f t="shared" si="115"/>
        <v>0</v>
      </c>
      <c r="BQ107" s="210">
        <f t="shared" si="116"/>
        <v>0</v>
      </c>
      <c r="BR107" s="280">
        <v>2622</v>
      </c>
      <c r="BS107" s="713" t="s">
        <v>2613</v>
      </c>
      <c r="BT107" s="571" cm="1">
        <f t="array" ref="BT107">PRODUCT(--_xlfn.TEXTSPLIT(G107,"x"))/10000000</f>
        <v>30.0672</v>
      </c>
      <c r="BU107" s="571">
        <f t="shared" si="77"/>
        <v>2.3768177041926828</v>
      </c>
    </row>
    <row r="108" spans="1:73" ht="16" customHeight="1">
      <c r="A108" s="272"/>
      <c r="B108" s="252"/>
      <c r="C108" s="294" t="s">
        <v>927</v>
      </c>
      <c r="D108" s="252"/>
      <c r="E108" s="252"/>
      <c r="F108" s="253"/>
      <c r="G108" s="290"/>
      <c r="H108" s="588"/>
      <c r="I108" s="588"/>
      <c r="J108" s="72"/>
      <c r="K108" s="72"/>
      <c r="L108" s="72"/>
      <c r="M108" s="253"/>
      <c r="N108" s="254"/>
      <c r="O108" s="254"/>
      <c r="P108" s="254"/>
      <c r="Q108" s="255"/>
      <c r="R108" s="255"/>
      <c r="S108" s="255"/>
      <c r="T108" s="255"/>
      <c r="U108" s="256"/>
      <c r="V108" s="255"/>
      <c r="W108" s="255"/>
      <c r="X108" s="257"/>
      <c r="Y108" s="255"/>
      <c r="Z108" s="257"/>
      <c r="AA108" s="257"/>
      <c r="AB108" s="260"/>
      <c r="AC108" s="260"/>
      <c r="AD108" s="258"/>
      <c r="AE108" s="258"/>
      <c r="AF108" s="258"/>
      <c r="AG108" s="258"/>
      <c r="AH108" s="258"/>
      <c r="AI108" s="258"/>
      <c r="AJ108" s="258"/>
      <c r="AK108" s="409"/>
      <c r="AL108" s="404"/>
      <c r="AM108" s="404"/>
      <c r="AN108" s="258"/>
      <c r="AO108" s="404"/>
      <c r="AP108" s="404"/>
      <c r="AQ108" s="404"/>
      <c r="AR108" s="404"/>
      <c r="AS108" s="404"/>
      <c r="AT108" s="404"/>
      <c r="AU108" s="404"/>
      <c r="AV108" s="404"/>
      <c r="AW108" s="404"/>
      <c r="AX108" s="260"/>
      <c r="AY108" s="260"/>
      <c r="AZ108" s="260"/>
      <c r="BA108" s="261"/>
      <c r="BB108" s="260"/>
      <c r="BC108" s="404"/>
      <c r="BD108" s="404"/>
      <c r="BE108" s="404"/>
      <c r="BF108" s="456"/>
      <c r="BG108" s="404"/>
      <c r="BH108" s="404"/>
      <c r="BI108" s="698"/>
      <c r="BJ108" s="258"/>
      <c r="BK108" s="258"/>
      <c r="BL108" s="566"/>
      <c r="BM108" s="258"/>
      <c r="BN108" s="258"/>
      <c r="BO108" s="258"/>
      <c r="BP108" s="258"/>
      <c r="BQ108" s="258"/>
      <c r="BR108" s="258"/>
      <c r="BS108" s="404"/>
      <c r="BT108" s="404"/>
      <c r="BU108" s="404"/>
    </row>
    <row r="109" spans="1:73" ht="12" customHeight="1">
      <c r="A109" s="210" t="str">
        <f>"HO4"&amp;REPT(0,4-LEN(BR109))&amp;BR109</f>
        <v>HO42125</v>
      </c>
      <c r="B109" s="211" t="s">
        <v>927</v>
      </c>
      <c r="C109" s="276" t="s">
        <v>780</v>
      </c>
      <c r="D109" s="276" t="s">
        <v>772</v>
      </c>
      <c r="E109" s="276"/>
      <c r="F109" s="277"/>
      <c r="G109" s="289" t="s">
        <v>876</v>
      </c>
      <c r="H109" s="637" t="s">
        <v>95</v>
      </c>
      <c r="I109" s="697" t="s">
        <v>1794</v>
      </c>
      <c r="J109" s="696" t="s">
        <v>1808</v>
      </c>
      <c r="K109" s="696" t="s">
        <v>1801</v>
      </c>
      <c r="L109" s="643" t="s">
        <v>1803</v>
      </c>
      <c r="M109" s="638">
        <v>2.2999999999999998</v>
      </c>
      <c r="N109" s="278">
        <v>1</v>
      </c>
      <c r="O109" s="278"/>
      <c r="P109" s="278"/>
      <c r="Q109" s="224"/>
      <c r="R109" s="195"/>
      <c r="S109" s="196"/>
      <c r="T109" s="197"/>
      <c r="U109" s="198"/>
      <c r="V109" s="199"/>
      <c r="W109" s="200"/>
      <c r="X109" s="201"/>
      <c r="Y109" s="202"/>
      <c r="Z109" s="203"/>
      <c r="AA109" s="204"/>
      <c r="AB109" s="242"/>
      <c r="AC109" s="242"/>
      <c r="AD109" s="213">
        <f t="shared" si="49"/>
        <v>0</v>
      </c>
      <c r="AE109" s="214">
        <f t="shared" ref="AE109:AE129" si="118">N109*AD109</f>
        <v>0</v>
      </c>
      <c r="AF109" s="62"/>
      <c r="AG109" s="62"/>
      <c r="AH109" s="63"/>
      <c r="AI109" s="62"/>
      <c r="AJ109" s="205"/>
      <c r="AK109" s="62"/>
      <c r="AL109" s="516"/>
      <c r="AM109" s="510"/>
      <c r="AN109" s="205">
        <f>ROUND(CEILING(AR109*('Summary '!$J$4/100+1),5),0)-1</f>
        <v>179</v>
      </c>
      <c r="AO109" s="206">
        <f t="shared" ref="AO109:AO116" si="119">IF(P109=TRUE,-0.05,0)</f>
        <v>0</v>
      </c>
      <c r="AP109" s="206">
        <f t="shared" ref="AP109:AP116" si="120">IF(O109=TRUE,0.15,0)</f>
        <v>0</v>
      </c>
      <c r="AQ109" s="63"/>
      <c r="AR109" s="62">
        <v>144</v>
      </c>
      <c r="AS109" s="279"/>
      <c r="AT109" s="510"/>
      <c r="AU109" s="511"/>
      <c r="AV109" s="511">
        <f t="shared" ref="AV109:AV116" si="121">IF(OrderFormType="Wholesale",CEILING(AR109*ExchRate,ExchRateRoundUpTo),CEILING(AN109*ExchRate,ExchRateRoundUpTo)/1.22)</f>
        <v>144</v>
      </c>
      <c r="AW109" s="511">
        <f t="shared" ref="AW109:AW116" si="122">AV109*(1+AO109+AP109)</f>
        <v>144</v>
      </c>
      <c r="AX109" s="234"/>
      <c r="AY109" s="235"/>
      <c r="AZ109" s="236"/>
      <c r="BA109" s="249"/>
      <c r="BB109" s="238"/>
      <c r="BC109" s="239">
        <f t="shared" ref="BC109:BC116" si="123">SUM(AX109:BB109)</f>
        <v>0</v>
      </c>
      <c r="BD109" s="210">
        <f t="shared" ref="BD109:BD116" si="124">N109*BC109</f>
        <v>0</v>
      </c>
      <c r="BE109" s="512">
        <f t="shared" ref="BE109:BE116" si="125">AV109*(1.1+AO109+AP109)</f>
        <v>158.4</v>
      </c>
      <c r="BF109" s="242"/>
      <c r="BG109" s="210">
        <f t="shared" si="69"/>
        <v>0</v>
      </c>
      <c r="BH109" s="512">
        <f t="shared" si="40"/>
        <v>158.4</v>
      </c>
      <c r="BI109" s="400"/>
      <c r="BJ109" s="210">
        <f t="shared" ref="BJ109:BJ116" si="126">N109*BI109</f>
        <v>0</v>
      </c>
      <c r="BK109" s="512">
        <f t="shared" si="71"/>
        <v>165.6</v>
      </c>
      <c r="BL109" s="242"/>
      <c r="BM109" s="210">
        <f t="shared" ref="BM109:BM116" si="127">N109*BL109</f>
        <v>0</v>
      </c>
      <c r="BN109" s="512">
        <f t="shared" si="73"/>
        <v>144</v>
      </c>
      <c r="BO109" s="397">
        <f t="shared" ref="BO109:BO116" si="128">(AD109*AW109)+(BC109*BE109)+(BF109*BH109)+(BI109*BK109)+(BL109*BN109)</f>
        <v>0</v>
      </c>
      <c r="BP109" s="210">
        <f t="shared" ref="BP109:BP116" si="129">AD109+BC109+BF109+BI109+BL109</f>
        <v>0</v>
      </c>
      <c r="BQ109" s="210">
        <f t="shared" ref="BQ109:BQ116" si="130">N109*BP109</f>
        <v>0</v>
      </c>
      <c r="BR109" s="280">
        <v>2125</v>
      </c>
      <c r="BS109" s="713" t="s">
        <v>2613</v>
      </c>
      <c r="BT109" s="571" cm="1">
        <f t="array" ref="BT109">PRODUCT(--_xlfn.TEXTSPLIT(G109,"x"))/10000000</f>
        <v>4.32</v>
      </c>
      <c r="BU109" s="571">
        <f t="shared" si="77"/>
        <v>2.7193235851826376</v>
      </c>
    </row>
    <row r="110" spans="1:73" ht="12" customHeight="1">
      <c r="A110" s="210" t="str">
        <f t="shared" ref="A110:A129" si="131">"HO4"&amp;REPT(0,4-LEN(BR110))&amp;BR110</f>
        <v>HO42127</v>
      </c>
      <c r="B110" s="211" t="s">
        <v>927</v>
      </c>
      <c r="C110" s="276" t="s">
        <v>781</v>
      </c>
      <c r="D110" s="276" t="s">
        <v>772</v>
      </c>
      <c r="E110" s="276"/>
      <c r="F110" s="277"/>
      <c r="G110" s="289" t="s">
        <v>875</v>
      </c>
      <c r="H110" s="637" t="s">
        <v>95</v>
      </c>
      <c r="I110" s="697" t="s">
        <v>1794</v>
      </c>
      <c r="J110" s="696" t="s">
        <v>1808</v>
      </c>
      <c r="K110" s="696" t="s">
        <v>1801</v>
      </c>
      <c r="L110" s="643" t="s">
        <v>1803</v>
      </c>
      <c r="M110" s="638">
        <v>6.7</v>
      </c>
      <c r="N110" s="278">
        <v>1</v>
      </c>
      <c r="O110" s="278"/>
      <c r="P110" s="278"/>
      <c r="Q110" s="224"/>
      <c r="R110" s="195"/>
      <c r="S110" s="196"/>
      <c r="T110" s="197"/>
      <c r="U110" s="198"/>
      <c r="V110" s="199"/>
      <c r="W110" s="200"/>
      <c r="X110" s="201"/>
      <c r="Y110" s="202"/>
      <c r="Z110" s="203"/>
      <c r="AA110" s="204"/>
      <c r="AB110" s="242"/>
      <c r="AC110" s="242"/>
      <c r="AD110" s="213">
        <f t="shared" si="49"/>
        <v>0</v>
      </c>
      <c r="AE110" s="214">
        <f t="shared" si="118"/>
        <v>0</v>
      </c>
      <c r="AF110" s="62"/>
      <c r="AG110" s="62"/>
      <c r="AH110" s="63"/>
      <c r="AI110" s="62"/>
      <c r="AJ110" s="205"/>
      <c r="AK110" s="62"/>
      <c r="AL110" s="516"/>
      <c r="AM110" s="510"/>
      <c r="AN110" s="205">
        <f>ROUND(CEILING(AR110*('Summary '!$J$4/100+1),5),0)-1</f>
        <v>344</v>
      </c>
      <c r="AO110" s="206">
        <f t="shared" si="119"/>
        <v>0</v>
      </c>
      <c r="AP110" s="206">
        <f t="shared" si="120"/>
        <v>0</v>
      </c>
      <c r="AQ110" s="63"/>
      <c r="AR110" s="62">
        <v>279</v>
      </c>
      <c r="AS110" s="279"/>
      <c r="AT110" s="510"/>
      <c r="AU110" s="511"/>
      <c r="AV110" s="511">
        <f t="shared" si="121"/>
        <v>279</v>
      </c>
      <c r="AW110" s="511">
        <f t="shared" si="122"/>
        <v>279</v>
      </c>
      <c r="AX110" s="234"/>
      <c r="AY110" s="235"/>
      <c r="AZ110" s="236"/>
      <c r="BA110" s="249"/>
      <c r="BB110" s="238"/>
      <c r="BC110" s="239">
        <f t="shared" si="123"/>
        <v>0</v>
      </c>
      <c r="BD110" s="210">
        <f t="shared" si="124"/>
        <v>0</v>
      </c>
      <c r="BE110" s="512">
        <f t="shared" si="125"/>
        <v>306.90000000000003</v>
      </c>
      <c r="BF110" s="242"/>
      <c r="BG110" s="210">
        <f t="shared" si="69"/>
        <v>0</v>
      </c>
      <c r="BH110" s="512">
        <f t="shared" si="40"/>
        <v>306.90000000000003</v>
      </c>
      <c r="BI110" s="400"/>
      <c r="BJ110" s="210">
        <f t="shared" si="126"/>
        <v>0</v>
      </c>
      <c r="BK110" s="512">
        <f t="shared" si="71"/>
        <v>320.84999999999997</v>
      </c>
      <c r="BL110" s="242"/>
      <c r="BM110" s="210">
        <f t="shared" si="127"/>
        <v>0</v>
      </c>
      <c r="BN110" s="512">
        <f t="shared" si="73"/>
        <v>279</v>
      </c>
      <c r="BO110" s="397">
        <f t="shared" si="128"/>
        <v>0</v>
      </c>
      <c r="BP110" s="210">
        <f t="shared" si="129"/>
        <v>0</v>
      </c>
      <c r="BQ110" s="210">
        <f t="shared" si="130"/>
        <v>0</v>
      </c>
      <c r="BR110" s="280">
        <v>2127</v>
      </c>
      <c r="BS110" s="713" t="s">
        <v>2613</v>
      </c>
      <c r="BT110" s="571" cm="1">
        <f t="array" ref="BT110">PRODUCT(--_xlfn.TEXTSPLIT(G110,"x"))/10000000</f>
        <v>20</v>
      </c>
      <c r="BU110" s="571">
        <f t="shared" si="77"/>
        <v>2.4487907051883879</v>
      </c>
    </row>
    <row r="111" spans="1:73" ht="12" customHeight="1">
      <c r="A111" s="210" t="str">
        <f t="shared" si="131"/>
        <v>HO42130</v>
      </c>
      <c r="B111" s="211" t="s">
        <v>927</v>
      </c>
      <c r="C111" s="276" t="s">
        <v>2603</v>
      </c>
      <c r="D111" s="276" t="s">
        <v>772</v>
      </c>
      <c r="E111" s="401" t="s">
        <v>1298</v>
      </c>
      <c r="F111" s="277"/>
      <c r="G111" s="289" t="s">
        <v>2606</v>
      </c>
      <c r="H111" s="637" t="s">
        <v>95</v>
      </c>
      <c r="I111" s="697" t="s">
        <v>1794</v>
      </c>
      <c r="J111" s="696" t="s">
        <v>1808</v>
      </c>
      <c r="K111" s="696" t="s">
        <v>1801</v>
      </c>
      <c r="L111" s="643" t="s">
        <v>1803</v>
      </c>
      <c r="M111" s="638"/>
      <c r="N111" s="278">
        <v>1</v>
      </c>
      <c r="O111" s="278"/>
      <c r="P111" s="278"/>
      <c r="Q111" s="224"/>
      <c r="R111" s="195"/>
      <c r="S111" s="196"/>
      <c r="T111" s="197"/>
      <c r="U111" s="198"/>
      <c r="V111" s="199"/>
      <c r="W111" s="200"/>
      <c r="X111" s="201"/>
      <c r="Y111" s="202"/>
      <c r="Z111" s="203"/>
      <c r="AA111" s="204"/>
      <c r="AB111" s="242"/>
      <c r="AC111" s="242"/>
      <c r="AD111" s="213">
        <f t="shared" ref="AD111" si="132">SUM(Q111:AC111)</f>
        <v>0</v>
      </c>
      <c r="AE111" s="214">
        <f t="shared" si="118"/>
        <v>0</v>
      </c>
      <c r="AF111" s="62"/>
      <c r="AG111" s="62"/>
      <c r="AH111" s="63"/>
      <c r="AI111" s="62"/>
      <c r="AJ111" s="205"/>
      <c r="AK111" s="62"/>
      <c r="AL111" s="516"/>
      <c r="AM111" s="510"/>
      <c r="AN111" s="205">
        <f>ROUND(CEILING(AR111*('Summary '!$J$4/100+1),5),0)-1</f>
        <v>114</v>
      </c>
      <c r="AO111" s="206">
        <f t="shared" si="119"/>
        <v>0</v>
      </c>
      <c r="AP111" s="206">
        <f t="shared" si="120"/>
        <v>0</v>
      </c>
      <c r="AQ111" s="63"/>
      <c r="AR111" s="62">
        <v>94</v>
      </c>
      <c r="AS111" s="279"/>
      <c r="AT111" s="510"/>
      <c r="AU111" s="511"/>
      <c r="AV111" s="511">
        <f t="shared" si="121"/>
        <v>94</v>
      </c>
      <c r="AW111" s="511">
        <f t="shared" si="122"/>
        <v>94</v>
      </c>
      <c r="AX111" s="234"/>
      <c r="AY111" s="235"/>
      <c r="AZ111" s="236"/>
      <c r="BA111" s="249"/>
      <c r="BB111" s="238"/>
      <c r="BC111" s="239">
        <f t="shared" si="123"/>
        <v>0</v>
      </c>
      <c r="BD111" s="210">
        <f t="shared" si="124"/>
        <v>0</v>
      </c>
      <c r="BE111" s="512">
        <f t="shared" si="125"/>
        <v>103.4</v>
      </c>
      <c r="BF111" s="242"/>
      <c r="BG111" s="210">
        <f t="shared" si="69"/>
        <v>0</v>
      </c>
      <c r="BH111" s="512">
        <f t="shared" si="40"/>
        <v>103.4</v>
      </c>
      <c r="BI111" s="400"/>
      <c r="BJ111" s="210">
        <f t="shared" si="126"/>
        <v>0</v>
      </c>
      <c r="BK111" s="512">
        <f t="shared" si="71"/>
        <v>108.1</v>
      </c>
      <c r="BL111" s="242"/>
      <c r="BM111" s="210">
        <f t="shared" si="127"/>
        <v>0</v>
      </c>
      <c r="BN111" s="512">
        <f t="shared" si="73"/>
        <v>94</v>
      </c>
      <c r="BO111" s="397">
        <f t="shared" si="128"/>
        <v>0</v>
      </c>
      <c r="BP111" s="210">
        <f t="shared" si="129"/>
        <v>0</v>
      </c>
      <c r="BQ111" s="210">
        <f t="shared" si="130"/>
        <v>0</v>
      </c>
      <c r="BR111" s="280">
        <v>2130</v>
      </c>
      <c r="BS111" s="713" t="s">
        <v>2613</v>
      </c>
      <c r="BT111" s="571" cm="1">
        <f t="array" ref="BT111">PRODUCT(--_xlfn.TEXTSPLIT(G111,"x"))/10000000</f>
        <v>1.27328</v>
      </c>
      <c r="BU111" s="571">
        <f t="shared" si="77"/>
        <v>2.9349868525981666</v>
      </c>
    </row>
    <row r="112" spans="1:73" ht="12" customHeight="1">
      <c r="A112" s="210" t="str">
        <f t="shared" si="131"/>
        <v>HO42131</v>
      </c>
      <c r="B112" s="211" t="s">
        <v>927</v>
      </c>
      <c r="C112" s="276" t="s">
        <v>782</v>
      </c>
      <c r="D112" s="276" t="s">
        <v>772</v>
      </c>
      <c r="E112" s="276"/>
      <c r="F112" s="277"/>
      <c r="G112" s="289" t="s">
        <v>874</v>
      </c>
      <c r="H112" s="637" t="s">
        <v>95</v>
      </c>
      <c r="I112" s="697" t="s">
        <v>1794</v>
      </c>
      <c r="J112" s="696" t="s">
        <v>1808</v>
      </c>
      <c r="K112" s="696" t="s">
        <v>1801</v>
      </c>
      <c r="L112" s="643" t="s">
        <v>1803</v>
      </c>
      <c r="M112" s="638">
        <v>2.4</v>
      </c>
      <c r="N112" s="278">
        <v>1</v>
      </c>
      <c r="O112" s="278"/>
      <c r="P112" s="278"/>
      <c r="Q112" s="224"/>
      <c r="R112" s="195"/>
      <c r="S112" s="196"/>
      <c r="T112" s="197"/>
      <c r="U112" s="198"/>
      <c r="V112" s="199"/>
      <c r="W112" s="200"/>
      <c r="X112" s="201"/>
      <c r="Y112" s="202"/>
      <c r="Z112" s="203"/>
      <c r="AA112" s="204"/>
      <c r="AB112" s="242"/>
      <c r="AC112" s="242"/>
      <c r="AD112" s="213">
        <f t="shared" si="49"/>
        <v>0</v>
      </c>
      <c r="AE112" s="214">
        <f t="shared" si="118"/>
        <v>0</v>
      </c>
      <c r="AF112" s="62"/>
      <c r="AG112" s="62"/>
      <c r="AH112" s="63"/>
      <c r="AI112" s="62"/>
      <c r="AJ112" s="205"/>
      <c r="AK112" s="62"/>
      <c r="AL112" s="516"/>
      <c r="AM112" s="510"/>
      <c r="AN112" s="205">
        <f>ROUND(CEILING(AR112*('Summary '!$J$4/100+1),5),0)-1</f>
        <v>179</v>
      </c>
      <c r="AO112" s="206">
        <f t="shared" si="119"/>
        <v>0</v>
      </c>
      <c r="AP112" s="206">
        <f t="shared" si="120"/>
        <v>0</v>
      </c>
      <c r="AQ112" s="63"/>
      <c r="AR112" s="62">
        <v>144</v>
      </c>
      <c r="AS112" s="279"/>
      <c r="AT112" s="510"/>
      <c r="AU112" s="511"/>
      <c r="AV112" s="511">
        <f t="shared" si="121"/>
        <v>144</v>
      </c>
      <c r="AW112" s="511">
        <f t="shared" si="122"/>
        <v>144</v>
      </c>
      <c r="AX112" s="234"/>
      <c r="AY112" s="235"/>
      <c r="AZ112" s="236"/>
      <c r="BA112" s="249"/>
      <c r="BB112" s="238"/>
      <c r="BC112" s="239">
        <f t="shared" si="123"/>
        <v>0</v>
      </c>
      <c r="BD112" s="210">
        <f t="shared" si="124"/>
        <v>0</v>
      </c>
      <c r="BE112" s="512">
        <f t="shared" si="125"/>
        <v>158.4</v>
      </c>
      <c r="BF112" s="242"/>
      <c r="BG112" s="210">
        <f t="shared" si="69"/>
        <v>0</v>
      </c>
      <c r="BH112" s="512">
        <f t="shared" si="40"/>
        <v>158.4</v>
      </c>
      <c r="BI112" s="400"/>
      <c r="BJ112" s="210">
        <f t="shared" si="126"/>
        <v>0</v>
      </c>
      <c r="BK112" s="512">
        <f t="shared" si="71"/>
        <v>165.6</v>
      </c>
      <c r="BL112" s="242"/>
      <c r="BM112" s="210">
        <f t="shared" si="127"/>
        <v>0</v>
      </c>
      <c r="BN112" s="512">
        <f t="shared" si="73"/>
        <v>144</v>
      </c>
      <c r="BO112" s="397">
        <f t="shared" si="128"/>
        <v>0</v>
      </c>
      <c r="BP112" s="210">
        <f t="shared" si="129"/>
        <v>0</v>
      </c>
      <c r="BQ112" s="210">
        <f t="shared" si="130"/>
        <v>0</v>
      </c>
      <c r="BR112" s="280">
        <v>2131</v>
      </c>
      <c r="BS112" s="713" t="s">
        <v>2613</v>
      </c>
      <c r="BT112" s="571" cm="1">
        <f t="array" ref="BT112">PRODUCT(--_xlfn.TEXTSPLIT(G112,"x"))/10000000</f>
        <v>4.968</v>
      </c>
      <c r="BU112" s="571">
        <f t="shared" si="77"/>
        <v>2.6946509773981444</v>
      </c>
    </row>
    <row r="113" spans="1:73" ht="12" customHeight="1">
      <c r="A113" s="210" t="str">
        <f t="shared" si="131"/>
        <v>HO42132</v>
      </c>
      <c r="B113" s="211" t="s">
        <v>927</v>
      </c>
      <c r="C113" s="276" t="s">
        <v>2604</v>
      </c>
      <c r="D113" s="276" t="s">
        <v>772</v>
      </c>
      <c r="E113" s="401" t="s">
        <v>1298</v>
      </c>
      <c r="F113" s="277"/>
      <c r="G113" s="289" t="s">
        <v>2607</v>
      </c>
      <c r="H113" s="637" t="s">
        <v>95</v>
      </c>
      <c r="I113" s="697" t="s">
        <v>1794</v>
      </c>
      <c r="J113" s="696" t="s">
        <v>1808</v>
      </c>
      <c r="K113" s="696" t="s">
        <v>1801</v>
      </c>
      <c r="L113" s="643" t="s">
        <v>1803</v>
      </c>
      <c r="M113" s="638"/>
      <c r="N113" s="278">
        <v>1</v>
      </c>
      <c r="O113" s="278"/>
      <c r="P113" s="278"/>
      <c r="Q113" s="224"/>
      <c r="R113" s="195"/>
      <c r="S113" s="196"/>
      <c r="T113" s="197"/>
      <c r="U113" s="198"/>
      <c r="V113" s="199"/>
      <c r="W113" s="200"/>
      <c r="X113" s="201"/>
      <c r="Y113" s="202"/>
      <c r="Z113" s="203"/>
      <c r="AA113" s="204"/>
      <c r="AB113" s="242"/>
      <c r="AC113" s="242"/>
      <c r="AD113" s="213">
        <f t="shared" ref="AD113" si="133">SUM(Q113:AC113)</f>
        <v>0</v>
      </c>
      <c r="AE113" s="214">
        <f t="shared" si="118"/>
        <v>0</v>
      </c>
      <c r="AF113" s="62"/>
      <c r="AG113" s="62"/>
      <c r="AH113" s="63"/>
      <c r="AI113" s="62"/>
      <c r="AJ113" s="205"/>
      <c r="AK113" s="62"/>
      <c r="AL113" s="516"/>
      <c r="AM113" s="510"/>
      <c r="AN113" s="205">
        <f>ROUND(CEILING(AR113*('Summary '!$J$4/100+1),5),0)-1</f>
        <v>239</v>
      </c>
      <c r="AO113" s="206">
        <f t="shared" si="119"/>
        <v>0</v>
      </c>
      <c r="AP113" s="206">
        <f t="shared" si="120"/>
        <v>0</v>
      </c>
      <c r="AQ113" s="63"/>
      <c r="AR113" s="62">
        <v>194</v>
      </c>
      <c r="AS113" s="279"/>
      <c r="AT113" s="510"/>
      <c r="AU113" s="511"/>
      <c r="AV113" s="511">
        <f t="shared" si="121"/>
        <v>194</v>
      </c>
      <c r="AW113" s="511">
        <f t="shared" si="122"/>
        <v>194</v>
      </c>
      <c r="AX113" s="234"/>
      <c r="AY113" s="235"/>
      <c r="AZ113" s="236"/>
      <c r="BA113" s="249"/>
      <c r="BB113" s="238"/>
      <c r="BC113" s="239">
        <f t="shared" si="123"/>
        <v>0</v>
      </c>
      <c r="BD113" s="210">
        <f t="shared" si="124"/>
        <v>0</v>
      </c>
      <c r="BE113" s="512">
        <f t="shared" si="125"/>
        <v>213.4</v>
      </c>
      <c r="BF113" s="242"/>
      <c r="BG113" s="210">
        <f t="shared" si="69"/>
        <v>0</v>
      </c>
      <c r="BH113" s="512">
        <f t="shared" si="40"/>
        <v>213.4</v>
      </c>
      <c r="BI113" s="400"/>
      <c r="BJ113" s="210">
        <f t="shared" si="126"/>
        <v>0</v>
      </c>
      <c r="BK113" s="512">
        <f t="shared" si="71"/>
        <v>223.1</v>
      </c>
      <c r="BL113" s="242"/>
      <c r="BM113" s="210">
        <f t="shared" si="127"/>
        <v>0</v>
      </c>
      <c r="BN113" s="512">
        <f t="shared" si="73"/>
        <v>194</v>
      </c>
      <c r="BO113" s="397">
        <f t="shared" si="128"/>
        <v>0</v>
      </c>
      <c r="BP113" s="210">
        <f t="shared" si="129"/>
        <v>0</v>
      </c>
      <c r="BQ113" s="210">
        <f t="shared" si="130"/>
        <v>0</v>
      </c>
      <c r="BR113" s="280">
        <v>2132</v>
      </c>
      <c r="BS113" s="713" t="s">
        <v>2613</v>
      </c>
      <c r="BT113" s="571" cm="1">
        <f t="array" ref="BT113">PRODUCT(--_xlfn.TEXTSPLIT(G113,"x"))/10000000</f>
        <v>9.6083999999999996</v>
      </c>
      <c r="BU113" s="571">
        <f t="shared" si="77"/>
        <v>2.578206153936057</v>
      </c>
    </row>
    <row r="114" spans="1:73" ht="12" customHeight="1">
      <c r="A114" s="210" t="str">
        <f t="shared" si="131"/>
        <v>HO42133</v>
      </c>
      <c r="B114" s="211" t="s">
        <v>927</v>
      </c>
      <c r="C114" s="276" t="s">
        <v>783</v>
      </c>
      <c r="D114" s="276" t="s">
        <v>772</v>
      </c>
      <c r="E114" s="276"/>
      <c r="F114" s="277"/>
      <c r="G114" s="289" t="s">
        <v>873</v>
      </c>
      <c r="H114" s="637" t="s">
        <v>95</v>
      </c>
      <c r="I114" s="697" t="s">
        <v>1794</v>
      </c>
      <c r="J114" s="696" t="s">
        <v>1808</v>
      </c>
      <c r="K114" s="696" t="s">
        <v>1801</v>
      </c>
      <c r="L114" s="643" t="s">
        <v>1803</v>
      </c>
      <c r="M114" s="638">
        <v>7.3</v>
      </c>
      <c r="N114" s="278">
        <v>1</v>
      </c>
      <c r="O114" s="278"/>
      <c r="P114" s="278"/>
      <c r="Q114" s="224"/>
      <c r="R114" s="195"/>
      <c r="S114" s="196"/>
      <c r="T114" s="197"/>
      <c r="U114" s="198"/>
      <c r="V114" s="199"/>
      <c r="W114" s="200"/>
      <c r="X114" s="201"/>
      <c r="Y114" s="202"/>
      <c r="Z114" s="203"/>
      <c r="AA114" s="204"/>
      <c r="AB114" s="242"/>
      <c r="AC114" s="242"/>
      <c r="AD114" s="213">
        <f t="shared" si="49"/>
        <v>0</v>
      </c>
      <c r="AE114" s="214">
        <f t="shared" si="118"/>
        <v>0</v>
      </c>
      <c r="AF114" s="62"/>
      <c r="AG114" s="62"/>
      <c r="AH114" s="63"/>
      <c r="AI114" s="62"/>
      <c r="AJ114" s="205"/>
      <c r="AK114" s="62"/>
      <c r="AL114" s="516"/>
      <c r="AM114" s="510"/>
      <c r="AN114" s="205">
        <f>ROUND(CEILING(AR114*('Summary '!$J$4/100+1),5),0)-1</f>
        <v>354</v>
      </c>
      <c r="AO114" s="206">
        <f t="shared" si="119"/>
        <v>0</v>
      </c>
      <c r="AP114" s="206">
        <f t="shared" si="120"/>
        <v>0</v>
      </c>
      <c r="AQ114" s="63"/>
      <c r="AR114" s="62">
        <v>289</v>
      </c>
      <c r="AS114" s="279"/>
      <c r="AT114" s="510"/>
      <c r="AU114" s="511"/>
      <c r="AV114" s="511">
        <f t="shared" si="121"/>
        <v>289</v>
      </c>
      <c r="AW114" s="511">
        <f t="shared" si="122"/>
        <v>289</v>
      </c>
      <c r="AX114" s="234"/>
      <c r="AY114" s="235"/>
      <c r="AZ114" s="236"/>
      <c r="BA114" s="249"/>
      <c r="BB114" s="238"/>
      <c r="BC114" s="239">
        <f t="shared" si="123"/>
        <v>0</v>
      </c>
      <c r="BD114" s="210">
        <f t="shared" si="124"/>
        <v>0</v>
      </c>
      <c r="BE114" s="512">
        <f t="shared" si="125"/>
        <v>317.90000000000003</v>
      </c>
      <c r="BF114" s="242"/>
      <c r="BG114" s="210">
        <f t="shared" si="69"/>
        <v>0</v>
      </c>
      <c r="BH114" s="512">
        <f t="shared" si="40"/>
        <v>317.90000000000003</v>
      </c>
      <c r="BI114" s="400"/>
      <c r="BJ114" s="210">
        <f t="shared" si="126"/>
        <v>0</v>
      </c>
      <c r="BK114" s="512">
        <f t="shared" si="71"/>
        <v>332.34999999999997</v>
      </c>
      <c r="BL114" s="242"/>
      <c r="BM114" s="210">
        <f t="shared" si="127"/>
        <v>0</v>
      </c>
      <c r="BN114" s="512">
        <f t="shared" si="73"/>
        <v>289</v>
      </c>
      <c r="BO114" s="397">
        <f t="shared" si="128"/>
        <v>0</v>
      </c>
      <c r="BP114" s="210">
        <f t="shared" si="129"/>
        <v>0</v>
      </c>
      <c r="BQ114" s="210">
        <f t="shared" si="130"/>
        <v>0</v>
      </c>
      <c r="BR114" s="280">
        <v>2133</v>
      </c>
      <c r="BS114" s="713" t="s">
        <v>2613</v>
      </c>
      <c r="BT114" s="571" cm="1">
        <f t="array" ref="BT114">PRODUCT(--_xlfn.TEXTSPLIT(G114,"x"))/10000000</f>
        <v>23</v>
      </c>
      <c r="BU114" s="571">
        <f t="shared" si="77"/>
        <v>2.4241180974038947</v>
      </c>
    </row>
    <row r="115" spans="1:73" ht="12" customHeight="1">
      <c r="A115" s="210" t="str">
        <f t="shared" si="131"/>
        <v>HO42134</v>
      </c>
      <c r="B115" s="211" t="s">
        <v>927</v>
      </c>
      <c r="C115" s="276" t="s">
        <v>2605</v>
      </c>
      <c r="D115" s="276" t="s">
        <v>772</v>
      </c>
      <c r="E115" s="401" t="s">
        <v>1298</v>
      </c>
      <c r="F115" s="277"/>
      <c r="G115" s="289" t="s">
        <v>2608</v>
      </c>
      <c r="H115" s="637" t="s">
        <v>95</v>
      </c>
      <c r="I115" s="697" t="s">
        <v>1794</v>
      </c>
      <c r="J115" s="696" t="s">
        <v>1808</v>
      </c>
      <c r="K115" s="696" t="s">
        <v>1801</v>
      </c>
      <c r="L115" s="643" t="s">
        <v>1803</v>
      </c>
      <c r="M115" s="638"/>
      <c r="N115" s="278">
        <v>1</v>
      </c>
      <c r="O115" s="278"/>
      <c r="P115" s="278"/>
      <c r="Q115" s="224"/>
      <c r="R115" s="195"/>
      <c r="S115" s="196"/>
      <c r="T115" s="197"/>
      <c r="U115" s="198"/>
      <c r="V115" s="199"/>
      <c r="W115" s="200"/>
      <c r="X115" s="201"/>
      <c r="Y115" s="202"/>
      <c r="Z115" s="203"/>
      <c r="AA115" s="204"/>
      <c r="AB115" s="242"/>
      <c r="AC115" s="242"/>
      <c r="AD115" s="213">
        <f>SUM(Q115:AC115)</f>
        <v>0</v>
      </c>
      <c r="AE115" s="214">
        <f t="shared" si="118"/>
        <v>0</v>
      </c>
      <c r="AF115" s="62"/>
      <c r="AG115" s="62"/>
      <c r="AH115" s="63"/>
      <c r="AI115" s="62"/>
      <c r="AJ115" s="205"/>
      <c r="AK115" s="62"/>
      <c r="AL115" s="516"/>
      <c r="AM115" s="510"/>
      <c r="AN115" s="205">
        <f>ROUND(CEILING(AR115*('Summary '!$J$4/100+1),5),0)-1</f>
        <v>409</v>
      </c>
      <c r="AO115" s="206">
        <f t="shared" si="119"/>
        <v>0</v>
      </c>
      <c r="AP115" s="206">
        <f t="shared" si="120"/>
        <v>0</v>
      </c>
      <c r="AQ115" s="63"/>
      <c r="AR115" s="62">
        <v>334</v>
      </c>
      <c r="AS115" s="279"/>
      <c r="AT115" s="510"/>
      <c r="AU115" s="511"/>
      <c r="AV115" s="511">
        <f t="shared" si="121"/>
        <v>334</v>
      </c>
      <c r="AW115" s="511">
        <f t="shared" si="122"/>
        <v>334</v>
      </c>
      <c r="AX115" s="234"/>
      <c r="AY115" s="235"/>
      <c r="AZ115" s="236"/>
      <c r="BA115" s="249"/>
      <c r="BB115" s="238"/>
      <c r="BC115" s="239">
        <f t="shared" si="123"/>
        <v>0</v>
      </c>
      <c r="BD115" s="210">
        <f t="shared" si="124"/>
        <v>0</v>
      </c>
      <c r="BE115" s="512">
        <f t="shared" si="125"/>
        <v>367.40000000000003</v>
      </c>
      <c r="BF115" s="242"/>
      <c r="BG115" s="210">
        <f t="shared" si="69"/>
        <v>0</v>
      </c>
      <c r="BH115" s="512">
        <f t="shared" si="40"/>
        <v>367.40000000000003</v>
      </c>
      <c r="BI115" s="400"/>
      <c r="BJ115" s="210">
        <f t="shared" si="126"/>
        <v>0</v>
      </c>
      <c r="BK115" s="512">
        <f t="shared" si="71"/>
        <v>384.09999999999997</v>
      </c>
      <c r="BL115" s="242"/>
      <c r="BM115" s="210">
        <f t="shared" si="127"/>
        <v>0</v>
      </c>
      <c r="BN115" s="512">
        <f t="shared" si="73"/>
        <v>334</v>
      </c>
      <c r="BO115" s="397">
        <f t="shared" si="128"/>
        <v>0</v>
      </c>
      <c r="BP115" s="210">
        <f t="shared" si="129"/>
        <v>0</v>
      </c>
      <c r="BQ115" s="210">
        <f t="shared" si="130"/>
        <v>0</v>
      </c>
      <c r="BR115" s="280">
        <v>2134</v>
      </c>
      <c r="BS115" s="713" t="s">
        <v>2613</v>
      </c>
      <c r="BT115" s="571" cm="1">
        <f t="array" ref="BT115">PRODUCT(--_xlfn.TEXTSPLIT(G115,"x"))/10000000</f>
        <v>33.70675</v>
      </c>
      <c r="BU115" s="571">
        <f t="shared" si="77"/>
        <v>2.3566464616246829</v>
      </c>
    </row>
    <row r="116" spans="1:73" ht="12" customHeight="1">
      <c r="A116" s="210" t="str">
        <f t="shared" si="131"/>
        <v>HO42135</v>
      </c>
      <c r="B116" s="211" t="s">
        <v>927</v>
      </c>
      <c r="C116" s="276" t="s">
        <v>784</v>
      </c>
      <c r="D116" s="276" t="s">
        <v>772</v>
      </c>
      <c r="E116" s="276"/>
      <c r="F116" s="277"/>
      <c r="G116" s="289" t="s">
        <v>872</v>
      </c>
      <c r="H116" s="637" t="s">
        <v>95</v>
      </c>
      <c r="I116" s="697" t="s">
        <v>1794</v>
      </c>
      <c r="J116" s="696" t="s">
        <v>1808</v>
      </c>
      <c r="K116" s="696" t="s">
        <v>1801</v>
      </c>
      <c r="L116" s="643" t="s">
        <v>1803</v>
      </c>
      <c r="M116" s="638">
        <v>15</v>
      </c>
      <c r="N116" s="278">
        <v>1</v>
      </c>
      <c r="O116" s="278"/>
      <c r="P116" s="278"/>
      <c r="Q116" s="224"/>
      <c r="R116" s="195"/>
      <c r="S116" s="196"/>
      <c r="T116" s="197"/>
      <c r="U116" s="198"/>
      <c r="V116" s="199"/>
      <c r="W116" s="200"/>
      <c r="X116" s="201"/>
      <c r="Y116" s="202"/>
      <c r="Z116" s="203"/>
      <c r="AA116" s="204"/>
      <c r="AB116" s="242"/>
      <c r="AC116" s="242"/>
      <c r="AD116" s="213">
        <f>SUM(Q116:AC116)</f>
        <v>0</v>
      </c>
      <c r="AE116" s="214">
        <f t="shared" si="118"/>
        <v>0</v>
      </c>
      <c r="AF116" s="62"/>
      <c r="AG116" s="62"/>
      <c r="AH116" s="63"/>
      <c r="AI116" s="62"/>
      <c r="AJ116" s="205"/>
      <c r="AK116" s="62"/>
      <c r="AL116" s="516"/>
      <c r="AM116" s="510"/>
      <c r="AN116" s="205">
        <f>ROUND(CEILING(AR116*('Summary '!$J$4/100+1),5),0)-1</f>
        <v>574</v>
      </c>
      <c r="AO116" s="206">
        <f t="shared" si="119"/>
        <v>0</v>
      </c>
      <c r="AP116" s="206">
        <f t="shared" si="120"/>
        <v>0</v>
      </c>
      <c r="AQ116" s="63"/>
      <c r="AR116" s="62">
        <v>469</v>
      </c>
      <c r="AS116" s="279"/>
      <c r="AT116" s="510"/>
      <c r="AU116" s="511"/>
      <c r="AV116" s="511">
        <f t="shared" si="121"/>
        <v>469</v>
      </c>
      <c r="AW116" s="511">
        <f t="shared" si="122"/>
        <v>469</v>
      </c>
      <c r="AX116" s="234"/>
      <c r="AY116" s="235"/>
      <c r="AZ116" s="236"/>
      <c r="BA116" s="249"/>
      <c r="BB116" s="238"/>
      <c r="BC116" s="239">
        <f t="shared" si="123"/>
        <v>0</v>
      </c>
      <c r="BD116" s="210">
        <f t="shared" si="124"/>
        <v>0</v>
      </c>
      <c r="BE116" s="512">
        <f t="shared" si="125"/>
        <v>515.90000000000009</v>
      </c>
      <c r="BF116" s="242"/>
      <c r="BG116" s="210">
        <f t="shared" si="69"/>
        <v>0</v>
      </c>
      <c r="BH116" s="512">
        <f t="shared" si="40"/>
        <v>515.90000000000009</v>
      </c>
      <c r="BI116" s="400"/>
      <c r="BJ116" s="210">
        <f t="shared" si="126"/>
        <v>0</v>
      </c>
      <c r="BK116" s="512">
        <f t="shared" si="71"/>
        <v>539.34999999999991</v>
      </c>
      <c r="BL116" s="242"/>
      <c r="BM116" s="210">
        <f t="shared" si="127"/>
        <v>0</v>
      </c>
      <c r="BN116" s="512">
        <f t="shared" si="73"/>
        <v>469</v>
      </c>
      <c r="BO116" s="397">
        <f t="shared" si="128"/>
        <v>0</v>
      </c>
      <c r="BP116" s="210">
        <f t="shared" si="129"/>
        <v>0</v>
      </c>
      <c r="BQ116" s="210">
        <f t="shared" si="130"/>
        <v>0</v>
      </c>
      <c r="BR116" s="280">
        <v>2135</v>
      </c>
      <c r="BS116" s="713" t="s">
        <v>2613</v>
      </c>
      <c r="BT116" s="571" cm="1">
        <f t="array" ref="BT116">PRODUCT(--_xlfn.TEXTSPLIT(G116,"x"))/10000000</f>
        <v>62.72</v>
      </c>
      <c r="BU116" s="571">
        <f t="shared" si="77"/>
        <v>2.35</v>
      </c>
    </row>
    <row r="117" spans="1:73" ht="16" customHeight="1">
      <c r="A117" s="272"/>
      <c r="B117" s="252"/>
      <c r="C117" s="294" t="s">
        <v>926</v>
      </c>
      <c r="D117" s="252"/>
      <c r="E117" s="252"/>
      <c r="F117" s="253"/>
      <c r="G117" s="290"/>
      <c r="H117" s="588"/>
      <c r="I117" s="588"/>
      <c r="J117" s="72"/>
      <c r="K117" s="72"/>
      <c r="L117" s="72"/>
      <c r="M117" s="253"/>
      <c r="N117" s="254"/>
      <c r="O117" s="254"/>
      <c r="P117" s="254"/>
      <c r="Q117" s="255"/>
      <c r="R117" s="255"/>
      <c r="S117" s="255"/>
      <c r="T117" s="255"/>
      <c r="U117" s="256"/>
      <c r="V117" s="255"/>
      <c r="W117" s="255"/>
      <c r="X117" s="257"/>
      <c r="Y117" s="255"/>
      <c r="Z117" s="257"/>
      <c r="AA117" s="257"/>
      <c r="AB117" s="260"/>
      <c r="AC117" s="260"/>
      <c r="AD117" s="258"/>
      <c r="AE117" s="258"/>
      <c r="AF117" s="258"/>
      <c r="AG117" s="258"/>
      <c r="AH117" s="258"/>
      <c r="AI117" s="258"/>
      <c r="AJ117" s="258"/>
      <c r="AK117" s="409"/>
      <c r="AL117" s="404"/>
      <c r="AM117" s="404"/>
      <c r="AN117" s="258"/>
      <c r="AO117" s="404"/>
      <c r="AP117" s="404"/>
      <c r="AQ117" s="404"/>
      <c r="AR117" s="404"/>
      <c r="AS117" s="404"/>
      <c r="AT117" s="404"/>
      <c r="AU117" s="404"/>
      <c r="AV117" s="404"/>
      <c r="AW117" s="404"/>
      <c r="AX117" s="260"/>
      <c r="AY117" s="260"/>
      <c r="AZ117" s="260"/>
      <c r="BA117" s="261"/>
      <c r="BB117" s="260"/>
      <c r="BC117" s="404"/>
      <c r="BD117" s="404"/>
      <c r="BE117" s="404"/>
      <c r="BF117" s="456"/>
      <c r="BG117" s="404"/>
      <c r="BH117" s="404"/>
      <c r="BI117" s="698"/>
      <c r="BJ117" s="258"/>
      <c r="BK117" s="258"/>
      <c r="BL117" s="566"/>
      <c r="BM117" s="258"/>
      <c r="BN117" s="258"/>
      <c r="BO117" s="258"/>
      <c r="BP117" s="258"/>
      <c r="BQ117" s="258"/>
      <c r="BR117" s="258"/>
      <c r="BS117" s="404"/>
      <c r="BT117" s="404"/>
      <c r="BU117" s="404"/>
    </row>
    <row r="118" spans="1:73" ht="12" customHeight="1">
      <c r="A118" s="210" t="str">
        <f t="shared" si="131"/>
        <v>HO42137</v>
      </c>
      <c r="B118" s="211" t="s">
        <v>926</v>
      </c>
      <c r="C118" s="276" t="s">
        <v>785</v>
      </c>
      <c r="D118" s="276" t="s">
        <v>772</v>
      </c>
      <c r="E118" s="276"/>
      <c r="F118" s="277"/>
      <c r="G118" s="289" t="s">
        <v>889</v>
      </c>
      <c r="H118" s="637" t="s">
        <v>95</v>
      </c>
      <c r="I118" s="697" t="s">
        <v>1794</v>
      </c>
      <c r="J118" s="696" t="s">
        <v>1808</v>
      </c>
      <c r="K118" s="696" t="s">
        <v>1801</v>
      </c>
      <c r="L118" s="643" t="s">
        <v>1803</v>
      </c>
      <c r="M118" s="638">
        <v>2.7</v>
      </c>
      <c r="N118" s="278">
        <v>1</v>
      </c>
      <c r="O118" s="278"/>
      <c r="P118" s="278"/>
      <c r="Q118" s="224"/>
      <c r="R118" s="195"/>
      <c r="S118" s="196"/>
      <c r="T118" s="197"/>
      <c r="U118" s="198"/>
      <c r="V118" s="199"/>
      <c r="W118" s="200"/>
      <c r="X118" s="201"/>
      <c r="Y118" s="202"/>
      <c r="Z118" s="203"/>
      <c r="AA118" s="204"/>
      <c r="AB118" s="242"/>
      <c r="AC118" s="242"/>
      <c r="AD118" s="213">
        <f t="shared" ref="AD118:AD177" si="134">SUM(Q118:AC118)</f>
        <v>0</v>
      </c>
      <c r="AE118" s="214">
        <f t="shared" si="118"/>
        <v>0</v>
      </c>
      <c r="AF118" s="62"/>
      <c r="AG118" s="62"/>
      <c r="AH118" s="63"/>
      <c r="AI118" s="62"/>
      <c r="AJ118" s="205"/>
      <c r="AK118" s="62"/>
      <c r="AL118" s="516"/>
      <c r="AM118" s="510"/>
      <c r="AN118" s="205">
        <f>ROUND(CEILING(AR118*('Summary '!$J$4/100+1),5),0)-1</f>
        <v>184</v>
      </c>
      <c r="AO118" s="206">
        <f t="shared" ref="AO118:AO129" si="135">IF(P118=TRUE,-0.05,0)</f>
        <v>0</v>
      </c>
      <c r="AP118" s="206">
        <f t="shared" ref="AP118:AP129" si="136">IF(O118=TRUE,0.15,0)</f>
        <v>0</v>
      </c>
      <c r="AQ118" s="63"/>
      <c r="AR118" s="62">
        <v>149</v>
      </c>
      <c r="AS118" s="279"/>
      <c r="AT118" s="510"/>
      <c r="AU118" s="511"/>
      <c r="AV118" s="511">
        <f t="shared" ref="AV118:AV129" si="137">IF(OrderFormType="Wholesale",CEILING(AR118*ExchRate,ExchRateRoundUpTo),CEILING(AN118*ExchRate,ExchRateRoundUpTo)/1.22)</f>
        <v>149</v>
      </c>
      <c r="AW118" s="511">
        <f t="shared" ref="AW118:AW129" si="138">AV118*(1+AO118+AP118)</f>
        <v>149</v>
      </c>
      <c r="AX118" s="234"/>
      <c r="AY118" s="235"/>
      <c r="AZ118" s="236"/>
      <c r="BA118" s="249"/>
      <c r="BB118" s="238"/>
      <c r="BC118" s="239">
        <f t="shared" ref="BC118:BC129" si="139">SUM(AX118:BB118)</f>
        <v>0</v>
      </c>
      <c r="BD118" s="210">
        <f t="shared" ref="BD118:BD129" si="140">N118*BC118</f>
        <v>0</v>
      </c>
      <c r="BE118" s="512">
        <f t="shared" ref="BE118:BE129" si="141">AV118*(1.1+AO118+AP118)</f>
        <v>163.9</v>
      </c>
      <c r="BF118" s="242"/>
      <c r="BG118" s="210">
        <f t="shared" si="69"/>
        <v>0</v>
      </c>
      <c r="BH118" s="512">
        <f t="shared" si="40"/>
        <v>163.9</v>
      </c>
      <c r="BI118" s="400"/>
      <c r="BJ118" s="210">
        <f t="shared" ref="BJ118:BJ129" si="142">N118*BI118</f>
        <v>0</v>
      </c>
      <c r="BK118" s="512">
        <f t="shared" si="71"/>
        <v>171.35</v>
      </c>
      <c r="BL118" s="242"/>
      <c r="BM118" s="210">
        <f t="shared" ref="BM118:BM129" si="143">N118*BL118</f>
        <v>0</v>
      </c>
      <c r="BN118" s="512">
        <f t="shared" si="73"/>
        <v>149</v>
      </c>
      <c r="BO118" s="397">
        <f t="shared" ref="BO118:BO129" si="144">(AD118*AW118)+(BC118*BE118)+(BF118*BH118)+(BI118*BK118)+(BL118*BN118)</f>
        <v>0</v>
      </c>
      <c r="BP118" s="210">
        <f t="shared" ref="BP118:BP129" si="145">AD118+BC118+BF118+BI118+BL118</f>
        <v>0</v>
      </c>
      <c r="BQ118" s="210">
        <f t="shared" ref="BQ118:BQ129" si="146">N118*BP118</f>
        <v>0</v>
      </c>
      <c r="BR118" s="280">
        <v>2137</v>
      </c>
      <c r="BS118" s="713" t="s">
        <v>2613</v>
      </c>
      <c r="BT118" s="571" cm="1">
        <f t="array" ref="BT118">PRODUCT(--_xlfn.TEXTSPLIT(G118,"x"))/10000000</f>
        <v>5.1135999999999999</v>
      </c>
      <c r="BU118" s="571">
        <f t="shared" si="77"/>
        <v>2.6895515873424576</v>
      </c>
    </row>
    <row r="119" spans="1:73" ht="12" customHeight="1">
      <c r="A119" s="210" t="str">
        <f t="shared" si="131"/>
        <v>HO42138</v>
      </c>
      <c r="B119" s="211" t="s">
        <v>926</v>
      </c>
      <c r="C119" s="276" t="s">
        <v>786</v>
      </c>
      <c r="D119" s="276" t="s">
        <v>772</v>
      </c>
      <c r="E119" s="276"/>
      <c r="F119" s="277"/>
      <c r="G119" s="289" t="s">
        <v>890</v>
      </c>
      <c r="H119" s="637" t="s">
        <v>95</v>
      </c>
      <c r="I119" s="697" t="s">
        <v>1794</v>
      </c>
      <c r="J119" s="696" t="s">
        <v>1808</v>
      </c>
      <c r="K119" s="696" t="s">
        <v>1801</v>
      </c>
      <c r="L119" s="643" t="s">
        <v>1803</v>
      </c>
      <c r="M119" s="638">
        <v>2.2999999999999998</v>
      </c>
      <c r="N119" s="278">
        <v>1</v>
      </c>
      <c r="O119" s="278"/>
      <c r="P119" s="278"/>
      <c r="Q119" s="224"/>
      <c r="R119" s="195"/>
      <c r="S119" s="196"/>
      <c r="T119" s="197"/>
      <c r="U119" s="198"/>
      <c r="V119" s="199"/>
      <c r="W119" s="200"/>
      <c r="X119" s="201"/>
      <c r="Y119" s="202"/>
      <c r="Z119" s="203"/>
      <c r="AA119" s="204"/>
      <c r="AB119" s="242"/>
      <c r="AC119" s="242"/>
      <c r="AD119" s="213">
        <f t="shared" si="134"/>
        <v>0</v>
      </c>
      <c r="AE119" s="214">
        <f t="shared" si="118"/>
        <v>0</v>
      </c>
      <c r="AF119" s="62"/>
      <c r="AG119" s="62"/>
      <c r="AH119" s="63"/>
      <c r="AI119" s="62"/>
      <c r="AJ119" s="205"/>
      <c r="AK119" s="62"/>
      <c r="AL119" s="516"/>
      <c r="AM119" s="510"/>
      <c r="AN119" s="205">
        <f>ROUND(CEILING(AR119*('Summary '!$J$4/100+1),5),0)-1</f>
        <v>169</v>
      </c>
      <c r="AO119" s="206">
        <f t="shared" si="135"/>
        <v>0</v>
      </c>
      <c r="AP119" s="206">
        <f t="shared" si="136"/>
        <v>0</v>
      </c>
      <c r="AQ119" s="63"/>
      <c r="AR119" s="62">
        <v>139</v>
      </c>
      <c r="AS119" s="279"/>
      <c r="AT119" s="510"/>
      <c r="AU119" s="511"/>
      <c r="AV119" s="511">
        <f t="shared" si="137"/>
        <v>139</v>
      </c>
      <c r="AW119" s="511">
        <f t="shared" si="138"/>
        <v>139</v>
      </c>
      <c r="AX119" s="234"/>
      <c r="AY119" s="235"/>
      <c r="AZ119" s="236"/>
      <c r="BA119" s="249"/>
      <c r="BB119" s="238"/>
      <c r="BC119" s="239">
        <f t="shared" si="139"/>
        <v>0</v>
      </c>
      <c r="BD119" s="210">
        <f t="shared" si="140"/>
        <v>0</v>
      </c>
      <c r="BE119" s="512">
        <f t="shared" si="141"/>
        <v>152.9</v>
      </c>
      <c r="BF119" s="242"/>
      <c r="BG119" s="210">
        <f t="shared" si="69"/>
        <v>0</v>
      </c>
      <c r="BH119" s="512">
        <f t="shared" si="40"/>
        <v>152.9</v>
      </c>
      <c r="BI119" s="400"/>
      <c r="BJ119" s="210">
        <f t="shared" si="142"/>
        <v>0</v>
      </c>
      <c r="BK119" s="512">
        <f t="shared" si="71"/>
        <v>159.85</v>
      </c>
      <c r="BL119" s="242"/>
      <c r="BM119" s="210">
        <f t="shared" si="143"/>
        <v>0</v>
      </c>
      <c r="BN119" s="512">
        <f t="shared" si="73"/>
        <v>139</v>
      </c>
      <c r="BO119" s="397">
        <f t="shared" si="144"/>
        <v>0</v>
      </c>
      <c r="BP119" s="210">
        <f t="shared" si="145"/>
        <v>0</v>
      </c>
      <c r="BQ119" s="210">
        <f t="shared" si="146"/>
        <v>0</v>
      </c>
      <c r="BR119" s="280">
        <v>2138</v>
      </c>
      <c r="BS119" s="713" t="s">
        <v>2613</v>
      </c>
      <c r="BT119" s="571" cm="1">
        <f t="array" ref="BT119">PRODUCT(--_xlfn.TEXTSPLIT(G119,"x"))/10000000</f>
        <v>3.9705599999999999</v>
      </c>
      <c r="BU119" s="571">
        <f t="shared" si="77"/>
        <v>2.7342138442210575</v>
      </c>
    </row>
    <row r="120" spans="1:73" ht="12" customHeight="1">
      <c r="A120" s="210" t="str">
        <f t="shared" si="131"/>
        <v>HO42139</v>
      </c>
      <c r="B120" s="211" t="s">
        <v>926</v>
      </c>
      <c r="C120" s="276" t="s">
        <v>787</v>
      </c>
      <c r="D120" s="276" t="s">
        <v>772</v>
      </c>
      <c r="E120" s="276"/>
      <c r="F120" s="277"/>
      <c r="G120" s="289" t="s">
        <v>888</v>
      </c>
      <c r="H120" s="637" t="s">
        <v>95</v>
      </c>
      <c r="I120" s="697" t="s">
        <v>1794</v>
      </c>
      <c r="J120" s="696" t="s">
        <v>1808</v>
      </c>
      <c r="K120" s="696" t="s">
        <v>1801</v>
      </c>
      <c r="L120" s="643" t="s">
        <v>1803</v>
      </c>
      <c r="M120" s="638">
        <v>6.5</v>
      </c>
      <c r="N120" s="278">
        <v>1</v>
      </c>
      <c r="O120" s="278"/>
      <c r="P120" s="278"/>
      <c r="Q120" s="224"/>
      <c r="R120" s="195"/>
      <c r="S120" s="196"/>
      <c r="T120" s="197"/>
      <c r="U120" s="198"/>
      <c r="V120" s="199"/>
      <c r="W120" s="200"/>
      <c r="X120" s="201"/>
      <c r="Y120" s="202"/>
      <c r="Z120" s="203"/>
      <c r="AA120" s="204"/>
      <c r="AB120" s="242"/>
      <c r="AC120" s="242"/>
      <c r="AD120" s="213">
        <f t="shared" si="134"/>
        <v>0</v>
      </c>
      <c r="AE120" s="214">
        <f t="shared" si="118"/>
        <v>0</v>
      </c>
      <c r="AF120" s="62"/>
      <c r="AG120" s="62"/>
      <c r="AH120" s="63"/>
      <c r="AI120" s="62"/>
      <c r="AJ120" s="205"/>
      <c r="AK120" s="62"/>
      <c r="AL120" s="516"/>
      <c r="AM120" s="510"/>
      <c r="AN120" s="205">
        <f>ROUND(CEILING(AR120*('Summary '!$J$4/100+1),5),0)-1</f>
        <v>324</v>
      </c>
      <c r="AO120" s="206">
        <f t="shared" si="135"/>
        <v>0</v>
      </c>
      <c r="AP120" s="206">
        <f t="shared" si="136"/>
        <v>0</v>
      </c>
      <c r="AQ120" s="63"/>
      <c r="AR120" s="62">
        <v>264</v>
      </c>
      <c r="AS120" s="279"/>
      <c r="AT120" s="510"/>
      <c r="AU120" s="511"/>
      <c r="AV120" s="511">
        <f t="shared" si="137"/>
        <v>264</v>
      </c>
      <c r="AW120" s="511">
        <f t="shared" si="138"/>
        <v>264</v>
      </c>
      <c r="AX120" s="234"/>
      <c r="AY120" s="235"/>
      <c r="AZ120" s="236"/>
      <c r="BA120" s="249"/>
      <c r="BB120" s="238"/>
      <c r="BC120" s="239">
        <f t="shared" si="139"/>
        <v>0</v>
      </c>
      <c r="BD120" s="210">
        <f t="shared" si="140"/>
        <v>0</v>
      </c>
      <c r="BE120" s="512">
        <f t="shared" si="141"/>
        <v>290.40000000000003</v>
      </c>
      <c r="BF120" s="242"/>
      <c r="BG120" s="210">
        <f t="shared" si="69"/>
        <v>0</v>
      </c>
      <c r="BH120" s="512">
        <f t="shared" si="40"/>
        <v>290.40000000000003</v>
      </c>
      <c r="BI120" s="400"/>
      <c r="BJ120" s="210">
        <f t="shared" si="142"/>
        <v>0</v>
      </c>
      <c r="BK120" s="512">
        <f t="shared" si="71"/>
        <v>303.59999999999997</v>
      </c>
      <c r="BL120" s="242"/>
      <c r="BM120" s="210">
        <f t="shared" si="143"/>
        <v>0</v>
      </c>
      <c r="BN120" s="512">
        <f t="shared" si="73"/>
        <v>264</v>
      </c>
      <c r="BO120" s="397">
        <f t="shared" si="144"/>
        <v>0</v>
      </c>
      <c r="BP120" s="210">
        <f t="shared" si="145"/>
        <v>0</v>
      </c>
      <c r="BQ120" s="210">
        <f t="shared" si="146"/>
        <v>0</v>
      </c>
      <c r="BR120" s="280">
        <v>2139</v>
      </c>
      <c r="BS120" s="713" t="s">
        <v>2613</v>
      </c>
      <c r="BT120" s="571" cm="1">
        <f t="array" ref="BT120">PRODUCT(--_xlfn.TEXTSPLIT(G120,"x"))/10000000</f>
        <v>17.197199999999999</v>
      </c>
      <c r="BU120" s="571">
        <f t="shared" si="77"/>
        <v>2.4754446764915201</v>
      </c>
    </row>
    <row r="121" spans="1:73" ht="12" customHeight="1">
      <c r="A121" s="210" t="str">
        <f t="shared" si="131"/>
        <v>HO42140</v>
      </c>
      <c r="B121" s="211" t="s">
        <v>926</v>
      </c>
      <c r="C121" s="276" t="s">
        <v>788</v>
      </c>
      <c r="D121" s="276" t="s">
        <v>772</v>
      </c>
      <c r="E121" s="276"/>
      <c r="F121" s="277"/>
      <c r="G121" s="289" t="s">
        <v>887</v>
      </c>
      <c r="H121" s="637" t="s">
        <v>95</v>
      </c>
      <c r="I121" s="697" t="s">
        <v>1794</v>
      </c>
      <c r="J121" s="696" t="s">
        <v>1808</v>
      </c>
      <c r="K121" s="696" t="s">
        <v>1801</v>
      </c>
      <c r="L121" s="643" t="s">
        <v>1803</v>
      </c>
      <c r="M121" s="638">
        <v>5.8</v>
      </c>
      <c r="N121" s="278">
        <v>1</v>
      </c>
      <c r="O121" s="278"/>
      <c r="P121" s="278"/>
      <c r="Q121" s="224"/>
      <c r="R121" s="195"/>
      <c r="S121" s="196"/>
      <c r="T121" s="197"/>
      <c r="U121" s="198"/>
      <c r="V121" s="199"/>
      <c r="W121" s="200"/>
      <c r="X121" s="201"/>
      <c r="Y121" s="202"/>
      <c r="Z121" s="203"/>
      <c r="AA121" s="204"/>
      <c r="AB121" s="242"/>
      <c r="AC121" s="242"/>
      <c r="AD121" s="213">
        <f t="shared" si="134"/>
        <v>0</v>
      </c>
      <c r="AE121" s="214">
        <f t="shared" si="118"/>
        <v>0</v>
      </c>
      <c r="AF121" s="62"/>
      <c r="AG121" s="62"/>
      <c r="AH121" s="63"/>
      <c r="AI121" s="62"/>
      <c r="AJ121" s="205"/>
      <c r="AK121" s="62"/>
      <c r="AL121" s="516"/>
      <c r="AM121" s="510"/>
      <c r="AN121" s="205">
        <f>ROUND(CEILING(AR121*('Summary '!$J$4/100+1),5),0)-1</f>
        <v>304</v>
      </c>
      <c r="AO121" s="206">
        <f t="shared" si="135"/>
        <v>0</v>
      </c>
      <c r="AP121" s="206">
        <f t="shared" si="136"/>
        <v>0</v>
      </c>
      <c r="AQ121" s="63"/>
      <c r="AR121" s="62">
        <v>249</v>
      </c>
      <c r="AS121" s="279"/>
      <c r="AT121" s="510"/>
      <c r="AU121" s="511"/>
      <c r="AV121" s="511">
        <f t="shared" si="137"/>
        <v>249</v>
      </c>
      <c r="AW121" s="511">
        <f t="shared" si="138"/>
        <v>249</v>
      </c>
      <c r="AX121" s="234"/>
      <c r="AY121" s="235"/>
      <c r="AZ121" s="236"/>
      <c r="BA121" s="249"/>
      <c r="BB121" s="238"/>
      <c r="BC121" s="239">
        <f t="shared" si="139"/>
        <v>0</v>
      </c>
      <c r="BD121" s="210">
        <f t="shared" si="140"/>
        <v>0</v>
      </c>
      <c r="BE121" s="512">
        <f t="shared" si="141"/>
        <v>273.90000000000003</v>
      </c>
      <c r="BF121" s="242"/>
      <c r="BG121" s="210">
        <f t="shared" si="69"/>
        <v>0</v>
      </c>
      <c r="BH121" s="512">
        <f t="shared" si="40"/>
        <v>273.90000000000003</v>
      </c>
      <c r="BI121" s="400"/>
      <c r="BJ121" s="210">
        <f t="shared" si="142"/>
        <v>0</v>
      </c>
      <c r="BK121" s="512">
        <f t="shared" si="71"/>
        <v>286.34999999999997</v>
      </c>
      <c r="BL121" s="242"/>
      <c r="BM121" s="210">
        <f t="shared" si="143"/>
        <v>0</v>
      </c>
      <c r="BN121" s="512">
        <f t="shared" si="73"/>
        <v>249</v>
      </c>
      <c r="BO121" s="397">
        <f t="shared" si="144"/>
        <v>0</v>
      </c>
      <c r="BP121" s="210">
        <f t="shared" si="145"/>
        <v>0</v>
      </c>
      <c r="BQ121" s="210">
        <f t="shared" si="146"/>
        <v>0</v>
      </c>
      <c r="BR121" s="280">
        <v>2140</v>
      </c>
      <c r="BS121" s="713" t="s">
        <v>2613</v>
      </c>
      <c r="BT121" s="571" cm="1">
        <f t="array" ref="BT121">PRODUCT(--_xlfn.TEXTSPLIT(G121,"x"))/10000000</f>
        <v>13.353120000000001</v>
      </c>
      <c r="BU121" s="571">
        <f t="shared" si="77"/>
        <v>2.52010693337012</v>
      </c>
    </row>
    <row r="122" spans="1:73" ht="12" customHeight="1">
      <c r="A122" s="210" t="str">
        <f t="shared" si="131"/>
        <v>HO42145</v>
      </c>
      <c r="B122" s="211" t="s">
        <v>926</v>
      </c>
      <c r="C122" s="276" t="s">
        <v>789</v>
      </c>
      <c r="D122" s="276" t="s">
        <v>772</v>
      </c>
      <c r="E122" s="276"/>
      <c r="F122" s="277"/>
      <c r="G122" s="289" t="s">
        <v>886</v>
      </c>
      <c r="H122" s="637" t="s">
        <v>95</v>
      </c>
      <c r="I122" s="697" t="s">
        <v>1794</v>
      </c>
      <c r="J122" s="696" t="s">
        <v>1808</v>
      </c>
      <c r="K122" s="696" t="s">
        <v>1801</v>
      </c>
      <c r="L122" s="643" t="s">
        <v>1803</v>
      </c>
      <c r="M122" s="638">
        <v>1.65</v>
      </c>
      <c r="N122" s="278">
        <v>1</v>
      </c>
      <c r="O122" s="278"/>
      <c r="P122" s="278"/>
      <c r="Q122" s="224"/>
      <c r="R122" s="195"/>
      <c r="S122" s="196"/>
      <c r="T122" s="197"/>
      <c r="U122" s="198"/>
      <c r="V122" s="199"/>
      <c r="W122" s="200"/>
      <c r="X122" s="201"/>
      <c r="Y122" s="202"/>
      <c r="Z122" s="203"/>
      <c r="AA122" s="204"/>
      <c r="AB122" s="242"/>
      <c r="AC122" s="242"/>
      <c r="AD122" s="213">
        <f t="shared" si="134"/>
        <v>0</v>
      </c>
      <c r="AE122" s="214">
        <f t="shared" si="118"/>
        <v>0</v>
      </c>
      <c r="AF122" s="62"/>
      <c r="AG122" s="62"/>
      <c r="AH122" s="63"/>
      <c r="AI122" s="62"/>
      <c r="AJ122" s="205"/>
      <c r="AK122" s="62"/>
      <c r="AL122" s="516"/>
      <c r="AM122" s="510"/>
      <c r="AN122" s="205">
        <f>ROUND(CEILING(AR122*('Summary '!$J$4/100+1),5),0)-1</f>
        <v>114</v>
      </c>
      <c r="AO122" s="206">
        <f t="shared" si="135"/>
        <v>0</v>
      </c>
      <c r="AP122" s="206">
        <f t="shared" si="136"/>
        <v>0</v>
      </c>
      <c r="AQ122" s="63"/>
      <c r="AR122" s="62">
        <v>94</v>
      </c>
      <c r="AS122" s="279"/>
      <c r="AT122" s="510"/>
      <c r="AU122" s="511"/>
      <c r="AV122" s="511">
        <f t="shared" si="137"/>
        <v>94</v>
      </c>
      <c r="AW122" s="511">
        <f t="shared" si="138"/>
        <v>94</v>
      </c>
      <c r="AX122" s="234"/>
      <c r="AY122" s="235"/>
      <c r="AZ122" s="236"/>
      <c r="BA122" s="249"/>
      <c r="BB122" s="238"/>
      <c r="BC122" s="239">
        <f t="shared" si="139"/>
        <v>0</v>
      </c>
      <c r="BD122" s="210">
        <f t="shared" si="140"/>
        <v>0</v>
      </c>
      <c r="BE122" s="512">
        <f t="shared" si="141"/>
        <v>103.4</v>
      </c>
      <c r="BF122" s="242"/>
      <c r="BG122" s="210">
        <f t="shared" si="69"/>
        <v>0</v>
      </c>
      <c r="BH122" s="512">
        <f t="shared" si="40"/>
        <v>103.4</v>
      </c>
      <c r="BI122" s="400"/>
      <c r="BJ122" s="210">
        <f t="shared" si="142"/>
        <v>0</v>
      </c>
      <c r="BK122" s="512">
        <f t="shared" si="71"/>
        <v>108.1</v>
      </c>
      <c r="BL122" s="242"/>
      <c r="BM122" s="210">
        <f t="shared" si="143"/>
        <v>0</v>
      </c>
      <c r="BN122" s="512">
        <f t="shared" si="73"/>
        <v>94</v>
      </c>
      <c r="BO122" s="397">
        <f t="shared" si="144"/>
        <v>0</v>
      </c>
      <c r="BP122" s="210">
        <f t="shared" si="145"/>
        <v>0</v>
      </c>
      <c r="BQ122" s="210">
        <f t="shared" si="146"/>
        <v>0</v>
      </c>
      <c r="BR122" s="280">
        <v>2145</v>
      </c>
      <c r="BS122" s="713" t="s">
        <v>2613</v>
      </c>
      <c r="BT122" s="571" cm="1">
        <f t="array" ref="BT122">PRODUCT(--_xlfn.TEXTSPLIT(G122,"x"))/10000000</f>
        <v>1.3659840000000001</v>
      </c>
      <c r="BU122" s="571">
        <f t="shared" si="77"/>
        <v>2.9225803187922832</v>
      </c>
    </row>
    <row r="123" spans="1:73" ht="12" customHeight="1">
      <c r="A123" s="210" t="str">
        <f t="shared" si="131"/>
        <v>HO42146</v>
      </c>
      <c r="B123" s="211" t="s">
        <v>926</v>
      </c>
      <c r="C123" s="276" t="s">
        <v>790</v>
      </c>
      <c r="D123" s="276" t="s">
        <v>772</v>
      </c>
      <c r="E123" s="276"/>
      <c r="F123" s="277"/>
      <c r="G123" s="289" t="s">
        <v>885</v>
      </c>
      <c r="H123" s="637" t="s">
        <v>95</v>
      </c>
      <c r="I123" s="697" t="s">
        <v>1794</v>
      </c>
      <c r="J123" s="696" t="s">
        <v>1808</v>
      </c>
      <c r="K123" s="696" t="s">
        <v>1801</v>
      </c>
      <c r="L123" s="643" t="s">
        <v>1803</v>
      </c>
      <c r="M123" s="638">
        <v>1.24</v>
      </c>
      <c r="N123" s="278">
        <v>1</v>
      </c>
      <c r="O123" s="278"/>
      <c r="P123" s="278"/>
      <c r="Q123" s="224"/>
      <c r="R123" s="195"/>
      <c r="S123" s="196"/>
      <c r="T123" s="197"/>
      <c r="U123" s="198"/>
      <c r="V123" s="199"/>
      <c r="W123" s="200"/>
      <c r="X123" s="201"/>
      <c r="Y123" s="202"/>
      <c r="Z123" s="203"/>
      <c r="AA123" s="204"/>
      <c r="AB123" s="242"/>
      <c r="AC123" s="242"/>
      <c r="AD123" s="213">
        <f t="shared" si="134"/>
        <v>0</v>
      </c>
      <c r="AE123" s="214">
        <f t="shared" si="118"/>
        <v>0</v>
      </c>
      <c r="AF123" s="62"/>
      <c r="AG123" s="62"/>
      <c r="AH123" s="63"/>
      <c r="AI123" s="62"/>
      <c r="AJ123" s="205"/>
      <c r="AK123" s="62"/>
      <c r="AL123" s="516"/>
      <c r="AM123" s="510"/>
      <c r="AN123" s="205">
        <f>ROUND(CEILING(AR123*('Summary '!$J$4/100+1),5),0)-1</f>
        <v>129</v>
      </c>
      <c r="AO123" s="206">
        <f t="shared" si="135"/>
        <v>0</v>
      </c>
      <c r="AP123" s="206">
        <f t="shared" si="136"/>
        <v>0</v>
      </c>
      <c r="AQ123" s="63"/>
      <c r="AR123" s="62">
        <v>104</v>
      </c>
      <c r="AS123" s="279"/>
      <c r="AT123" s="510"/>
      <c r="AU123" s="511"/>
      <c r="AV123" s="511">
        <f t="shared" si="137"/>
        <v>104</v>
      </c>
      <c r="AW123" s="511">
        <f t="shared" si="138"/>
        <v>104</v>
      </c>
      <c r="AX123" s="234"/>
      <c r="AY123" s="235"/>
      <c r="AZ123" s="236"/>
      <c r="BA123" s="249"/>
      <c r="BB123" s="238"/>
      <c r="BC123" s="239">
        <f t="shared" si="139"/>
        <v>0</v>
      </c>
      <c r="BD123" s="210">
        <f t="shared" si="140"/>
        <v>0</v>
      </c>
      <c r="BE123" s="512">
        <f t="shared" si="141"/>
        <v>114.4</v>
      </c>
      <c r="BF123" s="242"/>
      <c r="BG123" s="210">
        <f t="shared" si="69"/>
        <v>0</v>
      </c>
      <c r="BH123" s="512">
        <f t="shared" si="40"/>
        <v>114.4</v>
      </c>
      <c r="BI123" s="400"/>
      <c r="BJ123" s="210">
        <f t="shared" si="142"/>
        <v>0</v>
      </c>
      <c r="BK123" s="512">
        <f t="shared" si="71"/>
        <v>119.6</v>
      </c>
      <c r="BL123" s="242"/>
      <c r="BM123" s="210">
        <f t="shared" si="143"/>
        <v>0</v>
      </c>
      <c r="BN123" s="512">
        <f t="shared" si="73"/>
        <v>104</v>
      </c>
      <c r="BO123" s="397">
        <f t="shared" si="144"/>
        <v>0</v>
      </c>
      <c r="BP123" s="210">
        <f t="shared" si="145"/>
        <v>0</v>
      </c>
      <c r="BQ123" s="210">
        <f t="shared" si="146"/>
        <v>0</v>
      </c>
      <c r="BR123" s="280">
        <v>2146</v>
      </c>
      <c r="BS123" s="713" t="s">
        <v>2613</v>
      </c>
      <c r="BT123" s="571" cm="1">
        <f t="array" ref="BT123">PRODUCT(--_xlfn.TEXTSPLIT(G123,"x"))/10000000</f>
        <v>1.8653759999999999</v>
      </c>
      <c r="BU123" s="571">
        <f t="shared" si="77"/>
        <v>2.8675747976218569</v>
      </c>
    </row>
    <row r="124" spans="1:73" ht="12" customHeight="1">
      <c r="A124" s="210" t="str">
        <f t="shared" si="131"/>
        <v>HO42147</v>
      </c>
      <c r="B124" s="211" t="s">
        <v>926</v>
      </c>
      <c r="C124" s="276" t="s">
        <v>791</v>
      </c>
      <c r="D124" s="276" t="s">
        <v>772</v>
      </c>
      <c r="E124" s="276"/>
      <c r="F124" s="277"/>
      <c r="G124" s="289" t="s">
        <v>884</v>
      </c>
      <c r="H124" s="637" t="s">
        <v>95</v>
      </c>
      <c r="I124" s="697" t="s">
        <v>1794</v>
      </c>
      <c r="J124" s="696" t="s">
        <v>1808</v>
      </c>
      <c r="K124" s="696" t="s">
        <v>1801</v>
      </c>
      <c r="L124" s="643" t="s">
        <v>1803</v>
      </c>
      <c r="M124" s="638">
        <v>1.8</v>
      </c>
      <c r="N124" s="278">
        <v>1</v>
      </c>
      <c r="O124" s="278"/>
      <c r="P124" s="278"/>
      <c r="Q124" s="224"/>
      <c r="R124" s="195"/>
      <c r="S124" s="196"/>
      <c r="T124" s="197"/>
      <c r="U124" s="198"/>
      <c r="V124" s="199"/>
      <c r="W124" s="200"/>
      <c r="X124" s="201"/>
      <c r="Y124" s="202"/>
      <c r="Z124" s="203"/>
      <c r="AA124" s="204"/>
      <c r="AB124" s="242"/>
      <c r="AC124" s="242"/>
      <c r="AD124" s="213">
        <f t="shared" si="134"/>
        <v>0</v>
      </c>
      <c r="AE124" s="214">
        <f t="shared" si="118"/>
        <v>0</v>
      </c>
      <c r="AF124" s="62"/>
      <c r="AG124" s="62"/>
      <c r="AH124" s="63"/>
      <c r="AI124" s="62"/>
      <c r="AJ124" s="205"/>
      <c r="AK124" s="62"/>
      <c r="AL124" s="516"/>
      <c r="AM124" s="510"/>
      <c r="AN124" s="205">
        <f>ROUND(CEILING(AR124*('Summary '!$J$4/100+1),5),0)-1</f>
        <v>159</v>
      </c>
      <c r="AO124" s="206">
        <f t="shared" si="135"/>
        <v>0</v>
      </c>
      <c r="AP124" s="206">
        <f t="shared" si="136"/>
        <v>0</v>
      </c>
      <c r="AQ124" s="63"/>
      <c r="AR124" s="62">
        <v>129</v>
      </c>
      <c r="AS124" s="279"/>
      <c r="AT124" s="510"/>
      <c r="AU124" s="511"/>
      <c r="AV124" s="511">
        <f t="shared" si="137"/>
        <v>129</v>
      </c>
      <c r="AW124" s="511">
        <f t="shared" si="138"/>
        <v>129</v>
      </c>
      <c r="AX124" s="234"/>
      <c r="AY124" s="235"/>
      <c r="AZ124" s="236"/>
      <c r="BA124" s="249"/>
      <c r="BB124" s="238"/>
      <c r="BC124" s="239">
        <f t="shared" si="139"/>
        <v>0</v>
      </c>
      <c r="BD124" s="210">
        <f t="shared" si="140"/>
        <v>0</v>
      </c>
      <c r="BE124" s="512">
        <f t="shared" si="141"/>
        <v>141.9</v>
      </c>
      <c r="BF124" s="242"/>
      <c r="BG124" s="210">
        <f t="shared" si="69"/>
        <v>0</v>
      </c>
      <c r="BH124" s="512">
        <f t="shared" si="40"/>
        <v>141.9</v>
      </c>
      <c r="BI124" s="400"/>
      <c r="BJ124" s="210">
        <f t="shared" si="142"/>
        <v>0</v>
      </c>
      <c r="BK124" s="512">
        <f t="shared" si="71"/>
        <v>148.35</v>
      </c>
      <c r="BL124" s="242"/>
      <c r="BM124" s="210">
        <f t="shared" si="143"/>
        <v>0</v>
      </c>
      <c r="BN124" s="512">
        <f t="shared" si="73"/>
        <v>129</v>
      </c>
      <c r="BO124" s="397">
        <f t="shared" si="144"/>
        <v>0</v>
      </c>
      <c r="BP124" s="210">
        <f t="shared" si="145"/>
        <v>0</v>
      </c>
      <c r="BQ124" s="210">
        <f t="shared" si="146"/>
        <v>0</v>
      </c>
      <c r="BR124" s="280">
        <v>2147</v>
      </c>
      <c r="BS124" s="713" t="s">
        <v>2613</v>
      </c>
      <c r="BT124" s="571" cm="1">
        <f t="array" ref="BT124">PRODUCT(--_xlfn.TEXTSPLIT(G124,"x"))/10000000</f>
        <v>2.4</v>
      </c>
      <c r="BU124" s="571">
        <f t="shared" si="77"/>
        <v>2.8230873823768508</v>
      </c>
    </row>
    <row r="125" spans="1:73" ht="12" customHeight="1">
      <c r="A125" s="210" t="str">
        <f t="shared" si="131"/>
        <v>HO42148</v>
      </c>
      <c r="B125" s="211" t="s">
        <v>926</v>
      </c>
      <c r="C125" s="276" t="s">
        <v>792</v>
      </c>
      <c r="D125" s="276" t="s">
        <v>772</v>
      </c>
      <c r="E125" s="276"/>
      <c r="F125" s="277"/>
      <c r="G125" s="289" t="s">
        <v>883</v>
      </c>
      <c r="H125" s="637" t="s">
        <v>95</v>
      </c>
      <c r="I125" s="697" t="s">
        <v>1794</v>
      </c>
      <c r="J125" s="696" t="s">
        <v>1808</v>
      </c>
      <c r="K125" s="696" t="s">
        <v>1801</v>
      </c>
      <c r="L125" s="643" t="s">
        <v>1803</v>
      </c>
      <c r="M125" s="638">
        <v>1.9</v>
      </c>
      <c r="N125" s="278">
        <v>1</v>
      </c>
      <c r="O125" s="278"/>
      <c r="P125" s="278"/>
      <c r="Q125" s="224"/>
      <c r="R125" s="195"/>
      <c r="S125" s="196"/>
      <c r="T125" s="197"/>
      <c r="U125" s="198"/>
      <c r="V125" s="199"/>
      <c r="W125" s="200"/>
      <c r="X125" s="201"/>
      <c r="Y125" s="202"/>
      <c r="Z125" s="203"/>
      <c r="AA125" s="204"/>
      <c r="AB125" s="242"/>
      <c r="AC125" s="242"/>
      <c r="AD125" s="213">
        <f t="shared" si="134"/>
        <v>0</v>
      </c>
      <c r="AE125" s="214">
        <f t="shared" si="118"/>
        <v>0</v>
      </c>
      <c r="AF125" s="62"/>
      <c r="AG125" s="62"/>
      <c r="AH125" s="63"/>
      <c r="AI125" s="62"/>
      <c r="AJ125" s="205"/>
      <c r="AK125" s="62"/>
      <c r="AL125" s="516"/>
      <c r="AM125" s="510"/>
      <c r="AN125" s="205">
        <f>ROUND(CEILING(AR125*('Summary '!$J$4/100+1),5),0)-1</f>
        <v>154</v>
      </c>
      <c r="AO125" s="206">
        <f t="shared" si="135"/>
        <v>0</v>
      </c>
      <c r="AP125" s="206">
        <f t="shared" si="136"/>
        <v>0</v>
      </c>
      <c r="AQ125" s="63"/>
      <c r="AR125" s="62">
        <v>124</v>
      </c>
      <c r="AS125" s="279"/>
      <c r="AT125" s="510"/>
      <c r="AU125" s="511"/>
      <c r="AV125" s="511">
        <f t="shared" si="137"/>
        <v>124</v>
      </c>
      <c r="AW125" s="511">
        <f t="shared" si="138"/>
        <v>124</v>
      </c>
      <c r="AX125" s="234"/>
      <c r="AY125" s="235"/>
      <c r="AZ125" s="236"/>
      <c r="BA125" s="249"/>
      <c r="BB125" s="238"/>
      <c r="BC125" s="239">
        <f t="shared" si="139"/>
        <v>0</v>
      </c>
      <c r="BD125" s="210">
        <f t="shared" si="140"/>
        <v>0</v>
      </c>
      <c r="BE125" s="512">
        <f t="shared" si="141"/>
        <v>136.4</v>
      </c>
      <c r="BF125" s="242"/>
      <c r="BG125" s="210">
        <f t="shared" si="69"/>
        <v>0</v>
      </c>
      <c r="BH125" s="512">
        <f t="shared" si="40"/>
        <v>136.4</v>
      </c>
      <c r="BI125" s="400"/>
      <c r="BJ125" s="210">
        <f t="shared" si="142"/>
        <v>0</v>
      </c>
      <c r="BK125" s="512">
        <f t="shared" si="71"/>
        <v>142.6</v>
      </c>
      <c r="BL125" s="242"/>
      <c r="BM125" s="210">
        <f t="shared" si="143"/>
        <v>0</v>
      </c>
      <c r="BN125" s="512">
        <f t="shared" si="73"/>
        <v>124</v>
      </c>
      <c r="BO125" s="397">
        <f t="shared" si="144"/>
        <v>0</v>
      </c>
      <c r="BP125" s="210">
        <f t="shared" si="145"/>
        <v>0</v>
      </c>
      <c r="BQ125" s="210">
        <f t="shared" si="146"/>
        <v>0</v>
      </c>
      <c r="BR125" s="280">
        <v>2148</v>
      </c>
      <c r="BS125" s="713" t="s">
        <v>2613</v>
      </c>
      <c r="BT125" s="571" cm="1">
        <f t="array" ref="BT125">PRODUCT(--_xlfn.TEXTSPLIT(G125,"x"))/10000000</f>
        <v>2.8319999999999999</v>
      </c>
      <c r="BU125" s="571">
        <f t="shared" si="77"/>
        <v>2.7938686068373255</v>
      </c>
    </row>
    <row r="126" spans="1:73" ht="12" customHeight="1">
      <c r="A126" s="210" t="str">
        <f t="shared" si="131"/>
        <v>HO42149</v>
      </c>
      <c r="B126" s="211" t="s">
        <v>926</v>
      </c>
      <c r="C126" s="276" t="s">
        <v>2548</v>
      </c>
      <c r="D126" s="276" t="s">
        <v>772</v>
      </c>
      <c r="E126" s="401"/>
      <c r="F126" s="277"/>
      <c r="G126" s="289" t="s">
        <v>2552</v>
      </c>
      <c r="H126" s="637" t="s">
        <v>95</v>
      </c>
      <c r="I126" s="697" t="s">
        <v>1794</v>
      </c>
      <c r="J126" s="696" t="s">
        <v>1808</v>
      </c>
      <c r="K126" s="696" t="s">
        <v>1801</v>
      </c>
      <c r="L126" s="643" t="s">
        <v>1803</v>
      </c>
      <c r="M126" s="638">
        <v>3.39</v>
      </c>
      <c r="N126" s="278">
        <v>1</v>
      </c>
      <c r="O126" s="278"/>
      <c r="P126" s="278"/>
      <c r="Q126" s="224"/>
      <c r="R126" s="195"/>
      <c r="S126" s="196"/>
      <c r="T126" s="197"/>
      <c r="U126" s="198"/>
      <c r="V126" s="199"/>
      <c r="W126" s="200"/>
      <c r="X126" s="201"/>
      <c r="Y126" s="202"/>
      <c r="Z126" s="203"/>
      <c r="AA126" s="204"/>
      <c r="AB126" s="242"/>
      <c r="AC126" s="242"/>
      <c r="AD126" s="213">
        <f t="shared" ref="AD126:AD129" si="147">SUM(Q126:AC126)</f>
        <v>0</v>
      </c>
      <c r="AE126" s="214">
        <f t="shared" si="118"/>
        <v>0</v>
      </c>
      <c r="AF126" s="62"/>
      <c r="AG126" s="62"/>
      <c r="AH126" s="63"/>
      <c r="AI126" s="62"/>
      <c r="AJ126" s="205"/>
      <c r="AK126" s="62"/>
      <c r="AL126" s="516"/>
      <c r="AM126" s="510"/>
      <c r="AN126" s="205">
        <f>ROUND(CEILING(AR126*('Summary '!$J$4/100+1),5),0)-1</f>
        <v>189</v>
      </c>
      <c r="AO126" s="206">
        <f t="shared" si="135"/>
        <v>0</v>
      </c>
      <c r="AP126" s="206">
        <f t="shared" si="136"/>
        <v>0</v>
      </c>
      <c r="AQ126" s="63"/>
      <c r="AR126" s="62">
        <v>154</v>
      </c>
      <c r="AS126" s="279"/>
      <c r="AT126" s="510"/>
      <c r="AU126" s="511"/>
      <c r="AV126" s="511">
        <f t="shared" si="137"/>
        <v>154</v>
      </c>
      <c r="AW126" s="511">
        <f t="shared" si="138"/>
        <v>154</v>
      </c>
      <c r="AX126" s="234"/>
      <c r="AY126" s="235"/>
      <c r="AZ126" s="236"/>
      <c r="BA126" s="249"/>
      <c r="BB126" s="238"/>
      <c r="BC126" s="239">
        <f t="shared" si="139"/>
        <v>0</v>
      </c>
      <c r="BD126" s="210">
        <f t="shared" si="140"/>
        <v>0</v>
      </c>
      <c r="BE126" s="512">
        <f t="shared" si="141"/>
        <v>169.4</v>
      </c>
      <c r="BF126" s="242"/>
      <c r="BG126" s="210">
        <f t="shared" si="69"/>
        <v>0</v>
      </c>
      <c r="BH126" s="512">
        <f t="shared" si="40"/>
        <v>169.4</v>
      </c>
      <c r="BI126" s="400"/>
      <c r="BJ126" s="210">
        <f t="shared" si="142"/>
        <v>0</v>
      </c>
      <c r="BK126" s="512">
        <f t="shared" si="71"/>
        <v>177.1</v>
      </c>
      <c r="BL126" s="242"/>
      <c r="BM126" s="210">
        <f t="shared" si="143"/>
        <v>0</v>
      </c>
      <c r="BN126" s="512">
        <f t="shared" si="73"/>
        <v>154</v>
      </c>
      <c r="BO126" s="397">
        <f t="shared" si="144"/>
        <v>0</v>
      </c>
      <c r="BP126" s="210">
        <f t="shared" si="145"/>
        <v>0</v>
      </c>
      <c r="BQ126" s="210">
        <f t="shared" si="146"/>
        <v>0</v>
      </c>
      <c r="BR126" s="280">
        <v>2149</v>
      </c>
      <c r="BS126" s="713" t="s">
        <v>2613</v>
      </c>
      <c r="BT126" s="571" cm="1">
        <f t="array" ref="BT126">PRODUCT(--_xlfn.TEXTSPLIT(G126,"x"))/10000000</f>
        <v>6.0449999999999999</v>
      </c>
      <c r="BU126" s="571">
        <f t="shared" si="77"/>
        <v>2.6600126887353337</v>
      </c>
    </row>
    <row r="127" spans="1:73" ht="12" customHeight="1">
      <c r="A127" s="210" t="str">
        <f t="shared" si="131"/>
        <v>HO42150</v>
      </c>
      <c r="B127" s="211" t="s">
        <v>926</v>
      </c>
      <c r="C127" s="276" t="s">
        <v>2549</v>
      </c>
      <c r="D127" s="276" t="s">
        <v>772</v>
      </c>
      <c r="E127" s="401"/>
      <c r="F127" s="277"/>
      <c r="G127" s="289" t="s">
        <v>2553</v>
      </c>
      <c r="H127" s="637" t="s">
        <v>95</v>
      </c>
      <c r="I127" s="697" t="s">
        <v>1794</v>
      </c>
      <c r="J127" s="696" t="s">
        <v>1808</v>
      </c>
      <c r="K127" s="696" t="s">
        <v>1801</v>
      </c>
      <c r="L127" s="643" t="s">
        <v>1803</v>
      </c>
      <c r="M127" s="638">
        <v>3.78</v>
      </c>
      <c r="N127" s="278">
        <v>1</v>
      </c>
      <c r="O127" s="278"/>
      <c r="P127" s="278"/>
      <c r="Q127" s="224"/>
      <c r="R127" s="195"/>
      <c r="S127" s="196"/>
      <c r="T127" s="197"/>
      <c r="U127" s="198"/>
      <c r="V127" s="199"/>
      <c r="W127" s="200"/>
      <c r="X127" s="201"/>
      <c r="Y127" s="202"/>
      <c r="Z127" s="203"/>
      <c r="AA127" s="204"/>
      <c r="AB127" s="242"/>
      <c r="AC127" s="242"/>
      <c r="AD127" s="213">
        <f t="shared" si="147"/>
        <v>0</v>
      </c>
      <c r="AE127" s="214">
        <f t="shared" si="118"/>
        <v>0</v>
      </c>
      <c r="AF127" s="62"/>
      <c r="AG127" s="62"/>
      <c r="AH127" s="63"/>
      <c r="AI127" s="62"/>
      <c r="AJ127" s="205"/>
      <c r="AK127" s="62"/>
      <c r="AL127" s="516"/>
      <c r="AM127" s="510"/>
      <c r="AN127" s="205">
        <f>ROUND(CEILING(AR127*('Summary '!$J$4/100+1),5),0)-1</f>
        <v>214</v>
      </c>
      <c r="AO127" s="206">
        <f t="shared" si="135"/>
        <v>0</v>
      </c>
      <c r="AP127" s="206">
        <f t="shared" si="136"/>
        <v>0</v>
      </c>
      <c r="AQ127" s="63"/>
      <c r="AR127" s="62">
        <v>174</v>
      </c>
      <c r="AS127" s="279"/>
      <c r="AT127" s="510"/>
      <c r="AU127" s="511"/>
      <c r="AV127" s="511">
        <f t="shared" si="137"/>
        <v>174</v>
      </c>
      <c r="AW127" s="511">
        <f t="shared" si="138"/>
        <v>174</v>
      </c>
      <c r="AX127" s="234"/>
      <c r="AY127" s="235"/>
      <c r="AZ127" s="236"/>
      <c r="BA127" s="249"/>
      <c r="BB127" s="238"/>
      <c r="BC127" s="239">
        <f t="shared" si="139"/>
        <v>0</v>
      </c>
      <c r="BD127" s="210">
        <f t="shared" si="140"/>
        <v>0</v>
      </c>
      <c r="BE127" s="512">
        <f t="shared" si="141"/>
        <v>191.4</v>
      </c>
      <c r="BF127" s="242"/>
      <c r="BG127" s="210">
        <f t="shared" si="69"/>
        <v>0</v>
      </c>
      <c r="BH127" s="512">
        <f t="shared" si="40"/>
        <v>191.4</v>
      </c>
      <c r="BI127" s="400"/>
      <c r="BJ127" s="210">
        <f t="shared" si="142"/>
        <v>0</v>
      </c>
      <c r="BK127" s="512">
        <f t="shared" si="71"/>
        <v>200.1</v>
      </c>
      <c r="BL127" s="242"/>
      <c r="BM127" s="210">
        <f t="shared" si="143"/>
        <v>0</v>
      </c>
      <c r="BN127" s="512">
        <f t="shared" si="73"/>
        <v>174</v>
      </c>
      <c r="BO127" s="397">
        <f t="shared" si="144"/>
        <v>0</v>
      </c>
      <c r="BP127" s="210">
        <f t="shared" si="145"/>
        <v>0</v>
      </c>
      <c r="BQ127" s="210">
        <f t="shared" si="146"/>
        <v>0</v>
      </c>
      <c r="BR127" s="280">
        <v>2150</v>
      </c>
      <c r="BS127" s="713" t="s">
        <v>2613</v>
      </c>
      <c r="BT127" s="571" cm="1">
        <f t="array" ref="BT127">PRODUCT(--_xlfn.TEXTSPLIT(G127,"x"))/10000000</f>
        <v>8.19</v>
      </c>
      <c r="BU127" s="571">
        <f t="shared" si="77"/>
        <v>2.6064026933434592</v>
      </c>
    </row>
    <row r="128" spans="1:73" ht="12" customHeight="1">
      <c r="A128" s="210" t="str">
        <f t="shared" si="131"/>
        <v>HO42151</v>
      </c>
      <c r="B128" s="211" t="s">
        <v>926</v>
      </c>
      <c r="C128" s="276" t="s">
        <v>2550</v>
      </c>
      <c r="D128" s="276" t="s">
        <v>772</v>
      </c>
      <c r="E128" s="401"/>
      <c r="F128" s="277"/>
      <c r="G128" s="289" t="s">
        <v>2554</v>
      </c>
      <c r="H128" s="637" t="s">
        <v>95</v>
      </c>
      <c r="I128" s="697" t="s">
        <v>1794</v>
      </c>
      <c r="J128" s="696" t="s">
        <v>1808</v>
      </c>
      <c r="K128" s="696" t="s">
        <v>1801</v>
      </c>
      <c r="L128" s="643" t="s">
        <v>1803</v>
      </c>
      <c r="M128" s="638">
        <v>5.23</v>
      </c>
      <c r="N128" s="278">
        <v>1</v>
      </c>
      <c r="O128" s="278"/>
      <c r="P128" s="278"/>
      <c r="Q128" s="224"/>
      <c r="R128" s="195"/>
      <c r="S128" s="196"/>
      <c r="T128" s="197"/>
      <c r="U128" s="198"/>
      <c r="V128" s="199"/>
      <c r="W128" s="200"/>
      <c r="X128" s="201"/>
      <c r="Y128" s="202"/>
      <c r="Z128" s="203"/>
      <c r="AA128" s="204"/>
      <c r="AB128" s="242"/>
      <c r="AC128" s="242"/>
      <c r="AD128" s="213">
        <f t="shared" si="147"/>
        <v>0</v>
      </c>
      <c r="AE128" s="214">
        <f t="shared" si="118"/>
        <v>0</v>
      </c>
      <c r="AF128" s="62"/>
      <c r="AG128" s="62"/>
      <c r="AH128" s="63"/>
      <c r="AI128" s="62"/>
      <c r="AJ128" s="205"/>
      <c r="AK128" s="62"/>
      <c r="AL128" s="516"/>
      <c r="AM128" s="510"/>
      <c r="AN128" s="205">
        <f>ROUND(CEILING(AR128*('Summary '!$J$4/100+1),5),0)-1</f>
        <v>264</v>
      </c>
      <c r="AO128" s="206">
        <f t="shared" si="135"/>
        <v>0</v>
      </c>
      <c r="AP128" s="206">
        <f t="shared" si="136"/>
        <v>0</v>
      </c>
      <c r="AQ128" s="63"/>
      <c r="AR128" s="62">
        <v>214</v>
      </c>
      <c r="AS128" s="279"/>
      <c r="AT128" s="510"/>
      <c r="AU128" s="511"/>
      <c r="AV128" s="511">
        <f t="shared" si="137"/>
        <v>214</v>
      </c>
      <c r="AW128" s="511">
        <f t="shared" si="138"/>
        <v>214</v>
      </c>
      <c r="AX128" s="234"/>
      <c r="AY128" s="235"/>
      <c r="AZ128" s="236"/>
      <c r="BA128" s="249"/>
      <c r="BB128" s="238"/>
      <c r="BC128" s="239">
        <f t="shared" si="139"/>
        <v>0</v>
      </c>
      <c r="BD128" s="210">
        <f t="shared" si="140"/>
        <v>0</v>
      </c>
      <c r="BE128" s="512">
        <f t="shared" si="141"/>
        <v>235.4</v>
      </c>
      <c r="BF128" s="242"/>
      <c r="BG128" s="210">
        <f t="shared" si="69"/>
        <v>0</v>
      </c>
      <c r="BH128" s="512">
        <f t="shared" si="40"/>
        <v>235.4</v>
      </c>
      <c r="BI128" s="400"/>
      <c r="BJ128" s="210">
        <f t="shared" si="142"/>
        <v>0</v>
      </c>
      <c r="BK128" s="512">
        <f t="shared" si="71"/>
        <v>246.1</v>
      </c>
      <c r="BL128" s="242"/>
      <c r="BM128" s="210">
        <f t="shared" si="143"/>
        <v>0</v>
      </c>
      <c r="BN128" s="512">
        <f t="shared" si="73"/>
        <v>214</v>
      </c>
      <c r="BO128" s="397">
        <f t="shared" si="144"/>
        <v>0</v>
      </c>
      <c r="BP128" s="210">
        <f t="shared" si="145"/>
        <v>0</v>
      </c>
      <c r="BQ128" s="210">
        <f t="shared" si="146"/>
        <v>0</v>
      </c>
      <c r="BR128" s="280">
        <v>2151</v>
      </c>
      <c r="BS128" s="713" t="s">
        <v>2613</v>
      </c>
      <c r="BT128" s="571" cm="1">
        <f t="array" ref="BT128">PRODUCT(--_xlfn.TEXTSPLIT(G128,"x"))/10000000</f>
        <v>11.2455</v>
      </c>
      <c r="BU128" s="571">
        <f t="shared" si="77"/>
        <v>2.5504321438840747</v>
      </c>
    </row>
    <row r="129" spans="1:73" ht="12" customHeight="1">
      <c r="A129" s="210" t="str">
        <f t="shared" si="131"/>
        <v>HO42152</v>
      </c>
      <c r="B129" s="211" t="s">
        <v>926</v>
      </c>
      <c r="C129" s="276" t="s">
        <v>2551</v>
      </c>
      <c r="D129" s="276" t="s">
        <v>772</v>
      </c>
      <c r="E129" s="401"/>
      <c r="F129" s="277"/>
      <c r="G129" s="289" t="s">
        <v>2555</v>
      </c>
      <c r="H129" s="637" t="s">
        <v>95</v>
      </c>
      <c r="I129" s="697" t="s">
        <v>1794</v>
      </c>
      <c r="J129" s="696" t="s">
        <v>1808</v>
      </c>
      <c r="K129" s="696" t="s">
        <v>1801</v>
      </c>
      <c r="L129" s="643" t="s">
        <v>1803</v>
      </c>
      <c r="M129" s="638">
        <v>5.61</v>
      </c>
      <c r="N129" s="278">
        <v>1</v>
      </c>
      <c r="O129" s="278"/>
      <c r="P129" s="278"/>
      <c r="Q129" s="224"/>
      <c r="R129" s="195"/>
      <c r="S129" s="196"/>
      <c r="T129" s="197"/>
      <c r="U129" s="198"/>
      <c r="V129" s="199"/>
      <c r="W129" s="200"/>
      <c r="X129" s="201"/>
      <c r="Y129" s="202"/>
      <c r="Z129" s="203"/>
      <c r="AA129" s="204"/>
      <c r="AB129" s="242"/>
      <c r="AC129" s="242"/>
      <c r="AD129" s="213">
        <f t="shared" si="147"/>
        <v>0</v>
      </c>
      <c r="AE129" s="214">
        <f t="shared" si="118"/>
        <v>0</v>
      </c>
      <c r="AF129" s="62"/>
      <c r="AG129" s="62"/>
      <c r="AH129" s="63"/>
      <c r="AI129" s="62"/>
      <c r="AJ129" s="205"/>
      <c r="AK129" s="62"/>
      <c r="AL129" s="516"/>
      <c r="AM129" s="510"/>
      <c r="AN129" s="205">
        <f>ROUND(CEILING(AR129*('Summary '!$J$4/100+1),5),0)-1</f>
        <v>274</v>
      </c>
      <c r="AO129" s="206">
        <f t="shared" si="135"/>
        <v>0</v>
      </c>
      <c r="AP129" s="206">
        <f t="shared" si="136"/>
        <v>0</v>
      </c>
      <c r="AQ129" s="63"/>
      <c r="AR129" s="62">
        <v>224</v>
      </c>
      <c r="AS129" s="279"/>
      <c r="AT129" s="510"/>
      <c r="AU129" s="511"/>
      <c r="AV129" s="511">
        <f t="shared" si="137"/>
        <v>224</v>
      </c>
      <c r="AW129" s="511">
        <f t="shared" si="138"/>
        <v>224</v>
      </c>
      <c r="AX129" s="234"/>
      <c r="AY129" s="235"/>
      <c r="AZ129" s="236"/>
      <c r="BA129" s="249"/>
      <c r="BB129" s="238"/>
      <c r="BC129" s="239">
        <f t="shared" si="139"/>
        <v>0</v>
      </c>
      <c r="BD129" s="210">
        <f t="shared" si="140"/>
        <v>0</v>
      </c>
      <c r="BE129" s="512">
        <f t="shared" si="141"/>
        <v>246.40000000000003</v>
      </c>
      <c r="BF129" s="242"/>
      <c r="BG129" s="210">
        <f t="shared" si="69"/>
        <v>0</v>
      </c>
      <c r="BH129" s="512">
        <f t="shared" si="40"/>
        <v>246.40000000000003</v>
      </c>
      <c r="BI129" s="400"/>
      <c r="BJ129" s="210">
        <f t="shared" si="142"/>
        <v>0</v>
      </c>
      <c r="BK129" s="512">
        <f t="shared" si="71"/>
        <v>257.59999999999997</v>
      </c>
      <c r="BL129" s="242"/>
      <c r="BM129" s="210">
        <f t="shared" si="143"/>
        <v>0</v>
      </c>
      <c r="BN129" s="512">
        <f t="shared" si="73"/>
        <v>224</v>
      </c>
      <c r="BO129" s="397">
        <f t="shared" si="144"/>
        <v>0</v>
      </c>
      <c r="BP129" s="210">
        <f t="shared" si="145"/>
        <v>0</v>
      </c>
      <c r="BQ129" s="210">
        <f t="shared" si="146"/>
        <v>0</v>
      </c>
      <c r="BR129" s="280">
        <v>2152</v>
      </c>
      <c r="BS129" s="713" t="s">
        <v>2613</v>
      </c>
      <c r="BT129" s="571" cm="1">
        <f t="array" ref="BT129">PRODUCT(--_xlfn.TEXTSPLIT(G129,"x"))/10000000</f>
        <v>12.89925</v>
      </c>
      <c r="BU129" s="571">
        <f t="shared" si="77"/>
        <v>2.5262116057234909</v>
      </c>
    </row>
    <row r="130" spans="1:73" ht="16" customHeight="1">
      <c r="A130" s="272"/>
      <c r="B130" s="252"/>
      <c r="C130" s="294" t="s">
        <v>816</v>
      </c>
      <c r="D130" s="252"/>
      <c r="E130" s="252"/>
      <c r="F130" s="253"/>
      <c r="G130" s="290"/>
      <c r="H130" s="588"/>
      <c r="I130" s="588"/>
      <c r="J130" s="72"/>
      <c r="K130" s="72"/>
      <c r="L130" s="72"/>
      <c r="M130" s="253"/>
      <c r="N130" s="254"/>
      <c r="O130" s="254"/>
      <c r="P130" s="254"/>
      <c r="Q130" s="255"/>
      <c r="R130" s="255"/>
      <c r="S130" s="255"/>
      <c r="T130" s="255"/>
      <c r="U130" s="256"/>
      <c r="V130" s="255"/>
      <c r="W130" s="255"/>
      <c r="X130" s="257"/>
      <c r="Y130" s="255"/>
      <c r="Z130" s="257"/>
      <c r="AA130" s="257"/>
      <c r="AB130" s="260"/>
      <c r="AC130" s="260"/>
      <c r="AD130" s="258"/>
      <c r="AE130" s="258"/>
      <c r="AF130" s="258"/>
      <c r="AG130" s="258"/>
      <c r="AH130" s="258"/>
      <c r="AI130" s="258"/>
      <c r="AJ130" s="258"/>
      <c r="AK130" s="409"/>
      <c r="AL130" s="404"/>
      <c r="AM130" s="404"/>
      <c r="AN130" s="258"/>
      <c r="AO130" s="258"/>
      <c r="AP130" s="404"/>
      <c r="AQ130" s="404"/>
      <c r="AR130" s="404"/>
      <c r="AS130" s="404"/>
      <c r="AT130" s="404"/>
      <c r="AU130" s="404"/>
      <c r="AV130" s="404"/>
      <c r="AW130" s="258"/>
      <c r="AX130" s="260"/>
      <c r="AY130" s="260"/>
      <c r="AZ130" s="260"/>
      <c r="BA130" s="261"/>
      <c r="BB130" s="260"/>
      <c r="BC130" s="404"/>
      <c r="BD130" s="404"/>
      <c r="BE130" s="404"/>
      <c r="BF130" s="456"/>
      <c r="BG130" s="404"/>
      <c r="BH130" s="404"/>
      <c r="BI130" s="698"/>
      <c r="BJ130" s="258"/>
      <c r="BK130" s="258"/>
      <c r="BL130" s="566"/>
      <c r="BM130" s="258"/>
      <c r="BN130" s="258"/>
      <c r="BO130" s="258"/>
      <c r="BP130" s="258"/>
      <c r="BQ130" s="258"/>
      <c r="BR130" s="258"/>
      <c r="BS130" s="404"/>
      <c r="BT130" s="404"/>
      <c r="BU130" s="404"/>
    </row>
    <row r="131" spans="1:73" ht="12" customHeight="1">
      <c r="A131" s="210" t="str">
        <f>"HO4"&amp;REPT(0,4-LEN(BR131))&amp;BR131</f>
        <v>HO41947</v>
      </c>
      <c r="B131" s="211" t="s">
        <v>1081</v>
      </c>
      <c r="C131" s="276" t="s">
        <v>2334</v>
      </c>
      <c r="D131" s="276" t="s">
        <v>772</v>
      </c>
      <c r="E131" s="276"/>
      <c r="F131" s="277"/>
      <c r="G131" s="289" t="s">
        <v>862</v>
      </c>
      <c r="H131" s="637" t="s">
        <v>1422</v>
      </c>
      <c r="I131" s="697" t="s">
        <v>1817</v>
      </c>
      <c r="J131" s="696" t="s">
        <v>1808</v>
      </c>
      <c r="K131" s="696" t="s">
        <v>1801</v>
      </c>
      <c r="L131" s="643" t="s">
        <v>1803</v>
      </c>
      <c r="M131" s="638">
        <v>12.715999999999999</v>
      </c>
      <c r="N131" s="278">
        <v>1</v>
      </c>
      <c r="O131" s="585"/>
      <c r="P131" s="585"/>
      <c r="Q131" s="421"/>
      <c r="R131" s="195"/>
      <c r="S131" s="196"/>
      <c r="T131" s="197"/>
      <c r="U131" s="198"/>
      <c r="V131" s="199"/>
      <c r="W131" s="200"/>
      <c r="X131" s="201"/>
      <c r="Y131" s="202"/>
      <c r="Z131" s="203"/>
      <c r="AA131" s="204"/>
      <c r="AB131" s="242"/>
      <c r="AC131" s="242"/>
      <c r="AD131" s="213">
        <f t="shared" si="134"/>
        <v>0</v>
      </c>
      <c r="AE131" s="214">
        <f>N131*AD131</f>
        <v>0</v>
      </c>
      <c r="AF131" s="62"/>
      <c r="AG131" s="62"/>
      <c r="AH131" s="63"/>
      <c r="AI131" s="62"/>
      <c r="AJ131" s="205"/>
      <c r="AK131" s="62"/>
      <c r="AL131" s="516"/>
      <c r="AM131" s="510"/>
      <c r="AN131" s="205">
        <f>ROUND(CEILING(AR131*('Summary '!$J$4/100+1),5),0)-1</f>
        <v>599</v>
      </c>
      <c r="AO131" s="206">
        <f t="shared" ref="AO131:AO170" si="148">IF(P131=TRUE,-0.05,0)</f>
        <v>0</v>
      </c>
      <c r="AP131" s="206">
        <f t="shared" ref="AP131:AP148" si="149">IF(O131=TRUE,0.15,0)</f>
        <v>0</v>
      </c>
      <c r="AQ131" s="63"/>
      <c r="AR131" s="62">
        <v>489</v>
      </c>
      <c r="AS131" s="279"/>
      <c r="AT131" s="510"/>
      <c r="AU131" s="511"/>
      <c r="AV131" s="511">
        <f t="shared" ref="AV131:AV170" si="150">IF(OrderFormType="Wholesale",CEILING(AR131*ExchRate,ExchRateRoundUpTo),CEILING(AN131*ExchRate,ExchRateRoundUpTo)/1.22)</f>
        <v>489</v>
      </c>
      <c r="AW131" s="511">
        <f t="shared" ref="AW131:AW170" si="151">AV131*(1+AO131+AP131)</f>
        <v>489</v>
      </c>
      <c r="AX131" s="234"/>
      <c r="AY131" s="235"/>
      <c r="AZ131" s="236"/>
      <c r="BA131" s="249"/>
      <c r="BB131" s="238"/>
      <c r="BC131" s="239">
        <f t="shared" ref="BC131:BC170" si="152">SUM(AX131:BB131)</f>
        <v>0</v>
      </c>
      <c r="BD131" s="210">
        <f t="shared" ref="BD131:BD170" si="153">N131*BC131</f>
        <v>0</v>
      </c>
      <c r="BE131" s="512">
        <f t="shared" ref="BE131:BE170" si="154">AV131*(1.1+AO131+AP131)</f>
        <v>537.90000000000009</v>
      </c>
      <c r="BF131" s="242"/>
      <c r="BG131" s="210">
        <f t="shared" ref="BG131:BG138" si="155">$N131*BF131</f>
        <v>0</v>
      </c>
      <c r="BH131" s="512">
        <f t="shared" ref="BH131:BH138" si="156">$AV131*(1.1+$AO131+$AP131)</f>
        <v>537.90000000000009</v>
      </c>
      <c r="BI131" s="400"/>
      <c r="BJ131" s="210">
        <f t="shared" ref="BJ131:BJ170" si="157">N131*BI131</f>
        <v>0</v>
      </c>
      <c r="BK131" s="512">
        <f t="shared" si="71"/>
        <v>562.34999999999991</v>
      </c>
      <c r="BL131" s="242"/>
      <c r="BM131" s="210">
        <f t="shared" ref="BM131:BM170" si="158">N131*BL131</f>
        <v>0</v>
      </c>
      <c r="BN131" s="512">
        <f t="shared" si="73"/>
        <v>489</v>
      </c>
      <c r="BO131" s="397">
        <f t="shared" ref="BO131:BO170" si="159">(AD131*AW131)+(BC131*BE131)+(BF131*BH131)+(BI131*BK131)+(BL131*BN131)</f>
        <v>0</v>
      </c>
      <c r="BP131" s="210">
        <f t="shared" ref="BP131:BP170" si="160">AD131+BC131+BF131+BI131+BL131</f>
        <v>0</v>
      </c>
      <c r="BQ131" s="210">
        <f t="shared" ref="BQ131:BQ170" si="161">N131*BP131</f>
        <v>0</v>
      </c>
      <c r="BR131" s="280">
        <v>1947</v>
      </c>
      <c r="BS131" s="713" t="s">
        <v>2613</v>
      </c>
      <c r="BT131" s="571" cm="1">
        <f t="array" ref="BT131">PRODUCT(--_xlfn.TEXTSPLIT(G131,"x"))/10000000</f>
        <v>49.501199999999997</v>
      </c>
      <c r="BU131" s="571">
        <f t="shared" si="77"/>
        <v>2.35</v>
      </c>
    </row>
    <row r="132" spans="1:73" ht="12" customHeight="1">
      <c r="A132" s="210" t="str">
        <f>"HO4"&amp;REPT(0,4-LEN(BR132))&amp;BR132</f>
        <v>HO41948</v>
      </c>
      <c r="B132" s="211" t="s">
        <v>1081</v>
      </c>
      <c r="C132" s="276" t="s">
        <v>2335</v>
      </c>
      <c r="D132" s="276" t="s">
        <v>772</v>
      </c>
      <c r="E132" s="276"/>
      <c r="F132" s="277"/>
      <c r="G132" s="289" t="s">
        <v>863</v>
      </c>
      <c r="H132" s="637" t="s">
        <v>1422</v>
      </c>
      <c r="I132" s="697" t="s">
        <v>1817</v>
      </c>
      <c r="J132" s="696" t="s">
        <v>1808</v>
      </c>
      <c r="K132" s="696" t="s">
        <v>1801</v>
      </c>
      <c r="L132" s="643" t="s">
        <v>1803</v>
      </c>
      <c r="M132" s="638">
        <v>6.3249999999999993</v>
      </c>
      <c r="N132" s="278">
        <v>1</v>
      </c>
      <c r="O132" s="585"/>
      <c r="P132" s="585"/>
      <c r="Q132" s="421"/>
      <c r="R132" s="195"/>
      <c r="S132" s="196"/>
      <c r="T132" s="197"/>
      <c r="U132" s="198"/>
      <c r="V132" s="199"/>
      <c r="W132" s="200"/>
      <c r="X132" s="201"/>
      <c r="Y132" s="202"/>
      <c r="Z132" s="203"/>
      <c r="AA132" s="204"/>
      <c r="AB132" s="242"/>
      <c r="AC132" s="242"/>
      <c r="AD132" s="213">
        <f t="shared" si="134"/>
        <v>0</v>
      </c>
      <c r="AE132" s="214">
        <f>N132*AD132</f>
        <v>0</v>
      </c>
      <c r="AF132" s="62"/>
      <c r="AG132" s="62"/>
      <c r="AH132" s="63"/>
      <c r="AI132" s="62"/>
      <c r="AJ132" s="205"/>
      <c r="AK132" s="62"/>
      <c r="AL132" s="516"/>
      <c r="AM132" s="510"/>
      <c r="AN132" s="205">
        <f>ROUND(CEILING(AR132*('Summary '!$J$4/100+1),5),0)-1</f>
        <v>379</v>
      </c>
      <c r="AO132" s="206">
        <f t="shared" si="148"/>
        <v>0</v>
      </c>
      <c r="AP132" s="206">
        <f t="shared" si="149"/>
        <v>0</v>
      </c>
      <c r="AQ132" s="63"/>
      <c r="AR132" s="62">
        <v>309</v>
      </c>
      <c r="AS132" s="279"/>
      <c r="AT132" s="510"/>
      <c r="AU132" s="511"/>
      <c r="AV132" s="511">
        <f t="shared" si="150"/>
        <v>309</v>
      </c>
      <c r="AW132" s="511">
        <f t="shared" si="151"/>
        <v>309</v>
      </c>
      <c r="AX132" s="234"/>
      <c r="AY132" s="235"/>
      <c r="AZ132" s="236"/>
      <c r="BA132" s="249"/>
      <c r="BB132" s="238"/>
      <c r="BC132" s="239">
        <f t="shared" si="152"/>
        <v>0</v>
      </c>
      <c r="BD132" s="210">
        <f t="shared" si="153"/>
        <v>0</v>
      </c>
      <c r="BE132" s="512">
        <f t="shared" si="154"/>
        <v>339.90000000000003</v>
      </c>
      <c r="BF132" s="242"/>
      <c r="BG132" s="210">
        <f t="shared" si="155"/>
        <v>0</v>
      </c>
      <c r="BH132" s="512">
        <f t="shared" si="156"/>
        <v>339.90000000000003</v>
      </c>
      <c r="BI132" s="400"/>
      <c r="BJ132" s="210">
        <f t="shared" si="157"/>
        <v>0</v>
      </c>
      <c r="BK132" s="512">
        <f t="shared" si="71"/>
        <v>355.34999999999997</v>
      </c>
      <c r="BL132" s="242"/>
      <c r="BM132" s="210">
        <f t="shared" si="158"/>
        <v>0</v>
      </c>
      <c r="BN132" s="512">
        <f t="shared" si="73"/>
        <v>309</v>
      </c>
      <c r="BO132" s="397">
        <f t="shared" si="159"/>
        <v>0</v>
      </c>
      <c r="BP132" s="210">
        <f t="shared" si="160"/>
        <v>0</v>
      </c>
      <c r="BQ132" s="210">
        <f t="shared" si="161"/>
        <v>0</v>
      </c>
      <c r="BR132" s="280">
        <v>1948</v>
      </c>
      <c r="BS132" s="713" t="s">
        <v>2613</v>
      </c>
      <c r="BT132" s="571" cm="1">
        <f t="array" ref="BT132">PRODUCT(--_xlfn.TEXTSPLIT(G132,"x"))/10000000</f>
        <v>20.773350000000001</v>
      </c>
      <c r="BU132" s="571">
        <f t="shared" si="77"/>
        <v>2.4420932794842418</v>
      </c>
    </row>
    <row r="133" spans="1:73" ht="12" customHeight="1">
      <c r="A133" s="210" t="str">
        <f>"HO4"&amp;REPT(0,4-LEN(BR133))&amp;BR133</f>
        <v>HO41949</v>
      </c>
      <c r="B133" s="211" t="s">
        <v>1081</v>
      </c>
      <c r="C133" s="276" t="s">
        <v>2336</v>
      </c>
      <c r="D133" s="276" t="s">
        <v>772</v>
      </c>
      <c r="E133" s="276"/>
      <c r="F133" s="277"/>
      <c r="G133" s="289" t="s">
        <v>864</v>
      </c>
      <c r="H133" s="637" t="s">
        <v>1422</v>
      </c>
      <c r="I133" s="697" t="s">
        <v>1817</v>
      </c>
      <c r="J133" s="696" t="s">
        <v>1808</v>
      </c>
      <c r="K133" s="696" t="s">
        <v>1801</v>
      </c>
      <c r="L133" s="643" t="s">
        <v>1803</v>
      </c>
      <c r="M133" s="638">
        <v>2.8600000000000003</v>
      </c>
      <c r="N133" s="278">
        <v>1</v>
      </c>
      <c r="O133" s="585"/>
      <c r="P133" s="585"/>
      <c r="Q133" s="421"/>
      <c r="R133" s="195"/>
      <c r="S133" s="196"/>
      <c r="T133" s="197"/>
      <c r="U133" s="198"/>
      <c r="V133" s="199"/>
      <c r="W133" s="200"/>
      <c r="X133" s="201"/>
      <c r="Y133" s="202"/>
      <c r="Z133" s="203"/>
      <c r="AA133" s="204"/>
      <c r="AB133" s="242"/>
      <c r="AC133" s="242"/>
      <c r="AD133" s="213">
        <f t="shared" si="134"/>
        <v>0</v>
      </c>
      <c r="AE133" s="214">
        <f>N133*AD133</f>
        <v>0</v>
      </c>
      <c r="AF133" s="62"/>
      <c r="AG133" s="62"/>
      <c r="AH133" s="63"/>
      <c r="AI133" s="62"/>
      <c r="AJ133" s="205"/>
      <c r="AK133" s="62"/>
      <c r="AL133" s="516"/>
      <c r="AM133" s="510"/>
      <c r="AN133" s="205">
        <f>ROUND(CEILING(AR133*('Summary '!$J$4/100+1),5),0)-1</f>
        <v>249</v>
      </c>
      <c r="AO133" s="206">
        <f t="shared" si="148"/>
        <v>0</v>
      </c>
      <c r="AP133" s="206">
        <f t="shared" si="149"/>
        <v>0</v>
      </c>
      <c r="AQ133" s="63"/>
      <c r="AR133" s="62">
        <v>204</v>
      </c>
      <c r="AS133" s="279"/>
      <c r="AT133" s="510"/>
      <c r="AU133" s="511"/>
      <c r="AV133" s="511">
        <f t="shared" si="150"/>
        <v>204</v>
      </c>
      <c r="AW133" s="511">
        <f t="shared" si="151"/>
        <v>204</v>
      </c>
      <c r="AX133" s="234"/>
      <c r="AY133" s="235"/>
      <c r="AZ133" s="236"/>
      <c r="BA133" s="249"/>
      <c r="BB133" s="238"/>
      <c r="BC133" s="239">
        <f t="shared" si="152"/>
        <v>0</v>
      </c>
      <c r="BD133" s="210">
        <f t="shared" si="153"/>
        <v>0</v>
      </c>
      <c r="BE133" s="512">
        <f t="shared" si="154"/>
        <v>224.4</v>
      </c>
      <c r="BF133" s="242"/>
      <c r="BG133" s="210">
        <f t="shared" si="155"/>
        <v>0</v>
      </c>
      <c r="BH133" s="512">
        <f t="shared" si="156"/>
        <v>224.4</v>
      </c>
      <c r="BI133" s="400"/>
      <c r="BJ133" s="210">
        <f t="shared" si="157"/>
        <v>0</v>
      </c>
      <c r="BK133" s="512">
        <f t="shared" si="71"/>
        <v>234.6</v>
      </c>
      <c r="BL133" s="242"/>
      <c r="BM133" s="210">
        <f t="shared" si="158"/>
        <v>0</v>
      </c>
      <c r="BN133" s="512">
        <f t="shared" si="73"/>
        <v>204</v>
      </c>
      <c r="BO133" s="397">
        <f t="shared" si="159"/>
        <v>0</v>
      </c>
      <c r="BP133" s="210">
        <f t="shared" si="160"/>
        <v>0</v>
      </c>
      <c r="BQ133" s="210">
        <f t="shared" si="161"/>
        <v>0</v>
      </c>
      <c r="BR133" s="280">
        <v>1949</v>
      </c>
      <c r="BS133" s="713" t="s">
        <v>2613</v>
      </c>
      <c r="BT133" s="571" cm="1">
        <f t="array" ref="BT133">PRODUCT(--_xlfn.TEXTSPLIT(G133,"x"))/10000000</f>
        <v>8.7420375000000003</v>
      </c>
      <c r="BU133" s="571">
        <f t="shared" si="77"/>
        <v>2.5948875477765814</v>
      </c>
    </row>
    <row r="134" spans="1:73" ht="12" customHeight="1">
      <c r="A134" s="210" t="str">
        <f>"HO4"&amp;REPT(0,4-LEN(BR134))&amp;BR134</f>
        <v>HO41950</v>
      </c>
      <c r="B134" s="211" t="s">
        <v>1081</v>
      </c>
      <c r="C134" s="276" t="s">
        <v>2337</v>
      </c>
      <c r="D134" s="276" t="s">
        <v>772</v>
      </c>
      <c r="E134" s="276"/>
      <c r="F134" s="277"/>
      <c r="G134" s="289" t="s">
        <v>865</v>
      </c>
      <c r="H134" s="637" t="s">
        <v>1422</v>
      </c>
      <c r="I134" s="697" t="s">
        <v>1817</v>
      </c>
      <c r="J134" s="696" t="s">
        <v>1808</v>
      </c>
      <c r="K134" s="696" t="s">
        <v>1801</v>
      </c>
      <c r="L134" s="643" t="s">
        <v>1803</v>
      </c>
      <c r="M134" s="638">
        <v>1.6059999999999999</v>
      </c>
      <c r="N134" s="278">
        <v>1</v>
      </c>
      <c r="O134" s="585"/>
      <c r="P134" s="585"/>
      <c r="Q134" s="421"/>
      <c r="R134" s="195"/>
      <c r="S134" s="196"/>
      <c r="T134" s="197"/>
      <c r="U134" s="198"/>
      <c r="V134" s="199"/>
      <c r="W134" s="200"/>
      <c r="X134" s="201"/>
      <c r="Y134" s="202"/>
      <c r="Z134" s="203"/>
      <c r="AA134" s="204"/>
      <c r="AB134" s="242"/>
      <c r="AC134" s="242"/>
      <c r="AD134" s="213">
        <f t="shared" si="134"/>
        <v>0</v>
      </c>
      <c r="AE134" s="214">
        <f t="shared" ref="AE134:AE138" si="162">N134*AD134</f>
        <v>0</v>
      </c>
      <c r="AF134" s="62"/>
      <c r="AG134" s="62"/>
      <c r="AH134" s="63"/>
      <c r="AI134" s="62"/>
      <c r="AJ134" s="205"/>
      <c r="AK134" s="62"/>
      <c r="AL134" s="516"/>
      <c r="AM134" s="510"/>
      <c r="AN134" s="205">
        <f>ROUND(CEILING(AR134*('Summary '!$J$4/100+1),5),0)-1</f>
        <v>189</v>
      </c>
      <c r="AO134" s="206">
        <f t="shared" si="148"/>
        <v>0</v>
      </c>
      <c r="AP134" s="206">
        <f t="shared" si="149"/>
        <v>0</v>
      </c>
      <c r="AQ134" s="63"/>
      <c r="AR134" s="62">
        <v>154</v>
      </c>
      <c r="AS134" s="279"/>
      <c r="AT134" s="510"/>
      <c r="AU134" s="511"/>
      <c r="AV134" s="511">
        <f t="shared" si="150"/>
        <v>154</v>
      </c>
      <c r="AW134" s="511">
        <f t="shared" si="151"/>
        <v>154</v>
      </c>
      <c r="AX134" s="234"/>
      <c r="AY134" s="235"/>
      <c r="AZ134" s="236"/>
      <c r="BA134" s="249"/>
      <c r="BB134" s="238"/>
      <c r="BC134" s="239">
        <f t="shared" si="152"/>
        <v>0</v>
      </c>
      <c r="BD134" s="210">
        <f t="shared" si="153"/>
        <v>0</v>
      </c>
      <c r="BE134" s="512">
        <f t="shared" si="154"/>
        <v>169.4</v>
      </c>
      <c r="BF134" s="242"/>
      <c r="BG134" s="210">
        <f t="shared" si="155"/>
        <v>0</v>
      </c>
      <c r="BH134" s="512">
        <f t="shared" si="156"/>
        <v>169.4</v>
      </c>
      <c r="BI134" s="400"/>
      <c r="BJ134" s="210">
        <f t="shared" si="157"/>
        <v>0</v>
      </c>
      <c r="BK134" s="512">
        <f t="shared" si="71"/>
        <v>177.1</v>
      </c>
      <c r="BL134" s="242"/>
      <c r="BM134" s="210">
        <f t="shared" si="158"/>
        <v>0</v>
      </c>
      <c r="BN134" s="512">
        <f t="shared" si="73"/>
        <v>154</v>
      </c>
      <c r="BO134" s="397">
        <f t="shared" si="159"/>
        <v>0</v>
      </c>
      <c r="BP134" s="210">
        <f t="shared" si="160"/>
        <v>0</v>
      </c>
      <c r="BQ134" s="210">
        <f t="shared" si="161"/>
        <v>0</v>
      </c>
      <c r="BR134" s="280">
        <v>1950</v>
      </c>
      <c r="BS134" s="713" t="s">
        <v>2613</v>
      </c>
      <c r="BT134" s="571" cm="1">
        <f t="array" ref="BT134">PRODUCT(--_xlfn.TEXTSPLIT(G134,"x"))/10000000</f>
        <v>3.676323</v>
      </c>
      <c r="BU134" s="571">
        <f t="shared" si="77"/>
        <v>2.7478058462863082</v>
      </c>
    </row>
    <row r="135" spans="1:73" ht="12" customHeight="1">
      <c r="A135" s="210" t="str">
        <f t="shared" ref="A135" si="163">"HO4"&amp;REPT(0,4-LEN(BR135))&amp;BR135</f>
        <v>HO41953</v>
      </c>
      <c r="B135" s="211" t="s">
        <v>1082</v>
      </c>
      <c r="C135" s="276" t="s">
        <v>2340</v>
      </c>
      <c r="D135" s="276" t="s">
        <v>772</v>
      </c>
      <c r="E135" s="276"/>
      <c r="F135" s="277"/>
      <c r="G135" s="289" t="s">
        <v>868</v>
      </c>
      <c r="H135" s="637" t="s">
        <v>1422</v>
      </c>
      <c r="I135" s="697" t="s">
        <v>1817</v>
      </c>
      <c r="J135" s="696" t="s">
        <v>1808</v>
      </c>
      <c r="K135" s="696" t="s">
        <v>1801</v>
      </c>
      <c r="L135" s="643" t="s">
        <v>1803</v>
      </c>
      <c r="M135" s="638">
        <v>9.2839999999999989</v>
      </c>
      <c r="N135" s="278">
        <v>1</v>
      </c>
      <c r="O135" s="585"/>
      <c r="P135" s="585"/>
      <c r="Q135" s="421"/>
      <c r="R135" s="195"/>
      <c r="S135" s="196"/>
      <c r="T135" s="197"/>
      <c r="U135" s="198"/>
      <c r="V135" s="199"/>
      <c r="W135" s="200"/>
      <c r="X135" s="201"/>
      <c r="Y135" s="202"/>
      <c r="Z135" s="203"/>
      <c r="AA135" s="204"/>
      <c r="AB135" s="242"/>
      <c r="AC135" s="242"/>
      <c r="AD135" s="213">
        <f t="shared" si="134"/>
        <v>0</v>
      </c>
      <c r="AE135" s="214">
        <f t="shared" si="162"/>
        <v>0</v>
      </c>
      <c r="AF135" s="62"/>
      <c r="AG135" s="62"/>
      <c r="AH135" s="63"/>
      <c r="AI135" s="62"/>
      <c r="AJ135" s="205"/>
      <c r="AK135" s="62"/>
      <c r="AL135" s="516"/>
      <c r="AM135" s="510"/>
      <c r="AN135" s="205">
        <f>ROUND(CEILING(AR135*('Summary '!$J$4/100+1),5),0)-1</f>
        <v>429</v>
      </c>
      <c r="AO135" s="206">
        <f t="shared" si="148"/>
        <v>0</v>
      </c>
      <c r="AP135" s="206">
        <f t="shared" si="149"/>
        <v>0</v>
      </c>
      <c r="AQ135" s="63"/>
      <c r="AR135" s="62">
        <v>349</v>
      </c>
      <c r="AS135" s="279"/>
      <c r="AT135" s="510"/>
      <c r="AU135" s="511"/>
      <c r="AV135" s="511">
        <f t="shared" si="150"/>
        <v>349</v>
      </c>
      <c r="AW135" s="511">
        <f t="shared" si="151"/>
        <v>349</v>
      </c>
      <c r="AX135" s="234"/>
      <c r="AY135" s="235"/>
      <c r="AZ135" s="236"/>
      <c r="BA135" s="249"/>
      <c r="BB135" s="238"/>
      <c r="BC135" s="239">
        <f t="shared" si="152"/>
        <v>0</v>
      </c>
      <c r="BD135" s="210">
        <f t="shared" si="153"/>
        <v>0</v>
      </c>
      <c r="BE135" s="512">
        <f t="shared" si="154"/>
        <v>383.90000000000003</v>
      </c>
      <c r="BF135" s="242"/>
      <c r="BG135" s="210">
        <f t="shared" si="155"/>
        <v>0</v>
      </c>
      <c r="BH135" s="512">
        <f t="shared" si="156"/>
        <v>383.90000000000003</v>
      </c>
      <c r="BI135" s="400"/>
      <c r="BJ135" s="210">
        <f t="shared" si="157"/>
        <v>0</v>
      </c>
      <c r="BK135" s="512">
        <f t="shared" si="71"/>
        <v>401.34999999999997</v>
      </c>
      <c r="BL135" s="242"/>
      <c r="BM135" s="210">
        <f t="shared" si="158"/>
        <v>0</v>
      </c>
      <c r="BN135" s="512">
        <f t="shared" si="73"/>
        <v>349</v>
      </c>
      <c r="BO135" s="397">
        <f t="shared" si="159"/>
        <v>0</v>
      </c>
      <c r="BP135" s="210">
        <f t="shared" si="160"/>
        <v>0</v>
      </c>
      <c r="BQ135" s="210">
        <f t="shared" si="161"/>
        <v>0</v>
      </c>
      <c r="BR135" s="280">
        <v>1953</v>
      </c>
      <c r="BS135" s="713" t="s">
        <v>2613</v>
      </c>
      <c r="BT135" s="571" cm="1">
        <f t="array" ref="BT135">PRODUCT(--_xlfn.TEXTSPLIT(G135,"x"))/10000000</f>
        <v>29.7303</v>
      </c>
      <c r="BU135" s="571">
        <f t="shared" si="77"/>
        <v>2.3788069053422518</v>
      </c>
    </row>
    <row r="136" spans="1:73" ht="12" customHeight="1">
      <c r="A136" s="210" t="str">
        <f>"HO4"&amp;REPT(0,4-LEN(BR136))&amp;BR136</f>
        <v>HO41954</v>
      </c>
      <c r="B136" s="211" t="s">
        <v>1082</v>
      </c>
      <c r="C136" s="276" t="s">
        <v>2341</v>
      </c>
      <c r="D136" s="276" t="s">
        <v>772</v>
      </c>
      <c r="E136" s="276"/>
      <c r="F136" s="277"/>
      <c r="G136" s="289" t="s">
        <v>869</v>
      </c>
      <c r="H136" s="637" t="s">
        <v>1422</v>
      </c>
      <c r="I136" s="697" t="s">
        <v>1817</v>
      </c>
      <c r="J136" s="696" t="s">
        <v>1808</v>
      </c>
      <c r="K136" s="696" t="s">
        <v>1801</v>
      </c>
      <c r="L136" s="643" t="s">
        <v>1803</v>
      </c>
      <c r="M136" s="638">
        <v>5.4009999999999998</v>
      </c>
      <c r="N136" s="278">
        <v>1</v>
      </c>
      <c r="O136" s="585"/>
      <c r="P136" s="585"/>
      <c r="Q136" s="421"/>
      <c r="R136" s="195"/>
      <c r="S136" s="196"/>
      <c r="T136" s="197"/>
      <c r="U136" s="198"/>
      <c r="V136" s="199"/>
      <c r="W136" s="200"/>
      <c r="X136" s="201"/>
      <c r="Y136" s="202"/>
      <c r="Z136" s="203"/>
      <c r="AA136" s="204"/>
      <c r="AB136" s="242"/>
      <c r="AC136" s="242"/>
      <c r="AD136" s="213">
        <f t="shared" si="134"/>
        <v>0</v>
      </c>
      <c r="AE136" s="214">
        <f t="shared" si="162"/>
        <v>0</v>
      </c>
      <c r="AF136" s="62"/>
      <c r="AG136" s="62"/>
      <c r="AH136" s="63"/>
      <c r="AI136" s="62"/>
      <c r="AJ136" s="205"/>
      <c r="AK136" s="62"/>
      <c r="AL136" s="516"/>
      <c r="AM136" s="510"/>
      <c r="AN136" s="205">
        <f>ROUND(CEILING(AR136*('Summary '!$J$4/100+1),5),0)-1</f>
        <v>349</v>
      </c>
      <c r="AO136" s="206">
        <f t="shared" si="148"/>
        <v>0</v>
      </c>
      <c r="AP136" s="206">
        <f t="shared" si="149"/>
        <v>0</v>
      </c>
      <c r="AQ136" s="63"/>
      <c r="AR136" s="62">
        <v>284</v>
      </c>
      <c r="AS136" s="279"/>
      <c r="AT136" s="510"/>
      <c r="AU136" s="511"/>
      <c r="AV136" s="511">
        <f t="shared" si="150"/>
        <v>284</v>
      </c>
      <c r="AW136" s="511">
        <f t="shared" si="151"/>
        <v>284</v>
      </c>
      <c r="AX136" s="234"/>
      <c r="AY136" s="235"/>
      <c r="AZ136" s="236"/>
      <c r="BA136" s="249"/>
      <c r="BB136" s="238"/>
      <c r="BC136" s="239">
        <f t="shared" si="152"/>
        <v>0</v>
      </c>
      <c r="BD136" s="210">
        <f t="shared" si="153"/>
        <v>0</v>
      </c>
      <c r="BE136" s="512">
        <f t="shared" si="154"/>
        <v>312.40000000000003</v>
      </c>
      <c r="BF136" s="242"/>
      <c r="BG136" s="210">
        <f t="shared" si="155"/>
        <v>0</v>
      </c>
      <c r="BH136" s="512">
        <f t="shared" si="156"/>
        <v>312.40000000000003</v>
      </c>
      <c r="BI136" s="400"/>
      <c r="BJ136" s="210">
        <f t="shared" si="157"/>
        <v>0</v>
      </c>
      <c r="BK136" s="512">
        <f t="shared" si="71"/>
        <v>326.59999999999997</v>
      </c>
      <c r="BL136" s="242"/>
      <c r="BM136" s="210">
        <f t="shared" si="158"/>
        <v>0</v>
      </c>
      <c r="BN136" s="512">
        <f t="shared" si="73"/>
        <v>284</v>
      </c>
      <c r="BO136" s="397">
        <f t="shared" si="159"/>
        <v>0</v>
      </c>
      <c r="BP136" s="210">
        <f t="shared" si="160"/>
        <v>0</v>
      </c>
      <c r="BQ136" s="210">
        <f t="shared" si="161"/>
        <v>0</v>
      </c>
      <c r="BR136" s="280">
        <v>1954</v>
      </c>
      <c r="BS136" s="713" t="s">
        <v>2613</v>
      </c>
      <c r="BT136" s="571" cm="1">
        <f t="array" ref="BT136">PRODUCT(--_xlfn.TEXTSPLIT(G136,"x"))/10000000</f>
        <v>19.981589400000001</v>
      </c>
      <c r="BU136" s="571">
        <f t="shared" si="77"/>
        <v>2.4489532840360968</v>
      </c>
    </row>
    <row r="137" spans="1:73" ht="12" customHeight="1">
      <c r="A137" s="210" t="str">
        <f>"HO4"&amp;REPT(0,4-LEN(BR137))&amp;BR137</f>
        <v>HO41955</v>
      </c>
      <c r="B137" s="211" t="s">
        <v>1082</v>
      </c>
      <c r="C137" s="276" t="s">
        <v>2338</v>
      </c>
      <c r="D137" s="276" t="s">
        <v>772</v>
      </c>
      <c r="E137" s="276"/>
      <c r="F137" s="277"/>
      <c r="G137" s="289" t="s">
        <v>870</v>
      </c>
      <c r="H137" s="637" t="s">
        <v>1422</v>
      </c>
      <c r="I137" s="697" t="s">
        <v>1817</v>
      </c>
      <c r="J137" s="696" t="s">
        <v>1808</v>
      </c>
      <c r="K137" s="696" t="s">
        <v>1801</v>
      </c>
      <c r="L137" s="643" t="s">
        <v>1803</v>
      </c>
      <c r="M137" s="638">
        <v>4.51</v>
      </c>
      <c r="N137" s="278">
        <v>1</v>
      </c>
      <c r="O137" s="585"/>
      <c r="P137" s="585"/>
      <c r="Q137" s="421"/>
      <c r="R137" s="195"/>
      <c r="S137" s="196"/>
      <c r="T137" s="197"/>
      <c r="U137" s="198"/>
      <c r="V137" s="199"/>
      <c r="W137" s="200"/>
      <c r="X137" s="201"/>
      <c r="Y137" s="202"/>
      <c r="Z137" s="203"/>
      <c r="AA137" s="204"/>
      <c r="AB137" s="242"/>
      <c r="AC137" s="242"/>
      <c r="AD137" s="213">
        <f t="shared" si="134"/>
        <v>0</v>
      </c>
      <c r="AE137" s="214">
        <f t="shared" si="162"/>
        <v>0</v>
      </c>
      <c r="AF137" s="62"/>
      <c r="AG137" s="62"/>
      <c r="AH137" s="63"/>
      <c r="AI137" s="62"/>
      <c r="AJ137" s="205"/>
      <c r="AK137" s="62"/>
      <c r="AL137" s="516"/>
      <c r="AM137" s="510"/>
      <c r="AN137" s="205">
        <f>ROUND(CEILING(AR137*('Summary '!$J$4/100+1),5),0)-1</f>
        <v>299</v>
      </c>
      <c r="AO137" s="206">
        <f t="shared" si="148"/>
        <v>0</v>
      </c>
      <c r="AP137" s="206">
        <f t="shared" si="149"/>
        <v>0</v>
      </c>
      <c r="AQ137" s="63"/>
      <c r="AR137" s="62">
        <v>244</v>
      </c>
      <c r="AS137" s="279"/>
      <c r="AT137" s="510"/>
      <c r="AU137" s="511"/>
      <c r="AV137" s="511">
        <f t="shared" si="150"/>
        <v>244</v>
      </c>
      <c r="AW137" s="511">
        <f t="shared" si="151"/>
        <v>244</v>
      </c>
      <c r="AX137" s="234"/>
      <c r="AY137" s="235"/>
      <c r="AZ137" s="236"/>
      <c r="BA137" s="249"/>
      <c r="BB137" s="238"/>
      <c r="BC137" s="239">
        <f t="shared" si="152"/>
        <v>0</v>
      </c>
      <c r="BD137" s="210">
        <f t="shared" si="153"/>
        <v>0</v>
      </c>
      <c r="BE137" s="512">
        <f t="shared" si="154"/>
        <v>268.40000000000003</v>
      </c>
      <c r="BF137" s="242"/>
      <c r="BG137" s="210">
        <f t="shared" si="155"/>
        <v>0</v>
      </c>
      <c r="BH137" s="512">
        <f t="shared" si="156"/>
        <v>268.40000000000003</v>
      </c>
      <c r="BI137" s="400"/>
      <c r="BJ137" s="210">
        <f t="shared" si="157"/>
        <v>0</v>
      </c>
      <c r="BK137" s="512">
        <f t="shared" si="71"/>
        <v>280.59999999999997</v>
      </c>
      <c r="BL137" s="242"/>
      <c r="BM137" s="210">
        <f t="shared" si="158"/>
        <v>0</v>
      </c>
      <c r="BN137" s="512">
        <f t="shared" si="73"/>
        <v>244</v>
      </c>
      <c r="BO137" s="397">
        <f t="shared" si="159"/>
        <v>0</v>
      </c>
      <c r="BP137" s="210">
        <f t="shared" si="160"/>
        <v>0</v>
      </c>
      <c r="BQ137" s="210">
        <f t="shared" si="161"/>
        <v>0</v>
      </c>
      <c r="BR137" s="280">
        <v>1955</v>
      </c>
      <c r="BS137" s="713" t="s">
        <v>2613</v>
      </c>
      <c r="BT137" s="571" cm="1">
        <f t="array" ref="BT137">PRODUCT(--_xlfn.TEXTSPLIT(G137,"x"))/10000000</f>
        <v>13.459860000000001</v>
      </c>
      <c r="BU137" s="571">
        <f t="shared" si="77"/>
        <v>2.5187014020382885</v>
      </c>
    </row>
    <row r="138" spans="1:73" ht="12" customHeight="1">
      <c r="A138" s="210" t="str">
        <f t="shared" ref="A138" si="164">"HO4"&amp;REPT(0,4-LEN(BR138))&amp;BR138</f>
        <v>HO41956</v>
      </c>
      <c r="B138" s="211" t="s">
        <v>1082</v>
      </c>
      <c r="C138" s="276" t="s">
        <v>2339</v>
      </c>
      <c r="D138" s="276" t="s">
        <v>772</v>
      </c>
      <c r="E138" s="276"/>
      <c r="F138" s="277"/>
      <c r="G138" s="289" t="s">
        <v>871</v>
      </c>
      <c r="H138" s="637" t="s">
        <v>1422</v>
      </c>
      <c r="I138" s="697" t="s">
        <v>1817</v>
      </c>
      <c r="J138" s="696" t="s">
        <v>1808</v>
      </c>
      <c r="K138" s="696" t="s">
        <v>1801</v>
      </c>
      <c r="L138" s="643" t="s">
        <v>1803</v>
      </c>
      <c r="M138" s="638">
        <v>3.7949999999999999</v>
      </c>
      <c r="N138" s="278">
        <v>1</v>
      </c>
      <c r="O138" s="585"/>
      <c r="P138" s="585"/>
      <c r="Q138" s="421"/>
      <c r="R138" s="195"/>
      <c r="S138" s="196"/>
      <c r="T138" s="197"/>
      <c r="U138" s="198"/>
      <c r="V138" s="199"/>
      <c r="W138" s="200"/>
      <c r="X138" s="201"/>
      <c r="Y138" s="202"/>
      <c r="Z138" s="203"/>
      <c r="AA138" s="204"/>
      <c r="AB138" s="242"/>
      <c r="AC138" s="242"/>
      <c r="AD138" s="213">
        <f t="shared" si="134"/>
        <v>0</v>
      </c>
      <c r="AE138" s="214">
        <f t="shared" si="162"/>
        <v>0</v>
      </c>
      <c r="AF138" s="62"/>
      <c r="AG138" s="62"/>
      <c r="AH138" s="63"/>
      <c r="AI138" s="62"/>
      <c r="AJ138" s="205"/>
      <c r="AK138" s="62"/>
      <c r="AL138" s="516"/>
      <c r="AM138" s="510"/>
      <c r="AN138" s="205">
        <f>ROUND(CEILING(AR138*('Summary '!$J$4/100+1),5),0)-1</f>
        <v>309</v>
      </c>
      <c r="AO138" s="206">
        <f t="shared" si="148"/>
        <v>0</v>
      </c>
      <c r="AP138" s="206">
        <f t="shared" si="149"/>
        <v>0</v>
      </c>
      <c r="AQ138" s="63"/>
      <c r="AR138" s="62">
        <v>254</v>
      </c>
      <c r="AS138" s="279"/>
      <c r="AT138" s="510"/>
      <c r="AU138" s="511"/>
      <c r="AV138" s="511">
        <f t="shared" si="150"/>
        <v>254</v>
      </c>
      <c r="AW138" s="511">
        <f t="shared" si="151"/>
        <v>254</v>
      </c>
      <c r="AX138" s="234"/>
      <c r="AY138" s="235"/>
      <c r="AZ138" s="236"/>
      <c r="BA138" s="249"/>
      <c r="BB138" s="238"/>
      <c r="BC138" s="239">
        <f t="shared" si="152"/>
        <v>0</v>
      </c>
      <c r="BD138" s="210">
        <f t="shared" si="153"/>
        <v>0</v>
      </c>
      <c r="BE138" s="512">
        <f t="shared" si="154"/>
        <v>279.40000000000003</v>
      </c>
      <c r="BF138" s="242"/>
      <c r="BG138" s="210">
        <f t="shared" si="155"/>
        <v>0</v>
      </c>
      <c r="BH138" s="512">
        <f t="shared" si="156"/>
        <v>279.40000000000003</v>
      </c>
      <c r="BI138" s="400"/>
      <c r="BJ138" s="210">
        <f t="shared" si="157"/>
        <v>0</v>
      </c>
      <c r="BK138" s="512">
        <f t="shared" ref="BK138:BK201" si="165">AV138*(1.15+AO138+AP138)</f>
        <v>292.09999999999997</v>
      </c>
      <c r="BL138" s="242"/>
      <c r="BM138" s="210">
        <f t="shared" si="158"/>
        <v>0</v>
      </c>
      <c r="BN138" s="512">
        <f t="shared" ref="BN138:BN201" si="166">AV138*(1+AO138+AP138)</f>
        <v>254</v>
      </c>
      <c r="BO138" s="397">
        <f t="shared" si="159"/>
        <v>0</v>
      </c>
      <c r="BP138" s="210">
        <f t="shared" si="160"/>
        <v>0</v>
      </c>
      <c r="BQ138" s="210">
        <f t="shared" si="161"/>
        <v>0</v>
      </c>
      <c r="BR138" s="280">
        <v>1956</v>
      </c>
      <c r="BS138" s="713" t="s">
        <v>2613</v>
      </c>
      <c r="BT138" s="571" cm="1">
        <f t="array" ref="BT138">PRODUCT(--_xlfn.TEXTSPLIT(G138,"x"))/10000000</f>
        <v>8.8500859999999992</v>
      </c>
      <c r="BU138" s="571">
        <f t="shared" ref="BU138:BU201" si="167">3.1-(LOG(MIN(BT138,35))-LOG(0.5))/(LOG(35)-LOG(0.5))*0.75</f>
        <v>2.5927190346233226</v>
      </c>
    </row>
    <row r="139" spans="1:73" ht="12" customHeight="1">
      <c r="A139" s="210" t="str">
        <f>"HO4"&amp;REPT(0,4-LEN(BR139))&amp;BR139</f>
        <v>HO42764</v>
      </c>
      <c r="B139" s="211" t="s">
        <v>1081</v>
      </c>
      <c r="C139" s="276" t="s">
        <v>2620</v>
      </c>
      <c r="D139" s="276" t="s">
        <v>772</v>
      </c>
      <c r="E139" s="276"/>
      <c r="F139" s="277"/>
      <c r="G139" s="289" t="s">
        <v>862</v>
      </c>
      <c r="H139" s="637" t="s">
        <v>1422</v>
      </c>
      <c r="I139" s="697" t="s">
        <v>1794</v>
      </c>
      <c r="J139" s="696" t="s">
        <v>1808</v>
      </c>
      <c r="K139" s="696" t="s">
        <v>1801</v>
      </c>
      <c r="L139" s="643" t="s">
        <v>1803</v>
      </c>
      <c r="M139" s="638">
        <v>12.715999999999999</v>
      </c>
      <c r="N139" s="278">
        <v>1</v>
      </c>
      <c r="O139" s="278"/>
      <c r="P139" s="278"/>
      <c r="Q139" s="224"/>
      <c r="R139" s="195"/>
      <c r="S139" s="196"/>
      <c r="T139" s="197"/>
      <c r="U139" s="198"/>
      <c r="V139" s="199"/>
      <c r="W139" s="200"/>
      <c r="X139" s="201"/>
      <c r="Y139" s="202"/>
      <c r="Z139" s="203"/>
      <c r="AA139" s="204"/>
      <c r="AB139" s="242"/>
      <c r="AC139" s="242"/>
      <c r="AD139" s="213">
        <f t="shared" si="134"/>
        <v>0</v>
      </c>
      <c r="AE139" s="214">
        <f>N139*AD139</f>
        <v>0</v>
      </c>
      <c r="AF139" s="62"/>
      <c r="AG139" s="62"/>
      <c r="AH139" s="63"/>
      <c r="AI139" s="62"/>
      <c r="AJ139" s="205"/>
      <c r="AK139" s="62"/>
      <c r="AL139" s="516"/>
      <c r="AM139" s="510"/>
      <c r="AN139" s="205">
        <f>ROUND(CEILING(AR139*('Summary '!$J$4/100+1),5),0)-1</f>
        <v>574</v>
      </c>
      <c r="AO139" s="206">
        <f t="shared" si="148"/>
        <v>0</v>
      </c>
      <c r="AP139" s="206">
        <f t="shared" si="149"/>
        <v>0</v>
      </c>
      <c r="AQ139" s="63"/>
      <c r="AR139" s="62">
        <v>469</v>
      </c>
      <c r="AS139" s="279"/>
      <c r="AT139" s="510"/>
      <c r="AU139" s="511"/>
      <c r="AV139" s="511">
        <f t="shared" si="150"/>
        <v>469</v>
      </c>
      <c r="AW139" s="511">
        <f t="shared" si="151"/>
        <v>469</v>
      </c>
      <c r="AX139" s="234"/>
      <c r="AY139" s="235"/>
      <c r="AZ139" s="236"/>
      <c r="BA139" s="249"/>
      <c r="BB139" s="238"/>
      <c r="BC139" s="239">
        <f t="shared" si="152"/>
        <v>0</v>
      </c>
      <c r="BD139" s="210">
        <f t="shared" si="153"/>
        <v>0</v>
      </c>
      <c r="BE139" s="512">
        <f t="shared" si="154"/>
        <v>515.90000000000009</v>
      </c>
      <c r="BF139" s="242"/>
      <c r="BG139" s="210">
        <f t="shared" si="69"/>
        <v>0</v>
      </c>
      <c r="BH139" s="512">
        <f t="shared" si="40"/>
        <v>515.90000000000009</v>
      </c>
      <c r="BI139" s="400"/>
      <c r="BJ139" s="210">
        <f t="shared" si="157"/>
        <v>0</v>
      </c>
      <c r="BK139" s="512">
        <f t="shared" si="165"/>
        <v>539.34999999999991</v>
      </c>
      <c r="BL139" s="242"/>
      <c r="BM139" s="210">
        <f t="shared" si="158"/>
        <v>0</v>
      </c>
      <c r="BN139" s="512">
        <f t="shared" si="166"/>
        <v>469</v>
      </c>
      <c r="BO139" s="397">
        <f t="shared" si="159"/>
        <v>0</v>
      </c>
      <c r="BP139" s="210">
        <f t="shared" si="160"/>
        <v>0</v>
      </c>
      <c r="BQ139" s="210">
        <f t="shared" si="161"/>
        <v>0</v>
      </c>
      <c r="BR139" s="280">
        <v>2764</v>
      </c>
      <c r="BS139" s="713" t="s">
        <v>2613</v>
      </c>
      <c r="BT139" s="571" cm="1">
        <f t="array" ref="BT139">PRODUCT(--_xlfn.TEXTSPLIT(G139,"x"))/10000000</f>
        <v>49.501199999999997</v>
      </c>
      <c r="BU139" s="571">
        <f t="shared" si="167"/>
        <v>2.35</v>
      </c>
    </row>
    <row r="140" spans="1:73" ht="12" customHeight="1">
      <c r="A140" s="210" t="str">
        <f>"HO4"&amp;REPT(0,4-LEN(BR140))&amp;BR140</f>
        <v>HO42765</v>
      </c>
      <c r="B140" s="211" t="s">
        <v>1081</v>
      </c>
      <c r="C140" s="276" t="s">
        <v>2621</v>
      </c>
      <c r="D140" s="276" t="s">
        <v>772</v>
      </c>
      <c r="E140" s="276"/>
      <c r="F140" s="277"/>
      <c r="G140" s="289" t="s">
        <v>863</v>
      </c>
      <c r="H140" s="637" t="s">
        <v>1422</v>
      </c>
      <c r="I140" s="697" t="s">
        <v>1794</v>
      </c>
      <c r="J140" s="696" t="s">
        <v>1808</v>
      </c>
      <c r="K140" s="696" t="s">
        <v>1801</v>
      </c>
      <c r="L140" s="643" t="s">
        <v>1803</v>
      </c>
      <c r="M140" s="638">
        <v>6.3249999999999993</v>
      </c>
      <c r="N140" s="278">
        <v>1</v>
      </c>
      <c r="O140" s="278"/>
      <c r="P140" s="278"/>
      <c r="Q140" s="224"/>
      <c r="R140" s="195"/>
      <c r="S140" s="196"/>
      <c r="T140" s="197"/>
      <c r="U140" s="198"/>
      <c r="V140" s="199"/>
      <c r="W140" s="200"/>
      <c r="X140" s="201"/>
      <c r="Y140" s="202"/>
      <c r="Z140" s="203"/>
      <c r="AA140" s="204"/>
      <c r="AB140" s="242"/>
      <c r="AC140" s="242"/>
      <c r="AD140" s="213">
        <f t="shared" si="134"/>
        <v>0</v>
      </c>
      <c r="AE140" s="214">
        <f>N140*AD140</f>
        <v>0</v>
      </c>
      <c r="AF140" s="62"/>
      <c r="AG140" s="62"/>
      <c r="AH140" s="63"/>
      <c r="AI140" s="62"/>
      <c r="AJ140" s="205"/>
      <c r="AK140" s="62"/>
      <c r="AL140" s="516"/>
      <c r="AM140" s="510"/>
      <c r="AN140" s="205">
        <f>ROUND(CEILING(AR140*('Summary '!$J$4/100+1),5),0)-1</f>
        <v>364</v>
      </c>
      <c r="AO140" s="206">
        <f t="shared" si="148"/>
        <v>0</v>
      </c>
      <c r="AP140" s="206">
        <f t="shared" si="149"/>
        <v>0</v>
      </c>
      <c r="AQ140" s="63"/>
      <c r="AR140" s="62">
        <v>299</v>
      </c>
      <c r="AS140" s="279"/>
      <c r="AT140" s="510"/>
      <c r="AU140" s="511"/>
      <c r="AV140" s="511">
        <f t="shared" si="150"/>
        <v>299</v>
      </c>
      <c r="AW140" s="511">
        <f t="shared" si="151"/>
        <v>299</v>
      </c>
      <c r="AX140" s="234"/>
      <c r="AY140" s="235"/>
      <c r="AZ140" s="236"/>
      <c r="BA140" s="249"/>
      <c r="BB140" s="238"/>
      <c r="BC140" s="239">
        <f t="shared" si="152"/>
        <v>0</v>
      </c>
      <c r="BD140" s="210">
        <f t="shared" si="153"/>
        <v>0</v>
      </c>
      <c r="BE140" s="512">
        <f t="shared" si="154"/>
        <v>328.90000000000003</v>
      </c>
      <c r="BF140" s="242"/>
      <c r="BG140" s="210">
        <f t="shared" si="69"/>
        <v>0</v>
      </c>
      <c r="BH140" s="512">
        <f t="shared" si="40"/>
        <v>328.90000000000003</v>
      </c>
      <c r="BI140" s="400"/>
      <c r="BJ140" s="210">
        <f t="shared" si="157"/>
        <v>0</v>
      </c>
      <c r="BK140" s="512">
        <f t="shared" si="165"/>
        <v>343.84999999999997</v>
      </c>
      <c r="BL140" s="242"/>
      <c r="BM140" s="210">
        <f t="shared" si="158"/>
        <v>0</v>
      </c>
      <c r="BN140" s="512">
        <f t="shared" si="166"/>
        <v>299</v>
      </c>
      <c r="BO140" s="397">
        <f t="shared" si="159"/>
        <v>0</v>
      </c>
      <c r="BP140" s="210">
        <f t="shared" si="160"/>
        <v>0</v>
      </c>
      <c r="BQ140" s="210">
        <f t="shared" si="161"/>
        <v>0</v>
      </c>
      <c r="BR140" s="280">
        <v>2765</v>
      </c>
      <c r="BS140" s="713" t="s">
        <v>2613</v>
      </c>
      <c r="BT140" s="571" cm="1">
        <f t="array" ref="BT140">PRODUCT(--_xlfn.TEXTSPLIT(G140,"x"))/10000000</f>
        <v>20.773350000000001</v>
      </c>
      <c r="BU140" s="571">
        <f t="shared" si="167"/>
        <v>2.4420932794842418</v>
      </c>
    </row>
    <row r="141" spans="1:73" ht="12" customHeight="1">
      <c r="A141" s="210" t="str">
        <f>"HO4"&amp;REPT(0,4-LEN(BR141))&amp;BR141</f>
        <v>HO42766</v>
      </c>
      <c r="B141" s="211" t="s">
        <v>1081</v>
      </c>
      <c r="C141" s="276" t="s">
        <v>2622</v>
      </c>
      <c r="D141" s="276" t="s">
        <v>772</v>
      </c>
      <c r="E141" s="276"/>
      <c r="F141" s="277"/>
      <c r="G141" s="289" t="s">
        <v>864</v>
      </c>
      <c r="H141" s="637" t="s">
        <v>1422</v>
      </c>
      <c r="I141" s="697" t="s">
        <v>1794</v>
      </c>
      <c r="J141" s="696" t="s">
        <v>1808</v>
      </c>
      <c r="K141" s="696" t="s">
        <v>1801</v>
      </c>
      <c r="L141" s="643" t="s">
        <v>1803</v>
      </c>
      <c r="M141" s="638">
        <v>2.8600000000000003</v>
      </c>
      <c r="N141" s="278">
        <v>1</v>
      </c>
      <c r="O141" s="278"/>
      <c r="P141" s="278"/>
      <c r="Q141" s="224"/>
      <c r="R141" s="195"/>
      <c r="S141" s="196"/>
      <c r="T141" s="197"/>
      <c r="U141" s="198"/>
      <c r="V141" s="199"/>
      <c r="W141" s="200"/>
      <c r="X141" s="201"/>
      <c r="Y141" s="202"/>
      <c r="Z141" s="203"/>
      <c r="AA141" s="204"/>
      <c r="AB141" s="242"/>
      <c r="AC141" s="242"/>
      <c r="AD141" s="213">
        <f t="shared" si="134"/>
        <v>0</v>
      </c>
      <c r="AE141" s="214">
        <f>N141*AD141</f>
        <v>0</v>
      </c>
      <c r="AF141" s="62"/>
      <c r="AG141" s="62"/>
      <c r="AH141" s="63"/>
      <c r="AI141" s="62"/>
      <c r="AJ141" s="205"/>
      <c r="AK141" s="62"/>
      <c r="AL141" s="516"/>
      <c r="AM141" s="510"/>
      <c r="AN141" s="205">
        <f>ROUND(CEILING(AR141*('Summary '!$J$4/100+1),5),0)-1</f>
        <v>239</v>
      </c>
      <c r="AO141" s="206">
        <f t="shared" si="148"/>
        <v>0</v>
      </c>
      <c r="AP141" s="206">
        <f t="shared" si="149"/>
        <v>0</v>
      </c>
      <c r="AQ141" s="63"/>
      <c r="AR141" s="62">
        <v>194</v>
      </c>
      <c r="AS141" s="279"/>
      <c r="AT141" s="510"/>
      <c r="AU141" s="511"/>
      <c r="AV141" s="511">
        <f t="shared" si="150"/>
        <v>194</v>
      </c>
      <c r="AW141" s="511">
        <f t="shared" si="151"/>
        <v>194</v>
      </c>
      <c r="AX141" s="234"/>
      <c r="AY141" s="235"/>
      <c r="AZ141" s="236"/>
      <c r="BA141" s="249"/>
      <c r="BB141" s="238"/>
      <c r="BC141" s="239">
        <f t="shared" si="152"/>
        <v>0</v>
      </c>
      <c r="BD141" s="210">
        <f t="shared" si="153"/>
        <v>0</v>
      </c>
      <c r="BE141" s="512">
        <f t="shared" si="154"/>
        <v>213.4</v>
      </c>
      <c r="BF141" s="242"/>
      <c r="BG141" s="210">
        <f t="shared" si="69"/>
        <v>0</v>
      </c>
      <c r="BH141" s="512">
        <f t="shared" si="40"/>
        <v>213.4</v>
      </c>
      <c r="BI141" s="400"/>
      <c r="BJ141" s="210">
        <f t="shared" si="157"/>
        <v>0</v>
      </c>
      <c r="BK141" s="512">
        <f t="shared" si="165"/>
        <v>223.1</v>
      </c>
      <c r="BL141" s="242"/>
      <c r="BM141" s="210">
        <f t="shared" si="158"/>
        <v>0</v>
      </c>
      <c r="BN141" s="512">
        <f t="shared" si="166"/>
        <v>194</v>
      </c>
      <c r="BO141" s="397">
        <f t="shared" si="159"/>
        <v>0</v>
      </c>
      <c r="BP141" s="210">
        <f t="shared" si="160"/>
        <v>0</v>
      </c>
      <c r="BQ141" s="210">
        <f t="shared" si="161"/>
        <v>0</v>
      </c>
      <c r="BR141" s="280">
        <v>2766</v>
      </c>
      <c r="BS141" s="713" t="s">
        <v>2613</v>
      </c>
      <c r="BT141" s="571" cm="1">
        <f t="array" ref="BT141">PRODUCT(--_xlfn.TEXTSPLIT(G141,"x"))/10000000</f>
        <v>8.7420375000000003</v>
      </c>
      <c r="BU141" s="571">
        <f t="shared" si="167"/>
        <v>2.5948875477765814</v>
      </c>
    </row>
    <row r="142" spans="1:73" ht="12" customHeight="1">
      <c r="A142" s="210" t="str">
        <f>"HO4"&amp;REPT(0,4-LEN(BR142))&amp;BR142</f>
        <v>HO42767</v>
      </c>
      <c r="B142" s="211" t="s">
        <v>1081</v>
      </c>
      <c r="C142" s="276" t="s">
        <v>2623</v>
      </c>
      <c r="D142" s="276" t="s">
        <v>772</v>
      </c>
      <c r="E142" s="276"/>
      <c r="F142" s="277"/>
      <c r="G142" s="289" t="s">
        <v>865</v>
      </c>
      <c r="H142" s="637" t="s">
        <v>1422</v>
      </c>
      <c r="I142" s="697" t="s">
        <v>1794</v>
      </c>
      <c r="J142" s="696" t="s">
        <v>1808</v>
      </c>
      <c r="K142" s="696" t="s">
        <v>1801</v>
      </c>
      <c r="L142" s="643" t="s">
        <v>1803</v>
      </c>
      <c r="M142" s="638">
        <v>1.6059999999999999</v>
      </c>
      <c r="N142" s="278">
        <v>1</v>
      </c>
      <c r="O142" s="278"/>
      <c r="P142" s="278"/>
      <c r="Q142" s="224"/>
      <c r="R142" s="195"/>
      <c r="S142" s="196"/>
      <c r="T142" s="197"/>
      <c r="U142" s="198"/>
      <c r="V142" s="199"/>
      <c r="W142" s="200"/>
      <c r="X142" s="201"/>
      <c r="Y142" s="202"/>
      <c r="Z142" s="203"/>
      <c r="AA142" s="204"/>
      <c r="AB142" s="242"/>
      <c r="AC142" s="242"/>
      <c r="AD142" s="213">
        <f t="shared" si="134"/>
        <v>0</v>
      </c>
      <c r="AE142" s="214">
        <f t="shared" ref="AE142" si="168">N142*AD142</f>
        <v>0</v>
      </c>
      <c r="AF142" s="62"/>
      <c r="AG142" s="62"/>
      <c r="AH142" s="63"/>
      <c r="AI142" s="62"/>
      <c r="AJ142" s="205"/>
      <c r="AK142" s="62"/>
      <c r="AL142" s="516"/>
      <c r="AM142" s="510"/>
      <c r="AN142" s="205">
        <f>ROUND(CEILING(AR142*('Summary '!$J$4/100+1),5),0)-1</f>
        <v>184</v>
      </c>
      <c r="AO142" s="206">
        <f t="shared" si="148"/>
        <v>0</v>
      </c>
      <c r="AP142" s="206">
        <f t="shared" si="149"/>
        <v>0</v>
      </c>
      <c r="AQ142" s="63"/>
      <c r="AR142" s="62">
        <v>149</v>
      </c>
      <c r="AS142" s="279"/>
      <c r="AT142" s="510"/>
      <c r="AU142" s="511"/>
      <c r="AV142" s="511">
        <f t="shared" si="150"/>
        <v>149</v>
      </c>
      <c r="AW142" s="511">
        <f t="shared" si="151"/>
        <v>149</v>
      </c>
      <c r="AX142" s="234"/>
      <c r="AY142" s="235"/>
      <c r="AZ142" s="236"/>
      <c r="BA142" s="249"/>
      <c r="BB142" s="238"/>
      <c r="BC142" s="239">
        <f t="shared" si="152"/>
        <v>0</v>
      </c>
      <c r="BD142" s="210">
        <f t="shared" si="153"/>
        <v>0</v>
      </c>
      <c r="BE142" s="512">
        <f t="shared" si="154"/>
        <v>163.9</v>
      </c>
      <c r="BF142" s="242"/>
      <c r="BG142" s="210">
        <f t="shared" si="69"/>
        <v>0</v>
      </c>
      <c r="BH142" s="512">
        <f t="shared" si="40"/>
        <v>163.9</v>
      </c>
      <c r="BI142" s="400"/>
      <c r="BJ142" s="210">
        <f t="shared" si="157"/>
        <v>0</v>
      </c>
      <c r="BK142" s="512">
        <f t="shared" si="165"/>
        <v>171.35</v>
      </c>
      <c r="BL142" s="242"/>
      <c r="BM142" s="210">
        <f t="shared" si="158"/>
        <v>0</v>
      </c>
      <c r="BN142" s="512">
        <f t="shared" si="166"/>
        <v>149</v>
      </c>
      <c r="BO142" s="397">
        <f t="shared" si="159"/>
        <v>0</v>
      </c>
      <c r="BP142" s="210">
        <f t="shared" si="160"/>
        <v>0</v>
      </c>
      <c r="BQ142" s="210">
        <f t="shared" si="161"/>
        <v>0</v>
      </c>
      <c r="BR142" s="280">
        <v>2767</v>
      </c>
      <c r="BS142" s="713" t="s">
        <v>2613</v>
      </c>
      <c r="BT142" s="571" cm="1">
        <f t="array" ref="BT142">PRODUCT(--_xlfn.TEXTSPLIT(G142,"x"))/10000000</f>
        <v>3.676323</v>
      </c>
      <c r="BU142" s="571">
        <f t="shared" si="167"/>
        <v>2.7478058462863082</v>
      </c>
    </row>
    <row r="143" spans="1:73" ht="12" customHeight="1">
      <c r="A143" s="210" t="str">
        <f>"HO4"&amp;REPT(0,4-LEN(BR143))&amp;BR143</f>
        <v>HO41951</v>
      </c>
      <c r="B143" s="211" t="s">
        <v>1081</v>
      </c>
      <c r="C143" s="276" t="s">
        <v>2624</v>
      </c>
      <c r="D143" s="276" t="s">
        <v>772</v>
      </c>
      <c r="E143" s="276"/>
      <c r="F143" s="277"/>
      <c r="G143" s="289" t="s">
        <v>867</v>
      </c>
      <c r="H143" s="637" t="s">
        <v>1422</v>
      </c>
      <c r="I143" s="697" t="s">
        <v>1794</v>
      </c>
      <c r="J143" s="696" t="s">
        <v>1808</v>
      </c>
      <c r="K143" s="696" t="s">
        <v>1801</v>
      </c>
      <c r="L143" s="643" t="s">
        <v>1803</v>
      </c>
      <c r="M143" s="639">
        <v>1.2650000000000001</v>
      </c>
      <c r="N143" s="278">
        <v>1</v>
      </c>
      <c r="O143" s="278"/>
      <c r="P143" s="278"/>
      <c r="Q143" s="224"/>
      <c r="R143" s="195"/>
      <c r="S143" s="196"/>
      <c r="T143" s="197"/>
      <c r="U143" s="198"/>
      <c r="V143" s="199"/>
      <c r="W143" s="200"/>
      <c r="X143" s="201"/>
      <c r="Y143" s="202"/>
      <c r="Z143" s="203"/>
      <c r="AA143" s="204"/>
      <c r="AB143" s="242"/>
      <c r="AC143" s="242"/>
      <c r="AD143" s="213">
        <f t="shared" si="134"/>
        <v>0</v>
      </c>
      <c r="AE143" s="214">
        <f>N143*AD143</f>
        <v>0</v>
      </c>
      <c r="AF143" s="62"/>
      <c r="AG143" s="62"/>
      <c r="AH143" s="63"/>
      <c r="AI143" s="62"/>
      <c r="AJ143" s="205"/>
      <c r="AK143" s="62"/>
      <c r="AL143" s="516"/>
      <c r="AM143" s="510"/>
      <c r="AN143" s="205">
        <f>ROUND(CEILING(AR143*('Summary '!$J$4/100+1),5),0)-1</f>
        <v>129</v>
      </c>
      <c r="AO143" s="206">
        <f t="shared" si="148"/>
        <v>0</v>
      </c>
      <c r="AP143" s="206">
        <f t="shared" si="149"/>
        <v>0</v>
      </c>
      <c r="AQ143" s="63"/>
      <c r="AR143" s="62">
        <v>104</v>
      </c>
      <c r="AS143" s="279"/>
      <c r="AT143" s="510"/>
      <c r="AU143" s="511"/>
      <c r="AV143" s="511">
        <f t="shared" si="150"/>
        <v>104</v>
      </c>
      <c r="AW143" s="511">
        <f t="shared" si="151"/>
        <v>104</v>
      </c>
      <c r="AX143" s="234"/>
      <c r="AY143" s="235"/>
      <c r="AZ143" s="236"/>
      <c r="BA143" s="249"/>
      <c r="BB143" s="238"/>
      <c r="BC143" s="239">
        <f t="shared" si="152"/>
        <v>0</v>
      </c>
      <c r="BD143" s="210">
        <f t="shared" si="153"/>
        <v>0</v>
      </c>
      <c r="BE143" s="512">
        <f t="shared" si="154"/>
        <v>114.4</v>
      </c>
      <c r="BF143" s="242"/>
      <c r="BG143" s="210">
        <f t="shared" si="69"/>
        <v>0</v>
      </c>
      <c r="BH143" s="512">
        <f t="shared" si="40"/>
        <v>114.4</v>
      </c>
      <c r="BI143" s="400"/>
      <c r="BJ143" s="210">
        <f t="shared" si="157"/>
        <v>0</v>
      </c>
      <c r="BK143" s="512">
        <f t="shared" si="165"/>
        <v>119.6</v>
      </c>
      <c r="BL143" s="242"/>
      <c r="BM143" s="210">
        <f t="shared" si="158"/>
        <v>0</v>
      </c>
      <c r="BN143" s="512">
        <f t="shared" si="166"/>
        <v>104</v>
      </c>
      <c r="BO143" s="397">
        <f t="shared" si="159"/>
        <v>0</v>
      </c>
      <c r="BP143" s="210">
        <f t="shared" si="160"/>
        <v>0</v>
      </c>
      <c r="BQ143" s="210">
        <f t="shared" si="161"/>
        <v>0</v>
      </c>
      <c r="BR143" s="280">
        <v>1951</v>
      </c>
      <c r="BS143" s="713" t="s">
        <v>2613</v>
      </c>
      <c r="BT143" s="571" cm="1">
        <f t="array" ref="BT143">PRODUCT(--_xlfn.TEXTSPLIT(G143,"x"))/10000000</f>
        <v>2.1764815999999998</v>
      </c>
      <c r="BU143" s="571">
        <f t="shared" si="167"/>
        <v>2.8403451001833218</v>
      </c>
    </row>
    <row r="144" spans="1:73" ht="12" customHeight="1">
      <c r="A144" s="210" t="str">
        <f t="shared" ref="A144:A145" si="169">"HO4"&amp;REPT(0,4-LEN(BR144))&amp;BR144</f>
        <v>HO41952</v>
      </c>
      <c r="B144" s="211" t="s">
        <v>1081</v>
      </c>
      <c r="C144" s="276" t="s">
        <v>2625</v>
      </c>
      <c r="D144" s="276" t="s">
        <v>772</v>
      </c>
      <c r="E144" s="276"/>
      <c r="F144" s="277"/>
      <c r="G144" s="289" t="s">
        <v>866</v>
      </c>
      <c r="H144" s="637" t="s">
        <v>1422</v>
      </c>
      <c r="I144" s="697" t="s">
        <v>1794</v>
      </c>
      <c r="J144" s="696" t="s">
        <v>1808</v>
      </c>
      <c r="K144" s="696" t="s">
        <v>1801</v>
      </c>
      <c r="L144" s="643" t="s">
        <v>1803</v>
      </c>
      <c r="M144" s="639">
        <v>0.71500000000000008</v>
      </c>
      <c r="N144" s="278">
        <v>1</v>
      </c>
      <c r="O144" s="278"/>
      <c r="P144" s="278"/>
      <c r="Q144" s="224"/>
      <c r="R144" s="195"/>
      <c r="S144" s="196"/>
      <c r="T144" s="197"/>
      <c r="U144" s="198"/>
      <c r="V144" s="199"/>
      <c r="W144" s="200"/>
      <c r="X144" s="201"/>
      <c r="Y144" s="202"/>
      <c r="Z144" s="203"/>
      <c r="AA144" s="204"/>
      <c r="AB144" s="242"/>
      <c r="AC144" s="242"/>
      <c r="AD144" s="213">
        <f t="shared" si="134"/>
        <v>0</v>
      </c>
      <c r="AE144" s="214">
        <f t="shared" ref="AE144:AE148" si="170">N144*AD144</f>
        <v>0</v>
      </c>
      <c r="AF144" s="62"/>
      <c r="AG144" s="62"/>
      <c r="AH144" s="63"/>
      <c r="AI144" s="62"/>
      <c r="AJ144" s="205"/>
      <c r="AK144" s="62"/>
      <c r="AL144" s="516"/>
      <c r="AM144" s="510"/>
      <c r="AN144" s="205">
        <f>ROUND(CEILING(AR144*('Summary '!$J$4/100+1),5),0)-1</f>
        <v>94</v>
      </c>
      <c r="AO144" s="206">
        <f t="shared" si="148"/>
        <v>0</v>
      </c>
      <c r="AP144" s="206">
        <f t="shared" si="149"/>
        <v>0</v>
      </c>
      <c r="AQ144" s="63"/>
      <c r="AR144" s="62">
        <v>74</v>
      </c>
      <c r="AS144" s="279"/>
      <c r="AT144" s="510"/>
      <c r="AU144" s="511"/>
      <c r="AV144" s="511">
        <f t="shared" si="150"/>
        <v>74</v>
      </c>
      <c r="AW144" s="511">
        <f t="shared" si="151"/>
        <v>74</v>
      </c>
      <c r="AX144" s="234"/>
      <c r="AY144" s="235"/>
      <c r="AZ144" s="236"/>
      <c r="BA144" s="249"/>
      <c r="BB144" s="238"/>
      <c r="BC144" s="239">
        <f t="shared" si="152"/>
        <v>0</v>
      </c>
      <c r="BD144" s="210">
        <f t="shared" si="153"/>
        <v>0</v>
      </c>
      <c r="BE144" s="512">
        <f t="shared" si="154"/>
        <v>81.400000000000006</v>
      </c>
      <c r="BF144" s="242"/>
      <c r="BG144" s="210">
        <f t="shared" si="69"/>
        <v>0</v>
      </c>
      <c r="BH144" s="512">
        <f t="shared" ref="BH144:BH177" si="171">$AV144*(1.1+$AO144+$AP144)</f>
        <v>81.400000000000006</v>
      </c>
      <c r="BI144" s="400"/>
      <c r="BJ144" s="210">
        <f t="shared" si="157"/>
        <v>0</v>
      </c>
      <c r="BK144" s="512">
        <f t="shared" si="165"/>
        <v>85.1</v>
      </c>
      <c r="BL144" s="242"/>
      <c r="BM144" s="210">
        <f t="shared" si="158"/>
        <v>0</v>
      </c>
      <c r="BN144" s="512">
        <f t="shared" si="166"/>
        <v>74</v>
      </c>
      <c r="BO144" s="397">
        <f t="shared" si="159"/>
        <v>0</v>
      </c>
      <c r="BP144" s="210">
        <f t="shared" si="160"/>
        <v>0</v>
      </c>
      <c r="BQ144" s="210">
        <f t="shared" si="161"/>
        <v>0</v>
      </c>
      <c r="BR144" s="280">
        <v>1952</v>
      </c>
      <c r="BS144" s="713" t="s">
        <v>2613</v>
      </c>
      <c r="BT144" s="571" cm="1">
        <f t="array" ref="BT144">PRODUCT(--_xlfn.TEXTSPLIT(G144,"x"))/10000000</f>
        <v>0.65175000000000005</v>
      </c>
      <c r="BU144" s="571">
        <f t="shared" si="167"/>
        <v>3.0532093825065285</v>
      </c>
    </row>
    <row r="145" spans="1:73" ht="12" customHeight="1">
      <c r="A145" s="210" t="str">
        <f t="shared" si="169"/>
        <v>HO42768</v>
      </c>
      <c r="B145" s="211" t="s">
        <v>1082</v>
      </c>
      <c r="C145" s="276" t="s">
        <v>2626</v>
      </c>
      <c r="D145" s="276" t="s">
        <v>772</v>
      </c>
      <c r="E145" s="276"/>
      <c r="F145" s="277"/>
      <c r="G145" s="289" t="s">
        <v>868</v>
      </c>
      <c r="H145" s="637" t="s">
        <v>1422</v>
      </c>
      <c r="I145" s="697" t="s">
        <v>1794</v>
      </c>
      <c r="J145" s="696" t="s">
        <v>1808</v>
      </c>
      <c r="K145" s="696" t="s">
        <v>1801</v>
      </c>
      <c r="L145" s="643" t="s">
        <v>1803</v>
      </c>
      <c r="M145" s="638">
        <v>9.2839999999999989</v>
      </c>
      <c r="N145" s="278">
        <v>1</v>
      </c>
      <c r="O145" s="278"/>
      <c r="P145" s="278"/>
      <c r="Q145" s="224"/>
      <c r="R145" s="195"/>
      <c r="S145" s="196"/>
      <c r="T145" s="197"/>
      <c r="U145" s="198"/>
      <c r="V145" s="199"/>
      <c r="W145" s="200"/>
      <c r="X145" s="201"/>
      <c r="Y145" s="202"/>
      <c r="Z145" s="203"/>
      <c r="AA145" s="204"/>
      <c r="AB145" s="242"/>
      <c r="AC145" s="242"/>
      <c r="AD145" s="213">
        <f t="shared" si="134"/>
        <v>0</v>
      </c>
      <c r="AE145" s="214">
        <f t="shared" si="170"/>
        <v>0</v>
      </c>
      <c r="AF145" s="62"/>
      <c r="AG145" s="62"/>
      <c r="AH145" s="63"/>
      <c r="AI145" s="62"/>
      <c r="AJ145" s="205"/>
      <c r="AK145" s="62"/>
      <c r="AL145" s="516"/>
      <c r="AM145" s="510"/>
      <c r="AN145" s="205">
        <f>ROUND(CEILING(AR145*('Summary '!$J$4/100+1),5),0)-1</f>
        <v>409</v>
      </c>
      <c r="AO145" s="206">
        <f t="shared" si="148"/>
        <v>0</v>
      </c>
      <c r="AP145" s="206">
        <f t="shared" si="149"/>
        <v>0</v>
      </c>
      <c r="AQ145" s="63"/>
      <c r="AR145" s="62">
        <v>334</v>
      </c>
      <c r="AS145" s="279"/>
      <c r="AT145" s="510"/>
      <c r="AU145" s="511"/>
      <c r="AV145" s="511">
        <f t="shared" si="150"/>
        <v>334</v>
      </c>
      <c r="AW145" s="511">
        <f t="shared" si="151"/>
        <v>334</v>
      </c>
      <c r="AX145" s="234"/>
      <c r="AY145" s="235"/>
      <c r="AZ145" s="236"/>
      <c r="BA145" s="249"/>
      <c r="BB145" s="238"/>
      <c r="BC145" s="239">
        <f t="shared" si="152"/>
        <v>0</v>
      </c>
      <c r="BD145" s="210">
        <f t="shared" si="153"/>
        <v>0</v>
      </c>
      <c r="BE145" s="512">
        <f t="shared" si="154"/>
        <v>367.40000000000003</v>
      </c>
      <c r="BF145" s="242"/>
      <c r="BG145" s="210">
        <f t="shared" si="69"/>
        <v>0</v>
      </c>
      <c r="BH145" s="512">
        <f t="shared" si="171"/>
        <v>367.40000000000003</v>
      </c>
      <c r="BI145" s="400"/>
      <c r="BJ145" s="210">
        <f t="shared" si="157"/>
        <v>0</v>
      </c>
      <c r="BK145" s="512">
        <f t="shared" si="165"/>
        <v>384.09999999999997</v>
      </c>
      <c r="BL145" s="242"/>
      <c r="BM145" s="210">
        <f t="shared" si="158"/>
        <v>0</v>
      </c>
      <c r="BN145" s="512">
        <f t="shared" si="166"/>
        <v>334</v>
      </c>
      <c r="BO145" s="397">
        <f t="shared" si="159"/>
        <v>0</v>
      </c>
      <c r="BP145" s="210">
        <f t="shared" si="160"/>
        <v>0</v>
      </c>
      <c r="BQ145" s="210">
        <f t="shared" si="161"/>
        <v>0</v>
      </c>
      <c r="BR145" s="280">
        <v>2768</v>
      </c>
      <c r="BS145" s="713" t="s">
        <v>2613</v>
      </c>
      <c r="BT145" s="571" cm="1">
        <f t="array" ref="BT145">PRODUCT(--_xlfn.TEXTSPLIT(G145,"x"))/10000000</f>
        <v>29.7303</v>
      </c>
      <c r="BU145" s="571">
        <f t="shared" si="167"/>
        <v>2.3788069053422518</v>
      </c>
    </row>
    <row r="146" spans="1:73" ht="12" customHeight="1">
      <c r="A146" s="210" t="str">
        <f>"HO4"&amp;REPT(0,4-LEN(BR146))&amp;BR146</f>
        <v>HO42769</v>
      </c>
      <c r="B146" s="211" t="s">
        <v>1082</v>
      </c>
      <c r="C146" s="276" t="s">
        <v>2627</v>
      </c>
      <c r="D146" s="276" t="s">
        <v>772</v>
      </c>
      <c r="E146" s="276"/>
      <c r="F146" s="277"/>
      <c r="G146" s="289" t="s">
        <v>869</v>
      </c>
      <c r="H146" s="637" t="s">
        <v>1422</v>
      </c>
      <c r="I146" s="697" t="s">
        <v>1794</v>
      </c>
      <c r="J146" s="696" t="s">
        <v>1808</v>
      </c>
      <c r="K146" s="696" t="s">
        <v>1801</v>
      </c>
      <c r="L146" s="643" t="s">
        <v>1803</v>
      </c>
      <c r="M146" s="638">
        <v>5.4009999999999998</v>
      </c>
      <c r="N146" s="278">
        <v>1</v>
      </c>
      <c r="O146" s="278"/>
      <c r="P146" s="278"/>
      <c r="Q146" s="224"/>
      <c r="R146" s="195"/>
      <c r="S146" s="196"/>
      <c r="T146" s="197"/>
      <c r="U146" s="198"/>
      <c r="V146" s="199"/>
      <c r="W146" s="200"/>
      <c r="X146" s="201"/>
      <c r="Y146" s="202"/>
      <c r="Z146" s="203"/>
      <c r="AA146" s="204"/>
      <c r="AB146" s="242"/>
      <c r="AC146" s="242"/>
      <c r="AD146" s="213">
        <f t="shared" si="134"/>
        <v>0</v>
      </c>
      <c r="AE146" s="214">
        <f t="shared" si="170"/>
        <v>0</v>
      </c>
      <c r="AF146" s="62"/>
      <c r="AG146" s="62"/>
      <c r="AH146" s="63"/>
      <c r="AI146" s="62"/>
      <c r="AJ146" s="205"/>
      <c r="AK146" s="62"/>
      <c r="AL146" s="516"/>
      <c r="AM146" s="510"/>
      <c r="AN146" s="205">
        <f>ROUND(CEILING(AR146*('Summary '!$J$4/100+1),5),0)-1</f>
        <v>334</v>
      </c>
      <c r="AO146" s="206">
        <f t="shared" si="148"/>
        <v>0</v>
      </c>
      <c r="AP146" s="206">
        <f t="shared" si="149"/>
        <v>0</v>
      </c>
      <c r="AQ146" s="63"/>
      <c r="AR146" s="62">
        <v>274</v>
      </c>
      <c r="AS146" s="279"/>
      <c r="AT146" s="510"/>
      <c r="AU146" s="511"/>
      <c r="AV146" s="511">
        <f t="shared" si="150"/>
        <v>274</v>
      </c>
      <c r="AW146" s="511">
        <f t="shared" si="151"/>
        <v>274</v>
      </c>
      <c r="AX146" s="234"/>
      <c r="AY146" s="235"/>
      <c r="AZ146" s="236"/>
      <c r="BA146" s="249"/>
      <c r="BB146" s="238"/>
      <c r="BC146" s="239">
        <f t="shared" si="152"/>
        <v>0</v>
      </c>
      <c r="BD146" s="210">
        <f t="shared" si="153"/>
        <v>0</v>
      </c>
      <c r="BE146" s="512">
        <f t="shared" si="154"/>
        <v>301.40000000000003</v>
      </c>
      <c r="BF146" s="242"/>
      <c r="BG146" s="210">
        <f t="shared" si="69"/>
        <v>0</v>
      </c>
      <c r="BH146" s="512">
        <f t="shared" si="171"/>
        <v>301.40000000000003</v>
      </c>
      <c r="BI146" s="400"/>
      <c r="BJ146" s="210">
        <f t="shared" si="157"/>
        <v>0</v>
      </c>
      <c r="BK146" s="512">
        <f t="shared" si="165"/>
        <v>315.09999999999997</v>
      </c>
      <c r="BL146" s="242"/>
      <c r="BM146" s="210">
        <f t="shared" si="158"/>
        <v>0</v>
      </c>
      <c r="BN146" s="512">
        <f t="shared" si="166"/>
        <v>274</v>
      </c>
      <c r="BO146" s="397">
        <f t="shared" si="159"/>
        <v>0</v>
      </c>
      <c r="BP146" s="210">
        <f t="shared" si="160"/>
        <v>0</v>
      </c>
      <c r="BQ146" s="210">
        <f t="shared" si="161"/>
        <v>0</v>
      </c>
      <c r="BR146" s="280">
        <v>2769</v>
      </c>
      <c r="BS146" s="713" t="s">
        <v>2613</v>
      </c>
      <c r="BT146" s="571" cm="1">
        <f t="array" ref="BT146">PRODUCT(--_xlfn.TEXTSPLIT(G146,"x"))/10000000</f>
        <v>19.981589400000001</v>
      </c>
      <c r="BU146" s="571">
        <f t="shared" si="167"/>
        <v>2.4489532840360968</v>
      </c>
    </row>
    <row r="147" spans="1:73" ht="12" customHeight="1">
      <c r="A147" s="210" t="str">
        <f>"HO4"&amp;REPT(0,4-LEN(BR147))&amp;BR147</f>
        <v>HO42770</v>
      </c>
      <c r="B147" s="211" t="s">
        <v>1082</v>
      </c>
      <c r="C147" s="276" t="s">
        <v>2632</v>
      </c>
      <c r="D147" s="276" t="s">
        <v>772</v>
      </c>
      <c r="E147" s="276"/>
      <c r="F147" s="277"/>
      <c r="G147" s="289" t="s">
        <v>870</v>
      </c>
      <c r="H147" s="637" t="s">
        <v>1422</v>
      </c>
      <c r="I147" s="697" t="s">
        <v>1794</v>
      </c>
      <c r="J147" s="696" t="s">
        <v>1808</v>
      </c>
      <c r="K147" s="696" t="s">
        <v>1801</v>
      </c>
      <c r="L147" s="643" t="s">
        <v>1803</v>
      </c>
      <c r="M147" s="638">
        <v>4.51</v>
      </c>
      <c r="N147" s="278">
        <v>1</v>
      </c>
      <c r="O147" s="278"/>
      <c r="P147" s="278"/>
      <c r="Q147" s="224"/>
      <c r="R147" s="195"/>
      <c r="S147" s="196"/>
      <c r="T147" s="197"/>
      <c r="U147" s="198"/>
      <c r="V147" s="199"/>
      <c r="W147" s="200"/>
      <c r="X147" s="201"/>
      <c r="Y147" s="202"/>
      <c r="Z147" s="203"/>
      <c r="AA147" s="204"/>
      <c r="AB147" s="242"/>
      <c r="AC147" s="242"/>
      <c r="AD147" s="213">
        <f t="shared" si="134"/>
        <v>0</v>
      </c>
      <c r="AE147" s="214">
        <f t="shared" si="170"/>
        <v>0</v>
      </c>
      <c r="AF147" s="62"/>
      <c r="AG147" s="62"/>
      <c r="AH147" s="63"/>
      <c r="AI147" s="62"/>
      <c r="AJ147" s="205"/>
      <c r="AK147" s="62"/>
      <c r="AL147" s="516"/>
      <c r="AM147" s="510"/>
      <c r="AN147" s="205">
        <f>ROUND(CEILING(AR147*('Summary '!$J$4/100+1),5),0)-1</f>
        <v>289</v>
      </c>
      <c r="AO147" s="206">
        <f t="shared" si="148"/>
        <v>0</v>
      </c>
      <c r="AP147" s="206">
        <f t="shared" si="149"/>
        <v>0</v>
      </c>
      <c r="AQ147" s="63"/>
      <c r="AR147" s="62">
        <v>234</v>
      </c>
      <c r="AS147" s="279"/>
      <c r="AT147" s="510"/>
      <c r="AU147" s="511"/>
      <c r="AV147" s="511">
        <f t="shared" si="150"/>
        <v>234</v>
      </c>
      <c r="AW147" s="511">
        <f t="shared" si="151"/>
        <v>234</v>
      </c>
      <c r="AX147" s="234"/>
      <c r="AY147" s="235"/>
      <c r="AZ147" s="236"/>
      <c r="BA147" s="249"/>
      <c r="BB147" s="238"/>
      <c r="BC147" s="239">
        <f t="shared" si="152"/>
        <v>0</v>
      </c>
      <c r="BD147" s="210">
        <f t="shared" si="153"/>
        <v>0</v>
      </c>
      <c r="BE147" s="512">
        <f t="shared" si="154"/>
        <v>257.40000000000003</v>
      </c>
      <c r="BF147" s="242"/>
      <c r="BG147" s="210">
        <f t="shared" si="69"/>
        <v>0</v>
      </c>
      <c r="BH147" s="512">
        <f t="shared" si="171"/>
        <v>257.40000000000003</v>
      </c>
      <c r="BI147" s="400"/>
      <c r="BJ147" s="210">
        <f t="shared" si="157"/>
        <v>0</v>
      </c>
      <c r="BK147" s="512">
        <f t="shared" si="165"/>
        <v>269.09999999999997</v>
      </c>
      <c r="BL147" s="242"/>
      <c r="BM147" s="210">
        <f t="shared" si="158"/>
        <v>0</v>
      </c>
      <c r="BN147" s="512">
        <f t="shared" si="166"/>
        <v>234</v>
      </c>
      <c r="BO147" s="397">
        <f t="shared" si="159"/>
        <v>0</v>
      </c>
      <c r="BP147" s="210">
        <f t="shared" si="160"/>
        <v>0</v>
      </c>
      <c r="BQ147" s="210">
        <f t="shared" si="161"/>
        <v>0</v>
      </c>
      <c r="BR147" s="280">
        <v>2770</v>
      </c>
      <c r="BS147" s="713" t="s">
        <v>2613</v>
      </c>
      <c r="BT147" s="571" cm="1">
        <f t="array" ref="BT147">PRODUCT(--_xlfn.TEXTSPLIT(G147,"x"))/10000000</f>
        <v>13.459860000000001</v>
      </c>
      <c r="BU147" s="571">
        <f t="shared" si="167"/>
        <v>2.5187014020382885</v>
      </c>
    </row>
    <row r="148" spans="1:73" ht="12" customHeight="1">
      <c r="A148" s="210" t="str">
        <f t="shared" ref="A148" si="172">"HO4"&amp;REPT(0,4-LEN(BR148))&amp;BR148</f>
        <v>HO42771</v>
      </c>
      <c r="B148" s="211" t="s">
        <v>1082</v>
      </c>
      <c r="C148" s="276" t="s">
        <v>2628</v>
      </c>
      <c r="D148" s="276" t="s">
        <v>772</v>
      </c>
      <c r="E148" s="276"/>
      <c r="F148" s="277"/>
      <c r="G148" s="289" t="s">
        <v>871</v>
      </c>
      <c r="H148" s="637" t="s">
        <v>1422</v>
      </c>
      <c r="I148" s="697" t="s">
        <v>1794</v>
      </c>
      <c r="J148" s="696" t="s">
        <v>1808</v>
      </c>
      <c r="K148" s="696" t="s">
        <v>1801</v>
      </c>
      <c r="L148" s="643" t="s">
        <v>1803</v>
      </c>
      <c r="M148" s="638">
        <v>3.7949999999999999</v>
      </c>
      <c r="N148" s="278">
        <v>1</v>
      </c>
      <c r="O148" s="278"/>
      <c r="P148" s="586"/>
      <c r="Q148" s="224"/>
      <c r="R148" s="195"/>
      <c r="S148" s="196"/>
      <c r="T148" s="197"/>
      <c r="U148" s="198"/>
      <c r="V148" s="199"/>
      <c r="W148" s="200"/>
      <c r="X148" s="201"/>
      <c r="Y148" s="202"/>
      <c r="Z148" s="203"/>
      <c r="AA148" s="204"/>
      <c r="AB148" s="242"/>
      <c r="AC148" s="242"/>
      <c r="AD148" s="213">
        <f t="shared" si="134"/>
        <v>0</v>
      </c>
      <c r="AE148" s="214">
        <f t="shared" si="170"/>
        <v>0</v>
      </c>
      <c r="AF148" s="62"/>
      <c r="AG148" s="62"/>
      <c r="AH148" s="63"/>
      <c r="AI148" s="62"/>
      <c r="AJ148" s="205"/>
      <c r="AK148" s="62"/>
      <c r="AL148" s="516"/>
      <c r="AM148" s="510"/>
      <c r="AN148" s="205">
        <f>ROUND(CEILING(AR148*('Summary '!$J$4/100+1),5),0)-1</f>
        <v>274</v>
      </c>
      <c r="AO148" s="206">
        <f t="shared" si="148"/>
        <v>0</v>
      </c>
      <c r="AP148" s="206">
        <f t="shared" si="149"/>
        <v>0</v>
      </c>
      <c r="AQ148" s="63"/>
      <c r="AR148" s="62">
        <v>224</v>
      </c>
      <c r="AS148" s="279"/>
      <c r="AT148" s="510"/>
      <c r="AU148" s="511"/>
      <c r="AV148" s="511">
        <f t="shared" si="150"/>
        <v>224</v>
      </c>
      <c r="AW148" s="511">
        <f t="shared" si="151"/>
        <v>224</v>
      </c>
      <c r="AX148" s="234"/>
      <c r="AY148" s="235"/>
      <c r="AZ148" s="236"/>
      <c r="BA148" s="249"/>
      <c r="BB148" s="238"/>
      <c r="BC148" s="239">
        <f t="shared" si="152"/>
        <v>0</v>
      </c>
      <c r="BD148" s="210">
        <f t="shared" si="153"/>
        <v>0</v>
      </c>
      <c r="BE148" s="512">
        <f t="shared" si="154"/>
        <v>246.40000000000003</v>
      </c>
      <c r="BF148" s="242"/>
      <c r="BG148" s="210">
        <f t="shared" si="69"/>
        <v>0</v>
      </c>
      <c r="BH148" s="512">
        <f t="shared" si="171"/>
        <v>246.40000000000003</v>
      </c>
      <c r="BI148" s="400"/>
      <c r="BJ148" s="210">
        <f t="shared" si="157"/>
        <v>0</v>
      </c>
      <c r="BK148" s="512">
        <f t="shared" si="165"/>
        <v>257.59999999999997</v>
      </c>
      <c r="BL148" s="242"/>
      <c r="BM148" s="210">
        <f t="shared" si="158"/>
        <v>0</v>
      </c>
      <c r="BN148" s="512">
        <f t="shared" si="166"/>
        <v>224</v>
      </c>
      <c r="BO148" s="397">
        <f t="shared" si="159"/>
        <v>0</v>
      </c>
      <c r="BP148" s="210">
        <f t="shared" si="160"/>
        <v>0</v>
      </c>
      <c r="BQ148" s="210">
        <f t="shared" si="161"/>
        <v>0</v>
      </c>
      <c r="BR148" s="280">
        <v>2771</v>
      </c>
      <c r="BS148" s="713" t="s">
        <v>2613</v>
      </c>
      <c r="BT148" s="571" cm="1">
        <f t="array" ref="BT148">PRODUCT(--_xlfn.TEXTSPLIT(G148,"x"))/10000000</f>
        <v>8.8500859999999992</v>
      </c>
      <c r="BU148" s="571">
        <f t="shared" si="167"/>
        <v>2.5927190346233226</v>
      </c>
    </row>
    <row r="149" spans="1:73" ht="12" customHeight="1">
      <c r="A149" s="210" t="str">
        <f>"HO4"&amp;REPT(0,4-LEN(BR149))&amp;BR149</f>
        <v>HO42772</v>
      </c>
      <c r="B149" s="211" t="s">
        <v>1081</v>
      </c>
      <c r="C149" s="276" t="s">
        <v>2629</v>
      </c>
      <c r="D149" s="276" t="s">
        <v>1820</v>
      </c>
      <c r="E149" s="401"/>
      <c r="F149" s="277"/>
      <c r="G149" s="289" t="s">
        <v>862</v>
      </c>
      <c r="H149" s="637" t="s">
        <v>1422</v>
      </c>
      <c r="I149" s="697" t="s">
        <v>1817</v>
      </c>
      <c r="J149" s="696" t="s">
        <v>1796</v>
      </c>
      <c r="K149" s="696" t="s">
        <v>1797</v>
      </c>
      <c r="L149" s="697" t="s">
        <v>1813</v>
      </c>
      <c r="M149" s="638">
        <v>12.715999999999999</v>
      </c>
      <c r="N149" s="278">
        <v>1</v>
      </c>
      <c r="O149" s="278"/>
      <c r="P149" s="278"/>
      <c r="Q149" s="224"/>
      <c r="R149" s="195"/>
      <c r="S149" s="196"/>
      <c r="T149" s="197"/>
      <c r="U149" s="198"/>
      <c r="V149" s="199"/>
      <c r="W149" s="200"/>
      <c r="X149" s="201"/>
      <c r="Y149" s="202"/>
      <c r="Z149" s="203"/>
      <c r="AA149" s="204"/>
      <c r="AB149" s="242"/>
      <c r="AC149" s="242"/>
      <c r="AD149" s="213">
        <f t="shared" si="134"/>
        <v>0</v>
      </c>
      <c r="AE149" s="214">
        <f>N149*AD149</f>
        <v>0</v>
      </c>
      <c r="AF149" s="62"/>
      <c r="AG149" s="62"/>
      <c r="AH149" s="63"/>
      <c r="AI149" s="62"/>
      <c r="AJ149" s="205"/>
      <c r="AK149" s="62"/>
      <c r="AL149" s="516"/>
      <c r="AM149" s="510"/>
      <c r="AN149" s="205">
        <f>ROUND(CEILING(AR149*('Summary '!$J$4/100+1),5),0)-1</f>
        <v>854</v>
      </c>
      <c r="AO149" s="206">
        <f t="shared" si="148"/>
        <v>0</v>
      </c>
      <c r="AP149" s="206">
        <f>IF(O149=TRUE,0.5,0)</f>
        <v>0</v>
      </c>
      <c r="AQ149" s="63"/>
      <c r="AR149" s="62">
        <v>699</v>
      </c>
      <c r="AS149" s="279"/>
      <c r="AT149" s="510"/>
      <c r="AU149" s="511"/>
      <c r="AV149" s="511">
        <f t="shared" si="150"/>
        <v>699</v>
      </c>
      <c r="AW149" s="511">
        <f t="shared" si="151"/>
        <v>699</v>
      </c>
      <c r="AX149" s="234"/>
      <c r="AY149" s="235"/>
      <c r="AZ149" s="236"/>
      <c r="BA149" s="249"/>
      <c r="BB149" s="238"/>
      <c r="BC149" s="239">
        <f t="shared" si="152"/>
        <v>0</v>
      </c>
      <c r="BD149" s="210">
        <f t="shared" si="153"/>
        <v>0</v>
      </c>
      <c r="BE149" s="512">
        <f t="shared" si="154"/>
        <v>768.90000000000009</v>
      </c>
      <c r="BF149" s="242"/>
      <c r="BG149" s="210">
        <f t="shared" si="69"/>
        <v>0</v>
      </c>
      <c r="BH149" s="512">
        <f t="shared" si="171"/>
        <v>768.90000000000009</v>
      </c>
      <c r="BI149" s="400"/>
      <c r="BJ149" s="210">
        <f t="shared" si="157"/>
        <v>0</v>
      </c>
      <c r="BK149" s="512">
        <f t="shared" si="165"/>
        <v>803.84999999999991</v>
      </c>
      <c r="BL149" s="242"/>
      <c r="BM149" s="210">
        <f t="shared" si="158"/>
        <v>0</v>
      </c>
      <c r="BN149" s="512">
        <f t="shared" si="166"/>
        <v>699</v>
      </c>
      <c r="BO149" s="397">
        <f t="shared" si="159"/>
        <v>0</v>
      </c>
      <c r="BP149" s="210">
        <f t="shared" si="160"/>
        <v>0</v>
      </c>
      <c r="BQ149" s="210">
        <f t="shared" si="161"/>
        <v>0</v>
      </c>
      <c r="BR149" s="280">
        <v>2772</v>
      </c>
      <c r="BS149" s="713" t="s">
        <v>2613</v>
      </c>
      <c r="BT149" s="571" cm="1">
        <f t="array" ref="BT149">PRODUCT(--_xlfn.TEXTSPLIT(G149,"x"))/10000000</f>
        <v>49.501199999999997</v>
      </c>
      <c r="BU149" s="571">
        <f t="shared" si="167"/>
        <v>2.35</v>
      </c>
    </row>
    <row r="150" spans="1:73" ht="12" customHeight="1">
      <c r="A150" s="210" t="str">
        <f>"HO4"&amp;REPT(0,4-LEN(BR150))&amp;BR150</f>
        <v>HO42773</v>
      </c>
      <c r="B150" s="211" t="s">
        <v>1081</v>
      </c>
      <c r="C150" s="276" t="s">
        <v>2630</v>
      </c>
      <c r="D150" s="276" t="s">
        <v>1820</v>
      </c>
      <c r="E150" s="401"/>
      <c r="F150" s="277"/>
      <c r="G150" s="289" t="s">
        <v>863</v>
      </c>
      <c r="H150" s="637" t="s">
        <v>1422</v>
      </c>
      <c r="I150" s="697" t="s">
        <v>1817</v>
      </c>
      <c r="J150" s="696" t="s">
        <v>1796</v>
      </c>
      <c r="K150" s="696" t="s">
        <v>1797</v>
      </c>
      <c r="L150" s="697" t="s">
        <v>1813</v>
      </c>
      <c r="M150" s="638">
        <v>6.3249999999999993</v>
      </c>
      <c r="N150" s="278">
        <v>1</v>
      </c>
      <c r="O150" s="278"/>
      <c r="P150" s="278"/>
      <c r="Q150" s="224"/>
      <c r="R150" s="195"/>
      <c r="S150" s="196"/>
      <c r="T150" s="197"/>
      <c r="U150" s="198"/>
      <c r="V150" s="199"/>
      <c r="W150" s="200"/>
      <c r="X150" s="201"/>
      <c r="Y150" s="202"/>
      <c r="Z150" s="203"/>
      <c r="AA150" s="204"/>
      <c r="AB150" s="242"/>
      <c r="AC150" s="242"/>
      <c r="AD150" s="213">
        <f t="shared" si="134"/>
        <v>0</v>
      </c>
      <c r="AE150" s="214">
        <f>N150*AD150</f>
        <v>0</v>
      </c>
      <c r="AF150" s="62"/>
      <c r="AG150" s="62"/>
      <c r="AH150" s="63"/>
      <c r="AI150" s="62"/>
      <c r="AJ150" s="62"/>
      <c r="AK150" s="62"/>
      <c r="AL150" s="516"/>
      <c r="AM150" s="510"/>
      <c r="AN150" s="205">
        <f>ROUND(CEILING(AR150*('Summary '!$J$4/100+1),5),0)-1</f>
        <v>599</v>
      </c>
      <c r="AO150" s="206">
        <f t="shared" si="148"/>
        <v>0</v>
      </c>
      <c r="AP150" s="206">
        <f t="shared" ref="AP150:AP158" si="173">IF(O150=TRUE,0.5,0)</f>
        <v>0</v>
      </c>
      <c r="AQ150" s="63"/>
      <c r="AR150" s="62">
        <v>489</v>
      </c>
      <c r="AS150" s="279"/>
      <c r="AT150" s="510"/>
      <c r="AU150" s="511"/>
      <c r="AV150" s="511">
        <f t="shared" si="150"/>
        <v>489</v>
      </c>
      <c r="AW150" s="511">
        <f t="shared" si="151"/>
        <v>489</v>
      </c>
      <c r="AX150" s="234"/>
      <c r="AY150" s="235"/>
      <c r="AZ150" s="236"/>
      <c r="BA150" s="249"/>
      <c r="BB150" s="238"/>
      <c r="BC150" s="239">
        <f t="shared" si="152"/>
        <v>0</v>
      </c>
      <c r="BD150" s="210">
        <f t="shared" si="153"/>
        <v>0</v>
      </c>
      <c r="BE150" s="512">
        <f t="shared" si="154"/>
        <v>537.90000000000009</v>
      </c>
      <c r="BF150" s="242"/>
      <c r="BG150" s="210">
        <f t="shared" si="69"/>
        <v>0</v>
      </c>
      <c r="BH150" s="512">
        <f t="shared" si="171"/>
        <v>537.90000000000009</v>
      </c>
      <c r="BI150" s="400"/>
      <c r="BJ150" s="210">
        <f t="shared" si="157"/>
        <v>0</v>
      </c>
      <c r="BK150" s="512">
        <f t="shared" si="165"/>
        <v>562.34999999999991</v>
      </c>
      <c r="BL150" s="242"/>
      <c r="BM150" s="210">
        <f t="shared" si="158"/>
        <v>0</v>
      </c>
      <c r="BN150" s="512">
        <f t="shared" si="166"/>
        <v>489</v>
      </c>
      <c r="BO150" s="397">
        <f t="shared" si="159"/>
        <v>0</v>
      </c>
      <c r="BP150" s="210">
        <f t="shared" si="160"/>
        <v>0</v>
      </c>
      <c r="BQ150" s="210">
        <f t="shared" si="161"/>
        <v>0</v>
      </c>
      <c r="BR150" s="280">
        <v>2773</v>
      </c>
      <c r="BS150" s="713" t="s">
        <v>2613</v>
      </c>
      <c r="BT150" s="571" cm="1">
        <f t="array" ref="BT150">PRODUCT(--_xlfn.TEXTSPLIT(G150,"x"))/10000000</f>
        <v>20.773350000000001</v>
      </c>
      <c r="BU150" s="571">
        <f t="shared" si="167"/>
        <v>2.4420932794842418</v>
      </c>
    </row>
    <row r="151" spans="1:73" ht="12" customHeight="1">
      <c r="A151" s="210" t="str">
        <f>"HO4"&amp;REPT(0,4-LEN(BR151))&amp;BR151</f>
        <v>HO42774</v>
      </c>
      <c r="B151" s="211" t="s">
        <v>1081</v>
      </c>
      <c r="C151" s="276" t="s">
        <v>2631</v>
      </c>
      <c r="D151" s="276" t="s">
        <v>1820</v>
      </c>
      <c r="E151" s="401"/>
      <c r="F151" s="277"/>
      <c r="G151" s="289" t="s">
        <v>864</v>
      </c>
      <c r="H151" s="637" t="s">
        <v>1422</v>
      </c>
      <c r="I151" s="697" t="s">
        <v>1817</v>
      </c>
      <c r="J151" s="696" t="s">
        <v>1796</v>
      </c>
      <c r="K151" s="696" t="s">
        <v>1797</v>
      </c>
      <c r="L151" s="697" t="s">
        <v>1813</v>
      </c>
      <c r="M151" s="638">
        <v>2.8600000000000003</v>
      </c>
      <c r="N151" s="278">
        <v>1</v>
      </c>
      <c r="O151" s="278"/>
      <c r="P151" s="278"/>
      <c r="Q151" s="224"/>
      <c r="R151" s="195"/>
      <c r="S151" s="196"/>
      <c r="T151" s="197"/>
      <c r="U151" s="198"/>
      <c r="V151" s="199"/>
      <c r="W151" s="200"/>
      <c r="X151" s="201"/>
      <c r="Y151" s="202"/>
      <c r="Z151" s="203"/>
      <c r="AA151" s="204"/>
      <c r="AB151" s="242"/>
      <c r="AC151" s="242"/>
      <c r="AD151" s="213">
        <f t="shared" si="134"/>
        <v>0</v>
      </c>
      <c r="AE151" s="214">
        <f>N151*AD151</f>
        <v>0</v>
      </c>
      <c r="AF151" s="62"/>
      <c r="AG151" s="62"/>
      <c r="AH151" s="63"/>
      <c r="AI151" s="62"/>
      <c r="AJ151" s="62"/>
      <c r="AK151" s="62"/>
      <c r="AL151" s="516"/>
      <c r="AM151" s="510"/>
      <c r="AN151" s="205">
        <f>ROUND(CEILING(AR151*('Summary '!$J$4/100+1),5),0)-1</f>
        <v>404</v>
      </c>
      <c r="AO151" s="206">
        <f t="shared" si="148"/>
        <v>0</v>
      </c>
      <c r="AP151" s="206">
        <f t="shared" si="173"/>
        <v>0</v>
      </c>
      <c r="AQ151" s="63"/>
      <c r="AR151" s="62">
        <v>329</v>
      </c>
      <c r="AS151" s="279"/>
      <c r="AT151" s="510"/>
      <c r="AU151" s="511"/>
      <c r="AV151" s="511">
        <f t="shared" si="150"/>
        <v>329</v>
      </c>
      <c r="AW151" s="511">
        <f t="shared" si="151"/>
        <v>329</v>
      </c>
      <c r="AX151" s="234"/>
      <c r="AY151" s="235"/>
      <c r="AZ151" s="236"/>
      <c r="BA151" s="249"/>
      <c r="BB151" s="238"/>
      <c r="BC151" s="239">
        <f t="shared" si="152"/>
        <v>0</v>
      </c>
      <c r="BD151" s="210">
        <f t="shared" si="153"/>
        <v>0</v>
      </c>
      <c r="BE151" s="512">
        <f t="shared" si="154"/>
        <v>361.90000000000003</v>
      </c>
      <c r="BF151" s="242"/>
      <c r="BG151" s="210">
        <f t="shared" si="69"/>
        <v>0</v>
      </c>
      <c r="BH151" s="512">
        <f t="shared" si="171"/>
        <v>361.90000000000003</v>
      </c>
      <c r="BI151" s="400"/>
      <c r="BJ151" s="210">
        <f t="shared" si="157"/>
        <v>0</v>
      </c>
      <c r="BK151" s="512">
        <f t="shared" si="165"/>
        <v>378.34999999999997</v>
      </c>
      <c r="BL151" s="242"/>
      <c r="BM151" s="210">
        <f t="shared" si="158"/>
        <v>0</v>
      </c>
      <c r="BN151" s="512">
        <f t="shared" si="166"/>
        <v>329</v>
      </c>
      <c r="BO151" s="397">
        <f t="shared" si="159"/>
        <v>0</v>
      </c>
      <c r="BP151" s="210">
        <f t="shared" si="160"/>
        <v>0</v>
      </c>
      <c r="BQ151" s="210">
        <f t="shared" si="161"/>
        <v>0</v>
      </c>
      <c r="BR151" s="280">
        <v>2774</v>
      </c>
      <c r="BS151" s="713" t="s">
        <v>2613</v>
      </c>
      <c r="BT151" s="571" cm="1">
        <f t="array" ref="BT151">PRODUCT(--_xlfn.TEXTSPLIT(G151,"x"))/10000000</f>
        <v>8.7420375000000003</v>
      </c>
      <c r="BU151" s="571">
        <f t="shared" si="167"/>
        <v>2.5948875477765814</v>
      </c>
    </row>
    <row r="152" spans="1:73" ht="12" customHeight="1">
      <c r="A152" s="210" t="str">
        <f>"HO4"&amp;REPT(0,4-LEN(BR152))&amp;BR152</f>
        <v>HO42775</v>
      </c>
      <c r="B152" s="211" t="s">
        <v>1081</v>
      </c>
      <c r="C152" s="276" t="s">
        <v>2633</v>
      </c>
      <c r="D152" s="276" t="s">
        <v>1820</v>
      </c>
      <c r="E152" s="401"/>
      <c r="F152" s="277"/>
      <c r="G152" s="289" t="s">
        <v>865</v>
      </c>
      <c r="H152" s="637" t="s">
        <v>1422</v>
      </c>
      <c r="I152" s="697" t="s">
        <v>1817</v>
      </c>
      <c r="J152" s="696" t="s">
        <v>1796</v>
      </c>
      <c r="K152" s="696" t="s">
        <v>1797</v>
      </c>
      <c r="L152" s="697" t="s">
        <v>1813</v>
      </c>
      <c r="M152" s="638">
        <v>1.6059999999999999</v>
      </c>
      <c r="N152" s="278">
        <v>1</v>
      </c>
      <c r="O152" s="278"/>
      <c r="P152" s="278"/>
      <c r="Q152" s="224"/>
      <c r="R152" s="195"/>
      <c r="S152" s="196"/>
      <c r="T152" s="197"/>
      <c r="U152" s="198"/>
      <c r="V152" s="199"/>
      <c r="W152" s="200"/>
      <c r="X152" s="201"/>
      <c r="Y152" s="202"/>
      <c r="Z152" s="203"/>
      <c r="AA152" s="204"/>
      <c r="AB152" s="242"/>
      <c r="AC152" s="242"/>
      <c r="AD152" s="213">
        <f t="shared" si="134"/>
        <v>0</v>
      </c>
      <c r="AE152" s="214">
        <f t="shared" ref="AE152" si="174">N152*AD152</f>
        <v>0</v>
      </c>
      <c r="AF152" s="62"/>
      <c r="AG152" s="62"/>
      <c r="AH152" s="63"/>
      <c r="AI152" s="62"/>
      <c r="AJ152" s="62"/>
      <c r="AK152" s="62"/>
      <c r="AL152" s="516"/>
      <c r="AM152" s="510"/>
      <c r="AN152" s="205">
        <f>ROUND(CEILING(AR152*('Summary '!$J$4/100+1),5),0)-1</f>
        <v>289</v>
      </c>
      <c r="AO152" s="206">
        <f t="shared" si="148"/>
        <v>0</v>
      </c>
      <c r="AP152" s="206">
        <f t="shared" si="173"/>
        <v>0</v>
      </c>
      <c r="AQ152" s="63"/>
      <c r="AR152" s="62">
        <v>234</v>
      </c>
      <c r="AS152" s="279"/>
      <c r="AT152" s="510"/>
      <c r="AU152" s="511"/>
      <c r="AV152" s="511">
        <f t="shared" si="150"/>
        <v>234</v>
      </c>
      <c r="AW152" s="511">
        <f t="shared" si="151"/>
        <v>234</v>
      </c>
      <c r="AX152" s="234"/>
      <c r="AY152" s="235"/>
      <c r="AZ152" s="236"/>
      <c r="BA152" s="249"/>
      <c r="BB152" s="238"/>
      <c r="BC152" s="239">
        <f t="shared" si="152"/>
        <v>0</v>
      </c>
      <c r="BD152" s="210">
        <f t="shared" si="153"/>
        <v>0</v>
      </c>
      <c r="BE152" s="512">
        <f t="shared" si="154"/>
        <v>257.40000000000003</v>
      </c>
      <c r="BF152" s="242"/>
      <c r="BG152" s="210">
        <f t="shared" si="69"/>
        <v>0</v>
      </c>
      <c r="BH152" s="512">
        <f t="shared" si="171"/>
        <v>257.40000000000003</v>
      </c>
      <c r="BI152" s="400"/>
      <c r="BJ152" s="210">
        <f t="shared" si="157"/>
        <v>0</v>
      </c>
      <c r="BK152" s="512">
        <f t="shared" si="165"/>
        <v>269.09999999999997</v>
      </c>
      <c r="BL152" s="242"/>
      <c r="BM152" s="210">
        <f t="shared" si="158"/>
        <v>0</v>
      </c>
      <c r="BN152" s="512">
        <f t="shared" si="166"/>
        <v>234</v>
      </c>
      <c r="BO152" s="397">
        <f t="shared" si="159"/>
        <v>0</v>
      </c>
      <c r="BP152" s="210">
        <f t="shared" si="160"/>
        <v>0</v>
      </c>
      <c r="BQ152" s="210">
        <f t="shared" si="161"/>
        <v>0</v>
      </c>
      <c r="BR152" s="280">
        <v>2775</v>
      </c>
      <c r="BS152" s="713" t="s">
        <v>2613</v>
      </c>
      <c r="BT152" s="571" cm="1">
        <f t="array" ref="BT152">PRODUCT(--_xlfn.TEXTSPLIT(G152,"x"))/10000000</f>
        <v>3.676323</v>
      </c>
      <c r="BU152" s="571">
        <f t="shared" si="167"/>
        <v>2.7478058462863082</v>
      </c>
    </row>
    <row r="153" spans="1:73" ht="12" customHeight="1">
      <c r="A153" s="210" t="str">
        <f>"HO4"&amp;REPT(0,4-LEN(BR153))&amp;BR153</f>
        <v>HO42776</v>
      </c>
      <c r="B153" s="211" t="s">
        <v>1081</v>
      </c>
      <c r="C153" s="276" t="s">
        <v>2634</v>
      </c>
      <c r="D153" s="276" t="s">
        <v>1820</v>
      </c>
      <c r="E153" s="401"/>
      <c r="F153" s="277"/>
      <c r="G153" s="289" t="s">
        <v>867</v>
      </c>
      <c r="H153" s="637" t="s">
        <v>1422</v>
      </c>
      <c r="I153" s="697" t="s">
        <v>1817</v>
      </c>
      <c r="J153" s="696" t="s">
        <v>1796</v>
      </c>
      <c r="K153" s="696" t="s">
        <v>1797</v>
      </c>
      <c r="L153" s="697" t="s">
        <v>1813</v>
      </c>
      <c r="M153" s="639">
        <v>1.2650000000000001</v>
      </c>
      <c r="N153" s="278">
        <v>1</v>
      </c>
      <c r="O153" s="278"/>
      <c r="P153" s="278"/>
      <c r="Q153" s="224"/>
      <c r="R153" s="195"/>
      <c r="S153" s="196"/>
      <c r="T153" s="197"/>
      <c r="U153" s="198"/>
      <c r="V153" s="199"/>
      <c r="W153" s="200"/>
      <c r="X153" s="201"/>
      <c r="Y153" s="202"/>
      <c r="Z153" s="203"/>
      <c r="AA153" s="204"/>
      <c r="AB153" s="242"/>
      <c r="AC153" s="242"/>
      <c r="AD153" s="213">
        <f t="shared" si="134"/>
        <v>0</v>
      </c>
      <c r="AE153" s="214">
        <f>N153*AD153</f>
        <v>0</v>
      </c>
      <c r="AF153" s="62"/>
      <c r="AG153" s="62"/>
      <c r="AH153" s="63"/>
      <c r="AI153" s="62"/>
      <c r="AJ153" s="62"/>
      <c r="AK153" s="62"/>
      <c r="AL153" s="516"/>
      <c r="AM153" s="510"/>
      <c r="AN153" s="205">
        <f>ROUND(CEILING(AR153*('Summary '!$J$4/100+1),5),0)-1</f>
        <v>189</v>
      </c>
      <c r="AO153" s="206">
        <f t="shared" si="148"/>
        <v>0</v>
      </c>
      <c r="AP153" s="206">
        <f t="shared" si="173"/>
        <v>0</v>
      </c>
      <c r="AQ153" s="63"/>
      <c r="AR153" s="62">
        <v>154</v>
      </c>
      <c r="AS153" s="279"/>
      <c r="AT153" s="510"/>
      <c r="AU153" s="511"/>
      <c r="AV153" s="511">
        <f t="shared" si="150"/>
        <v>154</v>
      </c>
      <c r="AW153" s="511">
        <f t="shared" si="151"/>
        <v>154</v>
      </c>
      <c r="AX153" s="234"/>
      <c r="AY153" s="235"/>
      <c r="AZ153" s="236"/>
      <c r="BA153" s="249"/>
      <c r="BB153" s="238"/>
      <c r="BC153" s="239">
        <f t="shared" si="152"/>
        <v>0</v>
      </c>
      <c r="BD153" s="210">
        <f t="shared" si="153"/>
        <v>0</v>
      </c>
      <c r="BE153" s="512">
        <f t="shared" si="154"/>
        <v>169.4</v>
      </c>
      <c r="BF153" s="242"/>
      <c r="BG153" s="210">
        <f t="shared" si="69"/>
        <v>0</v>
      </c>
      <c r="BH153" s="512">
        <f t="shared" si="171"/>
        <v>169.4</v>
      </c>
      <c r="BI153" s="400"/>
      <c r="BJ153" s="210">
        <f t="shared" si="157"/>
        <v>0</v>
      </c>
      <c r="BK153" s="512">
        <f t="shared" si="165"/>
        <v>177.1</v>
      </c>
      <c r="BL153" s="242"/>
      <c r="BM153" s="210">
        <f t="shared" si="158"/>
        <v>0</v>
      </c>
      <c r="BN153" s="512">
        <f t="shared" si="166"/>
        <v>154</v>
      </c>
      <c r="BO153" s="397">
        <f t="shared" si="159"/>
        <v>0</v>
      </c>
      <c r="BP153" s="210">
        <f t="shared" si="160"/>
        <v>0</v>
      </c>
      <c r="BQ153" s="210">
        <f t="shared" si="161"/>
        <v>0</v>
      </c>
      <c r="BR153" s="280">
        <v>2776</v>
      </c>
      <c r="BS153" s="713" t="s">
        <v>2613</v>
      </c>
      <c r="BT153" s="571" cm="1">
        <f t="array" ref="BT153">PRODUCT(--_xlfn.TEXTSPLIT(G153,"x"))/10000000</f>
        <v>2.1764815999999998</v>
      </c>
      <c r="BU153" s="571">
        <f t="shared" si="167"/>
        <v>2.8403451001833218</v>
      </c>
    </row>
    <row r="154" spans="1:73" ht="12" customHeight="1">
      <c r="A154" s="210" t="str">
        <f t="shared" ref="A154:A155" si="175">"HO4"&amp;REPT(0,4-LEN(BR154))&amp;BR154</f>
        <v>HO42777</v>
      </c>
      <c r="B154" s="211" t="s">
        <v>1081</v>
      </c>
      <c r="C154" s="276" t="s">
        <v>2635</v>
      </c>
      <c r="D154" s="276" t="s">
        <v>1820</v>
      </c>
      <c r="E154" s="401"/>
      <c r="F154" s="277"/>
      <c r="G154" s="289" t="s">
        <v>866</v>
      </c>
      <c r="H154" s="637" t="s">
        <v>1422</v>
      </c>
      <c r="I154" s="697" t="s">
        <v>1817</v>
      </c>
      <c r="J154" s="696" t="s">
        <v>1796</v>
      </c>
      <c r="K154" s="696" t="s">
        <v>1797</v>
      </c>
      <c r="L154" s="697" t="s">
        <v>1813</v>
      </c>
      <c r="M154" s="639">
        <v>0.71500000000000008</v>
      </c>
      <c r="N154" s="278">
        <v>1</v>
      </c>
      <c r="O154" s="278"/>
      <c r="P154" s="278"/>
      <c r="Q154" s="224"/>
      <c r="R154" s="195"/>
      <c r="S154" s="196"/>
      <c r="T154" s="197"/>
      <c r="U154" s="198"/>
      <c r="V154" s="199"/>
      <c r="W154" s="200"/>
      <c r="X154" s="201"/>
      <c r="Y154" s="202"/>
      <c r="Z154" s="203"/>
      <c r="AA154" s="204"/>
      <c r="AB154" s="242"/>
      <c r="AC154" s="242"/>
      <c r="AD154" s="213">
        <f t="shared" si="134"/>
        <v>0</v>
      </c>
      <c r="AE154" s="214">
        <f t="shared" ref="AE154:AE158" si="176">N154*AD154</f>
        <v>0</v>
      </c>
      <c r="AF154" s="62"/>
      <c r="AG154" s="62"/>
      <c r="AH154" s="63"/>
      <c r="AI154" s="62"/>
      <c r="AJ154" s="62"/>
      <c r="AK154" s="62"/>
      <c r="AL154" s="516"/>
      <c r="AM154" s="510"/>
      <c r="AN154" s="205">
        <f>ROUND(CEILING(AR154*('Summary '!$J$4/100+1),5),0)-1</f>
        <v>139</v>
      </c>
      <c r="AO154" s="206">
        <f t="shared" si="148"/>
        <v>0</v>
      </c>
      <c r="AP154" s="206">
        <f t="shared" si="173"/>
        <v>0</v>
      </c>
      <c r="AQ154" s="63"/>
      <c r="AR154" s="62">
        <v>114</v>
      </c>
      <c r="AS154" s="279"/>
      <c r="AT154" s="510"/>
      <c r="AU154" s="511"/>
      <c r="AV154" s="511">
        <f t="shared" si="150"/>
        <v>114</v>
      </c>
      <c r="AW154" s="511">
        <f t="shared" si="151"/>
        <v>114</v>
      </c>
      <c r="AX154" s="234"/>
      <c r="AY154" s="235"/>
      <c r="AZ154" s="236"/>
      <c r="BA154" s="249"/>
      <c r="BB154" s="238"/>
      <c r="BC154" s="239">
        <f t="shared" si="152"/>
        <v>0</v>
      </c>
      <c r="BD154" s="210">
        <f t="shared" si="153"/>
        <v>0</v>
      </c>
      <c r="BE154" s="512">
        <f t="shared" si="154"/>
        <v>125.4</v>
      </c>
      <c r="BF154" s="242"/>
      <c r="BG154" s="210">
        <f t="shared" si="69"/>
        <v>0</v>
      </c>
      <c r="BH154" s="512">
        <f t="shared" si="171"/>
        <v>125.4</v>
      </c>
      <c r="BI154" s="400"/>
      <c r="BJ154" s="210">
        <f t="shared" si="157"/>
        <v>0</v>
      </c>
      <c r="BK154" s="512">
        <f t="shared" si="165"/>
        <v>131.1</v>
      </c>
      <c r="BL154" s="242"/>
      <c r="BM154" s="210">
        <f t="shared" si="158"/>
        <v>0</v>
      </c>
      <c r="BN154" s="512">
        <f t="shared" si="166"/>
        <v>114</v>
      </c>
      <c r="BO154" s="397">
        <f t="shared" si="159"/>
        <v>0</v>
      </c>
      <c r="BP154" s="210">
        <f t="shared" si="160"/>
        <v>0</v>
      </c>
      <c r="BQ154" s="210">
        <f t="shared" si="161"/>
        <v>0</v>
      </c>
      <c r="BR154" s="280">
        <v>2777</v>
      </c>
      <c r="BS154" s="713" t="s">
        <v>2613</v>
      </c>
      <c r="BT154" s="571" cm="1">
        <f t="array" ref="BT154">PRODUCT(--_xlfn.TEXTSPLIT(G154,"x"))/10000000</f>
        <v>0.65175000000000005</v>
      </c>
      <c r="BU154" s="571">
        <f t="shared" si="167"/>
        <v>3.0532093825065285</v>
      </c>
    </row>
    <row r="155" spans="1:73" ht="12" customHeight="1">
      <c r="A155" s="210" t="str">
        <f t="shared" si="175"/>
        <v>HO42778</v>
      </c>
      <c r="B155" s="211" t="s">
        <v>1082</v>
      </c>
      <c r="C155" s="276" t="s">
        <v>2636</v>
      </c>
      <c r="D155" s="276" t="s">
        <v>1820</v>
      </c>
      <c r="E155" s="401"/>
      <c r="F155" s="277"/>
      <c r="G155" s="289" t="s">
        <v>868</v>
      </c>
      <c r="H155" s="637" t="s">
        <v>1422</v>
      </c>
      <c r="I155" s="697" t="s">
        <v>1817</v>
      </c>
      <c r="J155" s="696" t="s">
        <v>1796</v>
      </c>
      <c r="K155" s="696" t="s">
        <v>1797</v>
      </c>
      <c r="L155" s="697" t="s">
        <v>1813</v>
      </c>
      <c r="M155" s="638">
        <v>9.2839999999999989</v>
      </c>
      <c r="N155" s="278">
        <v>1</v>
      </c>
      <c r="O155" s="278"/>
      <c r="P155" s="278"/>
      <c r="Q155" s="224"/>
      <c r="R155" s="195"/>
      <c r="S155" s="196"/>
      <c r="T155" s="197"/>
      <c r="U155" s="198"/>
      <c r="V155" s="199"/>
      <c r="W155" s="200"/>
      <c r="X155" s="201"/>
      <c r="Y155" s="202"/>
      <c r="Z155" s="203"/>
      <c r="AA155" s="204"/>
      <c r="AB155" s="242"/>
      <c r="AC155" s="242"/>
      <c r="AD155" s="213">
        <f t="shared" si="134"/>
        <v>0</v>
      </c>
      <c r="AE155" s="214">
        <f t="shared" si="176"/>
        <v>0</v>
      </c>
      <c r="AF155" s="62"/>
      <c r="AG155" s="62"/>
      <c r="AH155" s="63"/>
      <c r="AI155" s="62"/>
      <c r="AJ155" s="62"/>
      <c r="AK155" s="62"/>
      <c r="AL155" s="516"/>
      <c r="AM155" s="510"/>
      <c r="AN155" s="205">
        <f>ROUND(CEILING(AR155*('Summary '!$J$4/100+1),5),0)-1</f>
        <v>669</v>
      </c>
      <c r="AO155" s="206">
        <f t="shared" si="148"/>
        <v>0</v>
      </c>
      <c r="AP155" s="206">
        <f t="shared" si="173"/>
        <v>0</v>
      </c>
      <c r="AQ155" s="63"/>
      <c r="AR155" s="62">
        <v>549</v>
      </c>
      <c r="AS155" s="279"/>
      <c r="AT155" s="510"/>
      <c r="AU155" s="511"/>
      <c r="AV155" s="511">
        <f t="shared" si="150"/>
        <v>549</v>
      </c>
      <c r="AW155" s="511">
        <f t="shared" si="151"/>
        <v>549</v>
      </c>
      <c r="AX155" s="234"/>
      <c r="AY155" s="235"/>
      <c r="AZ155" s="236"/>
      <c r="BA155" s="249"/>
      <c r="BB155" s="238"/>
      <c r="BC155" s="239">
        <f t="shared" si="152"/>
        <v>0</v>
      </c>
      <c r="BD155" s="210">
        <f t="shared" si="153"/>
        <v>0</v>
      </c>
      <c r="BE155" s="512">
        <f t="shared" si="154"/>
        <v>603.90000000000009</v>
      </c>
      <c r="BF155" s="242"/>
      <c r="BG155" s="210">
        <f t="shared" si="69"/>
        <v>0</v>
      </c>
      <c r="BH155" s="512">
        <f t="shared" si="171"/>
        <v>603.90000000000009</v>
      </c>
      <c r="BI155" s="400"/>
      <c r="BJ155" s="210">
        <f t="shared" si="157"/>
        <v>0</v>
      </c>
      <c r="BK155" s="512">
        <f t="shared" si="165"/>
        <v>631.34999999999991</v>
      </c>
      <c r="BL155" s="242"/>
      <c r="BM155" s="210">
        <f t="shared" si="158"/>
        <v>0</v>
      </c>
      <c r="BN155" s="512">
        <f t="shared" si="166"/>
        <v>549</v>
      </c>
      <c r="BO155" s="397">
        <f t="shared" si="159"/>
        <v>0</v>
      </c>
      <c r="BP155" s="210">
        <f t="shared" si="160"/>
        <v>0</v>
      </c>
      <c r="BQ155" s="210">
        <f t="shared" si="161"/>
        <v>0</v>
      </c>
      <c r="BR155" s="280">
        <v>2778</v>
      </c>
      <c r="BS155" s="713" t="s">
        <v>2613</v>
      </c>
      <c r="BT155" s="571" cm="1">
        <f t="array" ref="BT155">PRODUCT(--_xlfn.TEXTSPLIT(G155,"x"))/10000000</f>
        <v>29.7303</v>
      </c>
      <c r="BU155" s="571">
        <f t="shared" si="167"/>
        <v>2.3788069053422518</v>
      </c>
    </row>
    <row r="156" spans="1:73" ht="12" customHeight="1">
      <c r="A156" s="210" t="str">
        <f>"HO4"&amp;REPT(0,4-LEN(BR156))&amp;BR156</f>
        <v>HO42779</v>
      </c>
      <c r="B156" s="211" t="s">
        <v>1082</v>
      </c>
      <c r="C156" s="276" t="s">
        <v>2637</v>
      </c>
      <c r="D156" s="276" t="s">
        <v>1820</v>
      </c>
      <c r="E156" s="401"/>
      <c r="F156" s="277"/>
      <c r="G156" s="289" t="s">
        <v>869</v>
      </c>
      <c r="H156" s="637" t="s">
        <v>1422</v>
      </c>
      <c r="I156" s="697" t="s">
        <v>1817</v>
      </c>
      <c r="J156" s="696" t="s">
        <v>1796</v>
      </c>
      <c r="K156" s="696" t="s">
        <v>1797</v>
      </c>
      <c r="L156" s="697" t="s">
        <v>1813</v>
      </c>
      <c r="M156" s="638">
        <v>5.4009999999999998</v>
      </c>
      <c r="N156" s="278">
        <v>1</v>
      </c>
      <c r="O156" s="278"/>
      <c r="P156" s="278"/>
      <c r="Q156" s="224"/>
      <c r="R156" s="195"/>
      <c r="S156" s="196"/>
      <c r="T156" s="197"/>
      <c r="U156" s="198"/>
      <c r="V156" s="199"/>
      <c r="W156" s="200"/>
      <c r="X156" s="201"/>
      <c r="Y156" s="202"/>
      <c r="Z156" s="203"/>
      <c r="AA156" s="204"/>
      <c r="AB156" s="242"/>
      <c r="AC156" s="242"/>
      <c r="AD156" s="213">
        <f t="shared" si="134"/>
        <v>0</v>
      </c>
      <c r="AE156" s="214">
        <f t="shared" si="176"/>
        <v>0</v>
      </c>
      <c r="AF156" s="62"/>
      <c r="AG156" s="62"/>
      <c r="AH156" s="63"/>
      <c r="AI156" s="62"/>
      <c r="AJ156" s="62"/>
      <c r="AK156" s="62"/>
      <c r="AL156" s="516"/>
      <c r="AM156" s="510"/>
      <c r="AN156" s="205">
        <f>ROUND(CEILING(AR156*('Summary '!$J$4/100+1),5),0)-1</f>
        <v>569</v>
      </c>
      <c r="AO156" s="206">
        <f t="shared" si="148"/>
        <v>0</v>
      </c>
      <c r="AP156" s="206">
        <f t="shared" si="173"/>
        <v>0</v>
      </c>
      <c r="AQ156" s="63"/>
      <c r="AR156" s="62">
        <v>464</v>
      </c>
      <c r="AS156" s="279"/>
      <c r="AT156" s="510"/>
      <c r="AU156" s="511"/>
      <c r="AV156" s="511">
        <f t="shared" si="150"/>
        <v>464</v>
      </c>
      <c r="AW156" s="511">
        <f t="shared" si="151"/>
        <v>464</v>
      </c>
      <c r="AX156" s="234"/>
      <c r="AY156" s="235"/>
      <c r="AZ156" s="236"/>
      <c r="BA156" s="249"/>
      <c r="BB156" s="238"/>
      <c r="BC156" s="239">
        <f t="shared" si="152"/>
        <v>0</v>
      </c>
      <c r="BD156" s="210">
        <f t="shared" si="153"/>
        <v>0</v>
      </c>
      <c r="BE156" s="512">
        <f t="shared" si="154"/>
        <v>510.40000000000003</v>
      </c>
      <c r="BF156" s="242"/>
      <c r="BG156" s="210">
        <f t="shared" si="69"/>
        <v>0</v>
      </c>
      <c r="BH156" s="512">
        <f t="shared" si="171"/>
        <v>510.40000000000003</v>
      </c>
      <c r="BI156" s="400"/>
      <c r="BJ156" s="210">
        <f t="shared" si="157"/>
        <v>0</v>
      </c>
      <c r="BK156" s="512">
        <f t="shared" si="165"/>
        <v>533.59999999999991</v>
      </c>
      <c r="BL156" s="242"/>
      <c r="BM156" s="210">
        <f t="shared" si="158"/>
        <v>0</v>
      </c>
      <c r="BN156" s="512">
        <f t="shared" si="166"/>
        <v>464</v>
      </c>
      <c r="BO156" s="397">
        <f t="shared" si="159"/>
        <v>0</v>
      </c>
      <c r="BP156" s="210">
        <f t="shared" si="160"/>
        <v>0</v>
      </c>
      <c r="BQ156" s="210">
        <f t="shared" si="161"/>
        <v>0</v>
      </c>
      <c r="BR156" s="280">
        <v>2779</v>
      </c>
      <c r="BS156" s="713" t="s">
        <v>2613</v>
      </c>
      <c r="BT156" s="571" cm="1">
        <f t="array" ref="BT156">PRODUCT(--_xlfn.TEXTSPLIT(G156,"x"))/10000000</f>
        <v>19.981589400000001</v>
      </c>
      <c r="BU156" s="571">
        <f t="shared" si="167"/>
        <v>2.4489532840360968</v>
      </c>
    </row>
    <row r="157" spans="1:73" ht="12" customHeight="1">
      <c r="A157" s="210" t="str">
        <f>"HO4"&amp;REPT(0,4-LEN(BR157))&amp;BR157</f>
        <v>HO42780</v>
      </c>
      <c r="B157" s="211" t="s">
        <v>1082</v>
      </c>
      <c r="C157" s="276" t="s">
        <v>2638</v>
      </c>
      <c r="D157" s="276" t="s">
        <v>1820</v>
      </c>
      <c r="E157" s="401"/>
      <c r="F157" s="277"/>
      <c r="G157" s="289" t="s">
        <v>870</v>
      </c>
      <c r="H157" s="637" t="s">
        <v>1422</v>
      </c>
      <c r="I157" s="697" t="s">
        <v>1817</v>
      </c>
      <c r="J157" s="696" t="s">
        <v>1796</v>
      </c>
      <c r="K157" s="696" t="s">
        <v>1797</v>
      </c>
      <c r="L157" s="697" t="s">
        <v>1813</v>
      </c>
      <c r="M157" s="638">
        <v>4.51</v>
      </c>
      <c r="N157" s="278">
        <v>1</v>
      </c>
      <c r="O157" s="278"/>
      <c r="P157" s="278"/>
      <c r="Q157" s="224"/>
      <c r="R157" s="195"/>
      <c r="S157" s="196"/>
      <c r="T157" s="197"/>
      <c r="U157" s="198"/>
      <c r="V157" s="199"/>
      <c r="W157" s="200"/>
      <c r="X157" s="201"/>
      <c r="Y157" s="202"/>
      <c r="Z157" s="203"/>
      <c r="AA157" s="204"/>
      <c r="AB157" s="242"/>
      <c r="AC157" s="242"/>
      <c r="AD157" s="213">
        <f t="shared" si="134"/>
        <v>0</v>
      </c>
      <c r="AE157" s="214">
        <f t="shared" si="176"/>
        <v>0</v>
      </c>
      <c r="AF157" s="62"/>
      <c r="AG157" s="62"/>
      <c r="AH157" s="63"/>
      <c r="AI157" s="62"/>
      <c r="AJ157" s="62"/>
      <c r="AK157" s="62"/>
      <c r="AL157" s="516"/>
      <c r="AM157" s="510"/>
      <c r="AN157" s="205">
        <f>ROUND(CEILING(AR157*('Summary '!$J$4/100+1),5),0)-1</f>
        <v>464</v>
      </c>
      <c r="AO157" s="206">
        <f t="shared" si="148"/>
        <v>0</v>
      </c>
      <c r="AP157" s="206">
        <f t="shared" si="173"/>
        <v>0</v>
      </c>
      <c r="AQ157" s="63"/>
      <c r="AR157" s="62">
        <v>379</v>
      </c>
      <c r="AS157" s="279"/>
      <c r="AT157" s="510"/>
      <c r="AU157" s="511"/>
      <c r="AV157" s="511">
        <f t="shared" si="150"/>
        <v>379</v>
      </c>
      <c r="AW157" s="511">
        <f t="shared" si="151"/>
        <v>379</v>
      </c>
      <c r="AX157" s="234"/>
      <c r="AY157" s="235"/>
      <c r="AZ157" s="236"/>
      <c r="BA157" s="249"/>
      <c r="BB157" s="238"/>
      <c r="BC157" s="239">
        <f t="shared" si="152"/>
        <v>0</v>
      </c>
      <c r="BD157" s="210">
        <f t="shared" si="153"/>
        <v>0</v>
      </c>
      <c r="BE157" s="512">
        <f t="shared" si="154"/>
        <v>416.90000000000003</v>
      </c>
      <c r="BF157" s="242"/>
      <c r="BG157" s="210">
        <f t="shared" si="69"/>
        <v>0</v>
      </c>
      <c r="BH157" s="512">
        <f t="shared" si="171"/>
        <v>416.90000000000003</v>
      </c>
      <c r="BI157" s="400"/>
      <c r="BJ157" s="210">
        <f t="shared" si="157"/>
        <v>0</v>
      </c>
      <c r="BK157" s="512">
        <f t="shared" si="165"/>
        <v>435.84999999999997</v>
      </c>
      <c r="BL157" s="242"/>
      <c r="BM157" s="210">
        <f t="shared" si="158"/>
        <v>0</v>
      </c>
      <c r="BN157" s="512">
        <f t="shared" si="166"/>
        <v>379</v>
      </c>
      <c r="BO157" s="397">
        <f t="shared" si="159"/>
        <v>0</v>
      </c>
      <c r="BP157" s="210">
        <f t="shared" si="160"/>
        <v>0</v>
      </c>
      <c r="BQ157" s="210">
        <f t="shared" si="161"/>
        <v>0</v>
      </c>
      <c r="BR157" s="280">
        <v>2780</v>
      </c>
      <c r="BS157" s="713" t="s">
        <v>2613</v>
      </c>
      <c r="BT157" s="571" cm="1">
        <f t="array" ref="BT157">PRODUCT(--_xlfn.TEXTSPLIT(G157,"x"))/10000000</f>
        <v>13.459860000000001</v>
      </c>
      <c r="BU157" s="571">
        <f t="shared" si="167"/>
        <v>2.5187014020382885</v>
      </c>
    </row>
    <row r="158" spans="1:73" ht="12" customHeight="1">
      <c r="A158" s="210" t="str">
        <f t="shared" ref="A158" si="177">"HO4"&amp;REPT(0,4-LEN(BR158))&amp;BR158</f>
        <v>HO42781</v>
      </c>
      <c r="B158" s="211" t="s">
        <v>1082</v>
      </c>
      <c r="C158" s="276" t="s">
        <v>2639</v>
      </c>
      <c r="D158" s="276" t="s">
        <v>1820</v>
      </c>
      <c r="E158" s="401"/>
      <c r="F158" s="277"/>
      <c r="G158" s="289" t="s">
        <v>871</v>
      </c>
      <c r="H158" s="637" t="s">
        <v>1422</v>
      </c>
      <c r="I158" s="697" t="s">
        <v>1817</v>
      </c>
      <c r="J158" s="696" t="s">
        <v>1796</v>
      </c>
      <c r="K158" s="696" t="s">
        <v>1797</v>
      </c>
      <c r="L158" s="697" t="s">
        <v>1813</v>
      </c>
      <c r="M158" s="638">
        <v>3.7949999999999999</v>
      </c>
      <c r="N158" s="278">
        <v>1</v>
      </c>
      <c r="O158" s="278"/>
      <c r="P158" s="586"/>
      <c r="Q158" s="224"/>
      <c r="R158" s="195"/>
      <c r="S158" s="196"/>
      <c r="T158" s="197"/>
      <c r="U158" s="198"/>
      <c r="V158" s="199"/>
      <c r="W158" s="200"/>
      <c r="X158" s="201"/>
      <c r="Y158" s="202"/>
      <c r="Z158" s="203"/>
      <c r="AA158" s="204"/>
      <c r="AB158" s="242"/>
      <c r="AC158" s="242"/>
      <c r="AD158" s="213">
        <f t="shared" si="134"/>
        <v>0</v>
      </c>
      <c r="AE158" s="214">
        <f t="shared" si="176"/>
        <v>0</v>
      </c>
      <c r="AF158" s="62"/>
      <c r="AG158" s="62"/>
      <c r="AH158" s="63"/>
      <c r="AI158" s="62"/>
      <c r="AJ158" s="62"/>
      <c r="AK158" s="62"/>
      <c r="AL158" s="516"/>
      <c r="AM158" s="510"/>
      <c r="AN158" s="205">
        <f>ROUND(CEILING(AR158*('Summary '!$J$4/100+1),5),0)-1</f>
        <v>434</v>
      </c>
      <c r="AO158" s="206">
        <f t="shared" si="148"/>
        <v>0</v>
      </c>
      <c r="AP158" s="206">
        <f t="shared" si="173"/>
        <v>0</v>
      </c>
      <c r="AQ158" s="63"/>
      <c r="AR158" s="62">
        <v>354</v>
      </c>
      <c r="AS158" s="279"/>
      <c r="AT158" s="510"/>
      <c r="AU158" s="511"/>
      <c r="AV158" s="511">
        <f t="shared" si="150"/>
        <v>354</v>
      </c>
      <c r="AW158" s="511">
        <f t="shared" si="151"/>
        <v>354</v>
      </c>
      <c r="AX158" s="234"/>
      <c r="AY158" s="235"/>
      <c r="AZ158" s="236"/>
      <c r="BA158" s="249"/>
      <c r="BB158" s="238"/>
      <c r="BC158" s="239">
        <f t="shared" si="152"/>
        <v>0</v>
      </c>
      <c r="BD158" s="210">
        <f t="shared" si="153"/>
        <v>0</v>
      </c>
      <c r="BE158" s="512">
        <f t="shared" si="154"/>
        <v>389.40000000000003</v>
      </c>
      <c r="BF158" s="242"/>
      <c r="BG158" s="210">
        <f t="shared" si="69"/>
        <v>0</v>
      </c>
      <c r="BH158" s="512">
        <f t="shared" si="171"/>
        <v>389.40000000000003</v>
      </c>
      <c r="BI158" s="400"/>
      <c r="BJ158" s="210">
        <f t="shared" si="157"/>
        <v>0</v>
      </c>
      <c r="BK158" s="512">
        <f t="shared" si="165"/>
        <v>407.09999999999997</v>
      </c>
      <c r="BL158" s="242"/>
      <c r="BM158" s="210">
        <f t="shared" si="158"/>
        <v>0</v>
      </c>
      <c r="BN158" s="512">
        <f t="shared" si="166"/>
        <v>354</v>
      </c>
      <c r="BO158" s="397">
        <f t="shared" si="159"/>
        <v>0</v>
      </c>
      <c r="BP158" s="210">
        <f t="shared" si="160"/>
        <v>0</v>
      </c>
      <c r="BQ158" s="210">
        <f t="shared" si="161"/>
        <v>0</v>
      </c>
      <c r="BR158" s="280">
        <v>2781</v>
      </c>
      <c r="BS158" s="713" t="s">
        <v>2613</v>
      </c>
      <c r="BT158" s="571" cm="1">
        <f t="array" ref="BT158">PRODUCT(--_xlfn.TEXTSPLIT(G158,"x"))/10000000</f>
        <v>8.8500859999999992</v>
      </c>
      <c r="BU158" s="571">
        <f t="shared" si="167"/>
        <v>2.5927190346233226</v>
      </c>
    </row>
    <row r="159" spans="1:73" ht="12" customHeight="1">
      <c r="A159" s="210" t="str">
        <f>"HO4"&amp;REPT(0,4-LEN(BR159))&amp;BR159</f>
        <v>HO42873</v>
      </c>
      <c r="B159" s="211" t="s">
        <v>2428</v>
      </c>
      <c r="C159" s="276" t="s">
        <v>2422</v>
      </c>
      <c r="D159" s="276" t="s">
        <v>772</v>
      </c>
      <c r="E159" s="401"/>
      <c r="F159" s="277"/>
      <c r="G159" s="289" t="s">
        <v>2572</v>
      </c>
      <c r="H159" s="637" t="s">
        <v>1422</v>
      </c>
      <c r="I159" s="697" t="s">
        <v>1794</v>
      </c>
      <c r="J159" s="696" t="s">
        <v>1808</v>
      </c>
      <c r="K159" s="696" t="s">
        <v>1801</v>
      </c>
      <c r="L159" s="643" t="s">
        <v>1803</v>
      </c>
      <c r="M159" s="638">
        <v>3</v>
      </c>
      <c r="N159" s="278">
        <v>1</v>
      </c>
      <c r="O159" s="278"/>
      <c r="P159" s="278"/>
      <c r="Q159" s="224"/>
      <c r="R159" s="195"/>
      <c r="S159" s="196"/>
      <c r="T159" s="197"/>
      <c r="U159" s="198"/>
      <c r="V159" s="199"/>
      <c r="W159" s="200"/>
      <c r="X159" s="201"/>
      <c r="Y159" s="202"/>
      <c r="Z159" s="203"/>
      <c r="AA159" s="204"/>
      <c r="AB159" s="242"/>
      <c r="AC159" s="242"/>
      <c r="AD159" s="213">
        <f t="shared" ref="AD159:AD164" si="178">SUM(Q159:AC159)</f>
        <v>0</v>
      </c>
      <c r="AE159" s="214">
        <f>N159*AD159</f>
        <v>0</v>
      </c>
      <c r="AF159" s="62"/>
      <c r="AG159" s="62"/>
      <c r="AH159" s="63"/>
      <c r="AI159" s="62"/>
      <c r="AJ159" s="205"/>
      <c r="AK159" s="62"/>
      <c r="AL159" s="516"/>
      <c r="AM159" s="510"/>
      <c r="AN159" s="205">
        <f>ROUND(CEILING(AR159*('Summary '!$J$4/100+1),5),0)-1</f>
        <v>264</v>
      </c>
      <c r="AO159" s="206">
        <f t="shared" si="148"/>
        <v>0</v>
      </c>
      <c r="AP159" s="206">
        <f t="shared" ref="AP159:AP170" si="179">IF(O159=TRUE,0.15,0)</f>
        <v>0</v>
      </c>
      <c r="AQ159" s="63"/>
      <c r="AR159" s="62">
        <v>214</v>
      </c>
      <c r="AS159" s="279"/>
      <c r="AT159" s="510"/>
      <c r="AU159" s="511"/>
      <c r="AV159" s="511">
        <f t="shared" si="150"/>
        <v>214</v>
      </c>
      <c r="AW159" s="511">
        <f t="shared" si="151"/>
        <v>214</v>
      </c>
      <c r="AX159" s="234"/>
      <c r="AY159" s="235"/>
      <c r="AZ159" s="236"/>
      <c r="BA159" s="249"/>
      <c r="BB159" s="238"/>
      <c r="BC159" s="239">
        <f t="shared" si="152"/>
        <v>0</v>
      </c>
      <c r="BD159" s="210">
        <f t="shared" si="153"/>
        <v>0</v>
      </c>
      <c r="BE159" s="512">
        <f t="shared" si="154"/>
        <v>235.4</v>
      </c>
      <c r="BF159" s="242"/>
      <c r="BG159" s="210">
        <f t="shared" si="69"/>
        <v>0</v>
      </c>
      <c r="BH159" s="512">
        <f t="shared" si="171"/>
        <v>235.4</v>
      </c>
      <c r="BI159" s="400"/>
      <c r="BJ159" s="210">
        <f t="shared" si="157"/>
        <v>0</v>
      </c>
      <c r="BK159" s="512">
        <f t="shared" si="165"/>
        <v>246.1</v>
      </c>
      <c r="BL159" s="242"/>
      <c r="BM159" s="210">
        <f t="shared" si="158"/>
        <v>0</v>
      </c>
      <c r="BN159" s="512">
        <f t="shared" si="166"/>
        <v>214</v>
      </c>
      <c r="BO159" s="397">
        <f t="shared" si="159"/>
        <v>0</v>
      </c>
      <c r="BP159" s="210">
        <f t="shared" si="160"/>
        <v>0</v>
      </c>
      <c r="BQ159" s="210">
        <f t="shared" si="161"/>
        <v>0</v>
      </c>
      <c r="BR159" s="280">
        <v>2873</v>
      </c>
      <c r="BS159" s="713" t="s">
        <v>2613</v>
      </c>
      <c r="BT159" s="571" cm="1">
        <f t="array" ref="BT159">PRODUCT(--_xlfn.TEXTSPLIT(G159,"x"))/10000000</f>
        <v>11.83455</v>
      </c>
      <c r="BU159" s="571">
        <f t="shared" si="167"/>
        <v>2.541419216737252</v>
      </c>
    </row>
    <row r="160" spans="1:73" ht="12" customHeight="1">
      <c r="A160" s="210" t="str">
        <f>"HO4"&amp;REPT(0,4-LEN(BR160))&amp;BR160</f>
        <v>HO42874</v>
      </c>
      <c r="B160" s="211" t="s">
        <v>2428</v>
      </c>
      <c r="C160" s="276" t="s">
        <v>2423</v>
      </c>
      <c r="D160" s="276" t="s">
        <v>772</v>
      </c>
      <c r="E160" s="401"/>
      <c r="F160" s="277"/>
      <c r="G160" s="289" t="s">
        <v>2573</v>
      </c>
      <c r="H160" s="637" t="s">
        <v>1422</v>
      </c>
      <c r="I160" s="697" t="s">
        <v>1794</v>
      </c>
      <c r="J160" s="696" t="s">
        <v>1808</v>
      </c>
      <c r="K160" s="696" t="s">
        <v>1801</v>
      </c>
      <c r="L160" s="643" t="s">
        <v>1803</v>
      </c>
      <c r="M160" s="638">
        <v>3</v>
      </c>
      <c r="N160" s="278">
        <v>1</v>
      </c>
      <c r="O160" s="278"/>
      <c r="P160" s="278"/>
      <c r="Q160" s="224"/>
      <c r="R160" s="195"/>
      <c r="S160" s="196"/>
      <c r="T160" s="197"/>
      <c r="U160" s="198"/>
      <c r="V160" s="199"/>
      <c r="W160" s="200"/>
      <c r="X160" s="201"/>
      <c r="Y160" s="202"/>
      <c r="Z160" s="203"/>
      <c r="AA160" s="204"/>
      <c r="AB160" s="242"/>
      <c r="AC160" s="242"/>
      <c r="AD160" s="213">
        <f t="shared" si="178"/>
        <v>0</v>
      </c>
      <c r="AE160" s="214">
        <f>N160*AD160</f>
        <v>0</v>
      </c>
      <c r="AF160" s="62"/>
      <c r="AG160" s="62"/>
      <c r="AH160" s="63"/>
      <c r="AI160" s="62"/>
      <c r="AJ160" s="205"/>
      <c r="AK160" s="62"/>
      <c r="AL160" s="516"/>
      <c r="AM160" s="510"/>
      <c r="AN160" s="205">
        <f>ROUND(CEILING(AR160*('Summary '!$J$4/100+1),5),0)-1</f>
        <v>234</v>
      </c>
      <c r="AO160" s="206">
        <f t="shared" si="148"/>
        <v>0</v>
      </c>
      <c r="AP160" s="206">
        <f t="shared" si="179"/>
        <v>0</v>
      </c>
      <c r="AQ160" s="63"/>
      <c r="AR160" s="62">
        <v>189</v>
      </c>
      <c r="AS160" s="279"/>
      <c r="AT160" s="510"/>
      <c r="AU160" s="511"/>
      <c r="AV160" s="511">
        <f t="shared" si="150"/>
        <v>189</v>
      </c>
      <c r="AW160" s="511">
        <f t="shared" si="151"/>
        <v>189</v>
      </c>
      <c r="AX160" s="234"/>
      <c r="AY160" s="235"/>
      <c r="AZ160" s="236"/>
      <c r="BA160" s="249"/>
      <c r="BB160" s="238"/>
      <c r="BC160" s="239">
        <f t="shared" si="152"/>
        <v>0</v>
      </c>
      <c r="BD160" s="210">
        <f t="shared" si="153"/>
        <v>0</v>
      </c>
      <c r="BE160" s="512">
        <f t="shared" si="154"/>
        <v>207.9</v>
      </c>
      <c r="BF160" s="242"/>
      <c r="BG160" s="210">
        <f t="shared" si="69"/>
        <v>0</v>
      </c>
      <c r="BH160" s="512">
        <f t="shared" si="171"/>
        <v>207.9</v>
      </c>
      <c r="BI160" s="400"/>
      <c r="BJ160" s="210">
        <f t="shared" si="157"/>
        <v>0</v>
      </c>
      <c r="BK160" s="512">
        <f t="shared" si="165"/>
        <v>217.35</v>
      </c>
      <c r="BL160" s="242"/>
      <c r="BM160" s="210">
        <f t="shared" si="158"/>
        <v>0</v>
      </c>
      <c r="BN160" s="512">
        <f t="shared" si="166"/>
        <v>189</v>
      </c>
      <c r="BO160" s="397">
        <f t="shared" si="159"/>
        <v>0</v>
      </c>
      <c r="BP160" s="210">
        <f t="shared" si="160"/>
        <v>0</v>
      </c>
      <c r="BQ160" s="210">
        <f t="shared" si="161"/>
        <v>0</v>
      </c>
      <c r="BR160" s="280">
        <v>2874</v>
      </c>
      <c r="BS160" s="713" t="s">
        <v>2613</v>
      </c>
      <c r="BT160" s="571" cm="1">
        <f t="array" ref="BT160">PRODUCT(--_xlfn.TEXTSPLIT(G160,"x"))/10000000</f>
        <v>7.2030000000000003</v>
      </c>
      <c r="BU160" s="571">
        <f t="shared" si="167"/>
        <v>2.6290724183828251</v>
      </c>
    </row>
    <row r="161" spans="1:73" ht="12" customHeight="1">
      <c r="A161" s="210" t="str">
        <f>"HO4"&amp;REPT(0,4-LEN(BR161))&amp;BR161</f>
        <v>HO42875</v>
      </c>
      <c r="B161" s="211" t="s">
        <v>2428</v>
      </c>
      <c r="C161" s="276" t="s">
        <v>2424</v>
      </c>
      <c r="D161" s="276" t="s">
        <v>772</v>
      </c>
      <c r="E161" s="401"/>
      <c r="F161" s="277"/>
      <c r="G161" s="289" t="s">
        <v>2574</v>
      </c>
      <c r="H161" s="637" t="s">
        <v>1422</v>
      </c>
      <c r="I161" s="697" t="s">
        <v>1794</v>
      </c>
      <c r="J161" s="696" t="s">
        <v>1808</v>
      </c>
      <c r="K161" s="696" t="s">
        <v>1801</v>
      </c>
      <c r="L161" s="643" t="s">
        <v>1803</v>
      </c>
      <c r="M161" s="638">
        <v>3</v>
      </c>
      <c r="N161" s="278">
        <v>1</v>
      </c>
      <c r="O161" s="278"/>
      <c r="P161" s="278"/>
      <c r="Q161" s="224"/>
      <c r="R161" s="195"/>
      <c r="S161" s="196"/>
      <c r="T161" s="197"/>
      <c r="U161" s="198"/>
      <c r="V161" s="199"/>
      <c r="W161" s="200"/>
      <c r="X161" s="201"/>
      <c r="Y161" s="202"/>
      <c r="Z161" s="203"/>
      <c r="AA161" s="204"/>
      <c r="AB161" s="242"/>
      <c r="AC161" s="242"/>
      <c r="AD161" s="213">
        <f t="shared" si="178"/>
        <v>0</v>
      </c>
      <c r="AE161" s="214">
        <f>N161*AD161</f>
        <v>0</v>
      </c>
      <c r="AF161" s="62"/>
      <c r="AG161" s="62"/>
      <c r="AH161" s="63"/>
      <c r="AI161" s="62"/>
      <c r="AJ161" s="205"/>
      <c r="AK161" s="62"/>
      <c r="AL161" s="516"/>
      <c r="AM161" s="510"/>
      <c r="AN161" s="205">
        <f>ROUND(CEILING(AR161*('Summary '!$J$4/100+1),5),0)-1</f>
        <v>219</v>
      </c>
      <c r="AO161" s="206">
        <f t="shared" si="148"/>
        <v>0</v>
      </c>
      <c r="AP161" s="206">
        <f t="shared" si="179"/>
        <v>0</v>
      </c>
      <c r="AQ161" s="63"/>
      <c r="AR161" s="62">
        <v>179</v>
      </c>
      <c r="AS161" s="279"/>
      <c r="AT161" s="510"/>
      <c r="AU161" s="511"/>
      <c r="AV161" s="511">
        <f t="shared" si="150"/>
        <v>179</v>
      </c>
      <c r="AW161" s="511">
        <f t="shared" si="151"/>
        <v>179</v>
      </c>
      <c r="AX161" s="234"/>
      <c r="AY161" s="235"/>
      <c r="AZ161" s="236"/>
      <c r="BA161" s="249"/>
      <c r="BB161" s="238"/>
      <c r="BC161" s="239">
        <f t="shared" si="152"/>
        <v>0</v>
      </c>
      <c r="BD161" s="210">
        <f t="shared" si="153"/>
        <v>0</v>
      </c>
      <c r="BE161" s="512">
        <f t="shared" si="154"/>
        <v>196.9</v>
      </c>
      <c r="BF161" s="242"/>
      <c r="BG161" s="210">
        <f t="shared" si="69"/>
        <v>0</v>
      </c>
      <c r="BH161" s="512">
        <f t="shared" si="171"/>
        <v>196.9</v>
      </c>
      <c r="BI161" s="400"/>
      <c r="BJ161" s="210">
        <f t="shared" si="157"/>
        <v>0</v>
      </c>
      <c r="BK161" s="512">
        <f t="shared" si="165"/>
        <v>205.85</v>
      </c>
      <c r="BL161" s="242"/>
      <c r="BM161" s="210">
        <f t="shared" si="158"/>
        <v>0</v>
      </c>
      <c r="BN161" s="512">
        <f t="shared" si="166"/>
        <v>179</v>
      </c>
      <c r="BO161" s="397">
        <f t="shared" si="159"/>
        <v>0</v>
      </c>
      <c r="BP161" s="210">
        <f t="shared" si="160"/>
        <v>0</v>
      </c>
      <c r="BQ161" s="210">
        <f t="shared" si="161"/>
        <v>0</v>
      </c>
      <c r="BR161" s="280">
        <v>2875</v>
      </c>
      <c r="BS161" s="713" t="s">
        <v>2613</v>
      </c>
      <c r="BT161" s="571" cm="1">
        <f t="array" ref="BT161">PRODUCT(--_xlfn.TEXTSPLIT(G161,"x"))/10000000</f>
        <v>4.1943000000000001</v>
      </c>
      <c r="BU161" s="571">
        <f t="shared" si="167"/>
        <v>2.7245364205326701</v>
      </c>
    </row>
    <row r="162" spans="1:73" ht="12" customHeight="1">
      <c r="A162" s="210" t="str">
        <f>"HO4"&amp;REPT(0,4-LEN(BR162))&amp;BR162</f>
        <v>HO42876</v>
      </c>
      <c r="B162" s="211" t="s">
        <v>2428</v>
      </c>
      <c r="C162" s="276" t="s">
        <v>2425</v>
      </c>
      <c r="D162" s="276" t="s">
        <v>772</v>
      </c>
      <c r="E162" s="401"/>
      <c r="F162" s="277"/>
      <c r="G162" s="289" t="s">
        <v>2575</v>
      </c>
      <c r="H162" s="637" t="s">
        <v>1422</v>
      </c>
      <c r="I162" s="697" t="s">
        <v>1794</v>
      </c>
      <c r="J162" s="696" t="s">
        <v>1808</v>
      </c>
      <c r="K162" s="696" t="s">
        <v>1801</v>
      </c>
      <c r="L162" s="643" t="s">
        <v>1803</v>
      </c>
      <c r="M162" s="638">
        <v>3</v>
      </c>
      <c r="N162" s="278">
        <v>1</v>
      </c>
      <c r="O162" s="278"/>
      <c r="P162" s="278"/>
      <c r="Q162" s="224"/>
      <c r="R162" s="195"/>
      <c r="S162" s="196"/>
      <c r="T162" s="197"/>
      <c r="U162" s="198"/>
      <c r="V162" s="199"/>
      <c r="W162" s="200"/>
      <c r="X162" s="201"/>
      <c r="Y162" s="202"/>
      <c r="Z162" s="203"/>
      <c r="AA162" s="204"/>
      <c r="AB162" s="242"/>
      <c r="AC162" s="242"/>
      <c r="AD162" s="213">
        <f t="shared" si="178"/>
        <v>0</v>
      </c>
      <c r="AE162" s="214">
        <f t="shared" ref="AE162" si="180">N162*AD162</f>
        <v>0</v>
      </c>
      <c r="AF162" s="62"/>
      <c r="AG162" s="62"/>
      <c r="AH162" s="63"/>
      <c r="AI162" s="62"/>
      <c r="AJ162" s="205"/>
      <c r="AK162" s="62"/>
      <c r="AL162" s="516"/>
      <c r="AM162" s="510"/>
      <c r="AN162" s="205">
        <f>ROUND(CEILING(AR162*('Summary '!$J$4/100+1),5),0)-1</f>
        <v>184</v>
      </c>
      <c r="AO162" s="206">
        <f t="shared" si="148"/>
        <v>0</v>
      </c>
      <c r="AP162" s="206">
        <f t="shared" si="179"/>
        <v>0</v>
      </c>
      <c r="AQ162" s="63"/>
      <c r="AR162" s="62">
        <v>149</v>
      </c>
      <c r="AS162" s="279"/>
      <c r="AT162" s="510"/>
      <c r="AU162" s="511"/>
      <c r="AV162" s="511">
        <f t="shared" si="150"/>
        <v>149</v>
      </c>
      <c r="AW162" s="511">
        <f t="shared" si="151"/>
        <v>149</v>
      </c>
      <c r="AX162" s="234"/>
      <c r="AY162" s="235"/>
      <c r="AZ162" s="236"/>
      <c r="BA162" s="249"/>
      <c r="BB162" s="238"/>
      <c r="BC162" s="239">
        <f t="shared" si="152"/>
        <v>0</v>
      </c>
      <c r="BD162" s="210">
        <f t="shared" si="153"/>
        <v>0</v>
      </c>
      <c r="BE162" s="512">
        <f t="shared" si="154"/>
        <v>163.9</v>
      </c>
      <c r="BF162" s="242"/>
      <c r="BG162" s="210">
        <f t="shared" si="69"/>
        <v>0</v>
      </c>
      <c r="BH162" s="512">
        <f t="shared" si="171"/>
        <v>163.9</v>
      </c>
      <c r="BI162" s="400"/>
      <c r="BJ162" s="210">
        <f t="shared" si="157"/>
        <v>0</v>
      </c>
      <c r="BK162" s="512">
        <f t="shared" si="165"/>
        <v>171.35</v>
      </c>
      <c r="BL162" s="242"/>
      <c r="BM162" s="210">
        <f t="shared" si="158"/>
        <v>0</v>
      </c>
      <c r="BN162" s="512">
        <f t="shared" si="166"/>
        <v>149</v>
      </c>
      <c r="BO162" s="397">
        <f t="shared" si="159"/>
        <v>0</v>
      </c>
      <c r="BP162" s="210">
        <f t="shared" si="160"/>
        <v>0</v>
      </c>
      <c r="BQ162" s="210">
        <f t="shared" si="161"/>
        <v>0</v>
      </c>
      <c r="BR162" s="280">
        <v>2876</v>
      </c>
      <c r="BS162" s="713" t="s">
        <v>2613</v>
      </c>
      <c r="BT162" s="571" cm="1">
        <f t="array" ref="BT162">PRODUCT(--_xlfn.TEXTSPLIT(G162,"x"))/10000000</f>
        <v>2.6179999999999999</v>
      </c>
      <c r="BU162" s="571">
        <f t="shared" si="167"/>
        <v>2.8077392546550688</v>
      </c>
    </row>
    <row r="163" spans="1:73" ht="12" customHeight="1">
      <c r="A163" s="210" t="str">
        <f>"HO4"&amp;REPT(0,4-LEN(BR163))&amp;BR163</f>
        <v>HO42877</v>
      </c>
      <c r="B163" s="211" t="s">
        <v>2428</v>
      </c>
      <c r="C163" s="276" t="s">
        <v>2426</v>
      </c>
      <c r="D163" s="276" t="s">
        <v>772</v>
      </c>
      <c r="E163" s="401"/>
      <c r="F163" s="277"/>
      <c r="G163" s="289" t="s">
        <v>2576</v>
      </c>
      <c r="H163" s="637" t="s">
        <v>1422</v>
      </c>
      <c r="I163" s="697" t="s">
        <v>1794</v>
      </c>
      <c r="J163" s="696" t="s">
        <v>1808</v>
      </c>
      <c r="K163" s="696" t="s">
        <v>1801</v>
      </c>
      <c r="L163" s="643" t="s">
        <v>1803</v>
      </c>
      <c r="M163" s="638">
        <v>3</v>
      </c>
      <c r="N163" s="278">
        <v>1</v>
      </c>
      <c r="O163" s="278"/>
      <c r="P163" s="278"/>
      <c r="Q163" s="224"/>
      <c r="R163" s="195"/>
      <c r="S163" s="196"/>
      <c r="T163" s="197"/>
      <c r="U163" s="198"/>
      <c r="V163" s="199"/>
      <c r="W163" s="200"/>
      <c r="X163" s="201"/>
      <c r="Y163" s="202"/>
      <c r="Z163" s="203"/>
      <c r="AA163" s="204"/>
      <c r="AB163" s="242"/>
      <c r="AC163" s="242"/>
      <c r="AD163" s="213">
        <f t="shared" si="178"/>
        <v>0</v>
      </c>
      <c r="AE163" s="214">
        <f>N163*AD163</f>
        <v>0</v>
      </c>
      <c r="AF163" s="62"/>
      <c r="AG163" s="62"/>
      <c r="AH163" s="63"/>
      <c r="AI163" s="62"/>
      <c r="AJ163" s="205"/>
      <c r="AK163" s="62"/>
      <c r="AL163" s="516"/>
      <c r="AM163" s="510"/>
      <c r="AN163" s="205">
        <f>ROUND(CEILING(AR163*('Summary '!$J$4/100+1),5),0)-1</f>
        <v>164</v>
      </c>
      <c r="AO163" s="206">
        <f t="shared" si="148"/>
        <v>0</v>
      </c>
      <c r="AP163" s="206">
        <f t="shared" si="179"/>
        <v>0</v>
      </c>
      <c r="AQ163" s="63"/>
      <c r="AR163" s="62">
        <v>134</v>
      </c>
      <c r="AS163" s="279"/>
      <c r="AT163" s="510"/>
      <c r="AU163" s="511"/>
      <c r="AV163" s="511">
        <f t="shared" si="150"/>
        <v>134</v>
      </c>
      <c r="AW163" s="511">
        <f t="shared" si="151"/>
        <v>134</v>
      </c>
      <c r="AX163" s="234"/>
      <c r="AY163" s="235"/>
      <c r="AZ163" s="236"/>
      <c r="BA163" s="249"/>
      <c r="BB163" s="238"/>
      <c r="BC163" s="239">
        <f t="shared" si="152"/>
        <v>0</v>
      </c>
      <c r="BD163" s="210">
        <f t="shared" si="153"/>
        <v>0</v>
      </c>
      <c r="BE163" s="512">
        <f t="shared" si="154"/>
        <v>147.4</v>
      </c>
      <c r="BF163" s="242"/>
      <c r="BG163" s="210">
        <f t="shared" si="69"/>
        <v>0</v>
      </c>
      <c r="BH163" s="512">
        <f t="shared" si="171"/>
        <v>147.4</v>
      </c>
      <c r="BI163" s="400"/>
      <c r="BJ163" s="210">
        <f t="shared" si="157"/>
        <v>0</v>
      </c>
      <c r="BK163" s="512">
        <f t="shared" si="165"/>
        <v>154.1</v>
      </c>
      <c r="BL163" s="242"/>
      <c r="BM163" s="210">
        <f t="shared" si="158"/>
        <v>0</v>
      </c>
      <c r="BN163" s="512">
        <f t="shared" si="166"/>
        <v>134</v>
      </c>
      <c r="BO163" s="397">
        <f t="shared" si="159"/>
        <v>0</v>
      </c>
      <c r="BP163" s="210">
        <f t="shared" si="160"/>
        <v>0</v>
      </c>
      <c r="BQ163" s="210">
        <f t="shared" si="161"/>
        <v>0</v>
      </c>
      <c r="BR163" s="280">
        <v>2877</v>
      </c>
      <c r="BS163" s="713" t="s">
        <v>2613</v>
      </c>
      <c r="BT163" s="571" cm="1">
        <f t="array" ref="BT163">PRODUCT(--_xlfn.TEXTSPLIT(G163,"x"))/10000000</f>
        <v>1.4268000000000001</v>
      </c>
      <c r="BU163" s="571">
        <f t="shared" si="167"/>
        <v>2.9148906915292785</v>
      </c>
    </row>
    <row r="164" spans="1:73" ht="12" customHeight="1">
      <c r="A164" s="210" t="str">
        <f t="shared" ref="A164" si="181">"HO4"&amp;REPT(0,4-LEN(BR164))&amp;BR164</f>
        <v>HO42878</v>
      </c>
      <c r="B164" s="211" t="s">
        <v>2428</v>
      </c>
      <c r="C164" s="276" t="s">
        <v>2427</v>
      </c>
      <c r="D164" s="276" t="s">
        <v>772</v>
      </c>
      <c r="E164" s="401"/>
      <c r="F164" s="277"/>
      <c r="G164" s="289" t="s">
        <v>2577</v>
      </c>
      <c r="H164" s="637" t="s">
        <v>1422</v>
      </c>
      <c r="I164" s="697" t="s">
        <v>1794</v>
      </c>
      <c r="J164" s="696" t="s">
        <v>1808</v>
      </c>
      <c r="K164" s="696" t="s">
        <v>1801</v>
      </c>
      <c r="L164" s="643" t="s">
        <v>1803</v>
      </c>
      <c r="M164" s="638">
        <v>3</v>
      </c>
      <c r="N164" s="278">
        <v>1</v>
      </c>
      <c r="O164" s="278"/>
      <c r="P164" s="278"/>
      <c r="Q164" s="224"/>
      <c r="R164" s="195"/>
      <c r="S164" s="196"/>
      <c r="T164" s="197"/>
      <c r="U164" s="198"/>
      <c r="V164" s="199"/>
      <c r="W164" s="200"/>
      <c r="X164" s="201"/>
      <c r="Y164" s="202"/>
      <c r="Z164" s="203"/>
      <c r="AA164" s="204"/>
      <c r="AB164" s="242"/>
      <c r="AC164" s="242"/>
      <c r="AD164" s="213">
        <f t="shared" si="178"/>
        <v>0</v>
      </c>
      <c r="AE164" s="214">
        <f t="shared" ref="AE164" si="182">N164*AD164</f>
        <v>0</v>
      </c>
      <c r="AF164" s="62"/>
      <c r="AG164" s="62"/>
      <c r="AH164" s="63"/>
      <c r="AI164" s="62"/>
      <c r="AJ164" s="205"/>
      <c r="AK164" s="62"/>
      <c r="AL164" s="516"/>
      <c r="AM164" s="510"/>
      <c r="AN164" s="205">
        <f>ROUND(CEILING(AR164*('Summary '!$J$4/100+1),5),0)-1</f>
        <v>149</v>
      </c>
      <c r="AO164" s="206">
        <f t="shared" si="148"/>
        <v>0</v>
      </c>
      <c r="AP164" s="206">
        <f t="shared" si="179"/>
        <v>0</v>
      </c>
      <c r="AQ164" s="63"/>
      <c r="AR164" s="62">
        <v>119</v>
      </c>
      <c r="AS164" s="279"/>
      <c r="AT164" s="510"/>
      <c r="AU164" s="511"/>
      <c r="AV164" s="511">
        <f t="shared" si="150"/>
        <v>119</v>
      </c>
      <c r="AW164" s="511">
        <f t="shared" si="151"/>
        <v>119</v>
      </c>
      <c r="AX164" s="234"/>
      <c r="AY164" s="235"/>
      <c r="AZ164" s="236"/>
      <c r="BA164" s="249"/>
      <c r="BB164" s="238"/>
      <c r="BC164" s="239">
        <f t="shared" si="152"/>
        <v>0</v>
      </c>
      <c r="BD164" s="210">
        <f t="shared" si="153"/>
        <v>0</v>
      </c>
      <c r="BE164" s="512">
        <f t="shared" si="154"/>
        <v>130.9</v>
      </c>
      <c r="BF164" s="242"/>
      <c r="BG164" s="210">
        <f t="shared" si="69"/>
        <v>0</v>
      </c>
      <c r="BH164" s="512">
        <f t="shared" si="171"/>
        <v>130.9</v>
      </c>
      <c r="BI164" s="400"/>
      <c r="BJ164" s="210">
        <f t="shared" si="157"/>
        <v>0</v>
      </c>
      <c r="BK164" s="512">
        <f t="shared" si="165"/>
        <v>136.85</v>
      </c>
      <c r="BL164" s="242"/>
      <c r="BM164" s="210">
        <f t="shared" si="158"/>
        <v>0</v>
      </c>
      <c r="BN164" s="512">
        <f t="shared" si="166"/>
        <v>119</v>
      </c>
      <c r="BO164" s="397">
        <f t="shared" si="159"/>
        <v>0</v>
      </c>
      <c r="BP164" s="210">
        <f t="shared" si="160"/>
        <v>0</v>
      </c>
      <c r="BQ164" s="210">
        <f t="shared" si="161"/>
        <v>0</v>
      </c>
      <c r="BR164" s="280">
        <v>2878</v>
      </c>
      <c r="BS164" s="713" t="s">
        <v>2613</v>
      </c>
      <c r="BT164" s="571" cm="1">
        <f t="array" ref="BT164">PRODUCT(--_xlfn.TEXTSPLIT(G164,"x"))/10000000</f>
        <v>0.7399</v>
      </c>
      <c r="BU164" s="571">
        <f t="shared" si="167"/>
        <v>3.0308154556175988</v>
      </c>
    </row>
    <row r="165" spans="1:73" ht="12" customHeight="1">
      <c r="A165" s="210" t="str">
        <f>"HO4"&amp;REPT(0,4-LEN(BR165))&amp;BR165</f>
        <v>HO42879</v>
      </c>
      <c r="B165" s="211" t="s">
        <v>2428</v>
      </c>
      <c r="C165" s="276" t="s">
        <v>2640</v>
      </c>
      <c r="D165" s="276" t="s">
        <v>772</v>
      </c>
      <c r="E165" s="401"/>
      <c r="F165" s="277"/>
      <c r="G165" s="289" t="s">
        <v>2572</v>
      </c>
      <c r="H165" s="637" t="s">
        <v>1422</v>
      </c>
      <c r="I165" s="697" t="s">
        <v>1794</v>
      </c>
      <c r="J165" s="696" t="s">
        <v>1808</v>
      </c>
      <c r="K165" s="696" t="s">
        <v>1801</v>
      </c>
      <c r="L165" s="643" t="s">
        <v>1803</v>
      </c>
      <c r="M165" s="638">
        <v>3</v>
      </c>
      <c r="N165" s="278">
        <v>1</v>
      </c>
      <c r="O165" s="278"/>
      <c r="P165" s="278"/>
      <c r="Q165" s="224"/>
      <c r="R165" s="195"/>
      <c r="S165" s="196"/>
      <c r="T165" s="197"/>
      <c r="U165" s="198"/>
      <c r="V165" s="199"/>
      <c r="W165" s="200"/>
      <c r="X165" s="201"/>
      <c r="Y165" s="202"/>
      <c r="Z165" s="203"/>
      <c r="AA165" s="204"/>
      <c r="AB165" s="242"/>
      <c r="AC165" s="242"/>
      <c r="AD165" s="213">
        <f t="shared" ref="AD165:AD170" si="183">SUM(Q165:AC165)</f>
        <v>0</v>
      </c>
      <c r="AE165" s="214">
        <f>N165*AD165</f>
        <v>0</v>
      </c>
      <c r="AF165" s="62"/>
      <c r="AG165" s="62"/>
      <c r="AH165" s="63"/>
      <c r="AI165" s="62"/>
      <c r="AJ165" s="205"/>
      <c r="AK165" s="62"/>
      <c r="AL165" s="516"/>
      <c r="AM165" s="510"/>
      <c r="AN165" s="205">
        <f>ROUND(CEILING(AR165*('Summary '!$J$4/100+1),5),0)-1</f>
        <v>254</v>
      </c>
      <c r="AO165" s="206">
        <f t="shared" si="148"/>
        <v>0</v>
      </c>
      <c r="AP165" s="206">
        <f t="shared" si="179"/>
        <v>0</v>
      </c>
      <c r="AQ165" s="63"/>
      <c r="AR165" s="62">
        <v>209</v>
      </c>
      <c r="AS165" s="279"/>
      <c r="AT165" s="510"/>
      <c r="AU165" s="511"/>
      <c r="AV165" s="511">
        <f t="shared" si="150"/>
        <v>209</v>
      </c>
      <c r="AW165" s="511">
        <f t="shared" si="151"/>
        <v>209</v>
      </c>
      <c r="AX165" s="234"/>
      <c r="AY165" s="235"/>
      <c r="AZ165" s="236"/>
      <c r="BA165" s="249"/>
      <c r="BB165" s="238"/>
      <c r="BC165" s="239">
        <f t="shared" si="152"/>
        <v>0</v>
      </c>
      <c r="BD165" s="210">
        <f t="shared" si="153"/>
        <v>0</v>
      </c>
      <c r="BE165" s="512">
        <f t="shared" si="154"/>
        <v>229.9</v>
      </c>
      <c r="BF165" s="242"/>
      <c r="BG165" s="210">
        <f t="shared" si="69"/>
        <v>0</v>
      </c>
      <c r="BH165" s="512">
        <f t="shared" si="171"/>
        <v>229.9</v>
      </c>
      <c r="BI165" s="400"/>
      <c r="BJ165" s="210">
        <f t="shared" si="157"/>
        <v>0</v>
      </c>
      <c r="BK165" s="512">
        <f t="shared" si="165"/>
        <v>240.35</v>
      </c>
      <c r="BL165" s="242"/>
      <c r="BM165" s="210">
        <f t="shared" si="158"/>
        <v>0</v>
      </c>
      <c r="BN165" s="512">
        <f t="shared" si="166"/>
        <v>209</v>
      </c>
      <c r="BO165" s="397">
        <f t="shared" si="159"/>
        <v>0</v>
      </c>
      <c r="BP165" s="210">
        <f t="shared" si="160"/>
        <v>0</v>
      </c>
      <c r="BQ165" s="210">
        <f t="shared" si="161"/>
        <v>0</v>
      </c>
      <c r="BR165" s="280">
        <v>2879</v>
      </c>
      <c r="BS165" s="713" t="s">
        <v>2613</v>
      </c>
      <c r="BT165" s="571" cm="1">
        <f t="array" ref="BT165">PRODUCT(--_xlfn.TEXTSPLIT(G165,"x"))/10000000</f>
        <v>11.83455</v>
      </c>
      <c r="BU165" s="571">
        <f t="shared" si="167"/>
        <v>2.541419216737252</v>
      </c>
    </row>
    <row r="166" spans="1:73" ht="12" customHeight="1">
      <c r="A166" s="210" t="str">
        <f>"HO4"&amp;REPT(0,4-LEN(BR166))&amp;BR166</f>
        <v>HO42880</v>
      </c>
      <c r="B166" s="211" t="s">
        <v>2428</v>
      </c>
      <c r="C166" s="276" t="s">
        <v>2641</v>
      </c>
      <c r="D166" s="276" t="s">
        <v>772</v>
      </c>
      <c r="E166" s="401"/>
      <c r="F166" s="277"/>
      <c r="G166" s="289" t="s">
        <v>2573</v>
      </c>
      <c r="H166" s="637" t="s">
        <v>1422</v>
      </c>
      <c r="I166" s="697" t="s">
        <v>1794</v>
      </c>
      <c r="J166" s="696" t="s">
        <v>1808</v>
      </c>
      <c r="K166" s="696" t="s">
        <v>1801</v>
      </c>
      <c r="L166" s="643" t="s">
        <v>1803</v>
      </c>
      <c r="M166" s="638">
        <v>3</v>
      </c>
      <c r="N166" s="278">
        <v>1</v>
      </c>
      <c r="O166" s="278"/>
      <c r="P166" s="278"/>
      <c r="Q166" s="224"/>
      <c r="R166" s="195"/>
      <c r="S166" s="196"/>
      <c r="T166" s="197"/>
      <c r="U166" s="198"/>
      <c r="V166" s="199"/>
      <c r="W166" s="200"/>
      <c r="X166" s="201"/>
      <c r="Y166" s="202"/>
      <c r="Z166" s="203"/>
      <c r="AA166" s="204"/>
      <c r="AB166" s="242"/>
      <c r="AC166" s="242"/>
      <c r="AD166" s="213">
        <f t="shared" si="183"/>
        <v>0</v>
      </c>
      <c r="AE166" s="214">
        <f>N166*AD166</f>
        <v>0</v>
      </c>
      <c r="AF166" s="62"/>
      <c r="AG166" s="62"/>
      <c r="AH166" s="63"/>
      <c r="AI166" s="62"/>
      <c r="AJ166" s="205"/>
      <c r="AK166" s="62"/>
      <c r="AL166" s="516"/>
      <c r="AM166" s="510"/>
      <c r="AN166" s="205">
        <f>ROUND(CEILING(AR166*('Summary '!$J$4/100+1),5),0)-1</f>
        <v>224</v>
      </c>
      <c r="AO166" s="206">
        <f t="shared" si="148"/>
        <v>0</v>
      </c>
      <c r="AP166" s="206">
        <f t="shared" si="179"/>
        <v>0</v>
      </c>
      <c r="AQ166" s="63"/>
      <c r="AR166" s="62">
        <v>184</v>
      </c>
      <c r="AS166" s="279"/>
      <c r="AT166" s="510"/>
      <c r="AU166" s="511"/>
      <c r="AV166" s="511">
        <f t="shared" si="150"/>
        <v>184</v>
      </c>
      <c r="AW166" s="511">
        <f t="shared" si="151"/>
        <v>184</v>
      </c>
      <c r="AX166" s="234"/>
      <c r="AY166" s="235"/>
      <c r="AZ166" s="236"/>
      <c r="BA166" s="249"/>
      <c r="BB166" s="238"/>
      <c r="BC166" s="239">
        <f t="shared" si="152"/>
        <v>0</v>
      </c>
      <c r="BD166" s="210">
        <f t="shared" si="153"/>
        <v>0</v>
      </c>
      <c r="BE166" s="512">
        <f t="shared" si="154"/>
        <v>202.4</v>
      </c>
      <c r="BF166" s="242"/>
      <c r="BG166" s="210">
        <f t="shared" si="69"/>
        <v>0</v>
      </c>
      <c r="BH166" s="512">
        <f t="shared" si="171"/>
        <v>202.4</v>
      </c>
      <c r="BI166" s="400"/>
      <c r="BJ166" s="210">
        <f t="shared" si="157"/>
        <v>0</v>
      </c>
      <c r="BK166" s="512">
        <f t="shared" si="165"/>
        <v>211.6</v>
      </c>
      <c r="BL166" s="242"/>
      <c r="BM166" s="210">
        <f t="shared" si="158"/>
        <v>0</v>
      </c>
      <c r="BN166" s="512">
        <f t="shared" si="166"/>
        <v>184</v>
      </c>
      <c r="BO166" s="397">
        <f t="shared" si="159"/>
        <v>0</v>
      </c>
      <c r="BP166" s="210">
        <f t="shared" si="160"/>
        <v>0</v>
      </c>
      <c r="BQ166" s="210">
        <f t="shared" si="161"/>
        <v>0</v>
      </c>
      <c r="BR166" s="280">
        <v>2880</v>
      </c>
      <c r="BS166" s="713" t="s">
        <v>2613</v>
      </c>
      <c r="BT166" s="571" cm="1">
        <f t="array" ref="BT166">PRODUCT(--_xlfn.TEXTSPLIT(G166,"x"))/10000000</f>
        <v>7.2030000000000003</v>
      </c>
      <c r="BU166" s="571">
        <f t="shared" si="167"/>
        <v>2.6290724183828251</v>
      </c>
    </row>
    <row r="167" spans="1:73" ht="12" customHeight="1">
      <c r="A167" s="210" t="str">
        <f>"HO4"&amp;REPT(0,4-LEN(BR167))&amp;BR167</f>
        <v>HO42881</v>
      </c>
      <c r="B167" s="211" t="s">
        <v>2428</v>
      </c>
      <c r="C167" s="276" t="s">
        <v>2642</v>
      </c>
      <c r="D167" s="276" t="s">
        <v>772</v>
      </c>
      <c r="E167" s="401"/>
      <c r="F167" s="277"/>
      <c r="G167" s="289" t="s">
        <v>2574</v>
      </c>
      <c r="H167" s="637" t="s">
        <v>1422</v>
      </c>
      <c r="I167" s="697" t="s">
        <v>1794</v>
      </c>
      <c r="J167" s="696" t="s">
        <v>1808</v>
      </c>
      <c r="K167" s="696" t="s">
        <v>1801</v>
      </c>
      <c r="L167" s="643" t="s">
        <v>1803</v>
      </c>
      <c r="M167" s="638">
        <v>3</v>
      </c>
      <c r="N167" s="278">
        <v>1</v>
      </c>
      <c r="O167" s="278"/>
      <c r="P167" s="278"/>
      <c r="Q167" s="224"/>
      <c r="R167" s="195"/>
      <c r="S167" s="196"/>
      <c r="T167" s="197"/>
      <c r="U167" s="198"/>
      <c r="V167" s="199"/>
      <c r="W167" s="200"/>
      <c r="X167" s="201"/>
      <c r="Y167" s="202"/>
      <c r="Z167" s="203"/>
      <c r="AA167" s="204"/>
      <c r="AB167" s="242"/>
      <c r="AC167" s="242"/>
      <c r="AD167" s="213">
        <f t="shared" si="183"/>
        <v>0</v>
      </c>
      <c r="AE167" s="214">
        <f>N167*AD167</f>
        <v>0</v>
      </c>
      <c r="AF167" s="62"/>
      <c r="AG167" s="62"/>
      <c r="AH167" s="63"/>
      <c r="AI167" s="62"/>
      <c r="AJ167" s="205"/>
      <c r="AK167" s="62"/>
      <c r="AL167" s="516"/>
      <c r="AM167" s="510"/>
      <c r="AN167" s="205">
        <f>ROUND(CEILING(AR167*('Summary '!$J$4/100+1),5),0)-1</f>
        <v>214</v>
      </c>
      <c r="AO167" s="206">
        <f t="shared" si="148"/>
        <v>0</v>
      </c>
      <c r="AP167" s="206">
        <f t="shared" si="179"/>
        <v>0</v>
      </c>
      <c r="AQ167" s="63"/>
      <c r="AR167" s="62">
        <v>174</v>
      </c>
      <c r="AS167" s="279"/>
      <c r="AT167" s="510"/>
      <c r="AU167" s="511"/>
      <c r="AV167" s="511">
        <f t="shared" si="150"/>
        <v>174</v>
      </c>
      <c r="AW167" s="511">
        <f t="shared" si="151"/>
        <v>174</v>
      </c>
      <c r="AX167" s="234"/>
      <c r="AY167" s="235"/>
      <c r="AZ167" s="236"/>
      <c r="BA167" s="249"/>
      <c r="BB167" s="238"/>
      <c r="BC167" s="239">
        <f t="shared" si="152"/>
        <v>0</v>
      </c>
      <c r="BD167" s="210">
        <f t="shared" si="153"/>
        <v>0</v>
      </c>
      <c r="BE167" s="512">
        <f t="shared" si="154"/>
        <v>191.4</v>
      </c>
      <c r="BF167" s="242"/>
      <c r="BG167" s="210">
        <f t="shared" si="69"/>
        <v>0</v>
      </c>
      <c r="BH167" s="512">
        <f t="shared" si="171"/>
        <v>191.4</v>
      </c>
      <c r="BI167" s="400"/>
      <c r="BJ167" s="210">
        <f t="shared" si="157"/>
        <v>0</v>
      </c>
      <c r="BK167" s="512">
        <f t="shared" si="165"/>
        <v>200.1</v>
      </c>
      <c r="BL167" s="242"/>
      <c r="BM167" s="210">
        <f t="shared" si="158"/>
        <v>0</v>
      </c>
      <c r="BN167" s="512">
        <f t="shared" si="166"/>
        <v>174</v>
      </c>
      <c r="BO167" s="397">
        <f t="shared" si="159"/>
        <v>0</v>
      </c>
      <c r="BP167" s="210">
        <f t="shared" si="160"/>
        <v>0</v>
      </c>
      <c r="BQ167" s="210">
        <f t="shared" si="161"/>
        <v>0</v>
      </c>
      <c r="BR167" s="280">
        <v>2881</v>
      </c>
      <c r="BS167" s="713" t="s">
        <v>2613</v>
      </c>
      <c r="BT167" s="571" cm="1">
        <f t="array" ref="BT167">PRODUCT(--_xlfn.TEXTSPLIT(G167,"x"))/10000000</f>
        <v>4.1943000000000001</v>
      </c>
      <c r="BU167" s="571">
        <f t="shared" si="167"/>
        <v>2.7245364205326701</v>
      </c>
    </row>
    <row r="168" spans="1:73" ht="12" customHeight="1">
      <c r="A168" s="210" t="str">
        <f>"HO4"&amp;REPT(0,4-LEN(BR168))&amp;BR168</f>
        <v>HO42882</v>
      </c>
      <c r="B168" s="211" t="s">
        <v>2428</v>
      </c>
      <c r="C168" s="276" t="s">
        <v>2643</v>
      </c>
      <c r="D168" s="276" t="s">
        <v>772</v>
      </c>
      <c r="E168" s="401"/>
      <c r="F168" s="277"/>
      <c r="G168" s="289" t="s">
        <v>2575</v>
      </c>
      <c r="H168" s="637" t="s">
        <v>1422</v>
      </c>
      <c r="I168" s="697" t="s">
        <v>1794</v>
      </c>
      <c r="J168" s="696" t="s">
        <v>1808</v>
      </c>
      <c r="K168" s="696" t="s">
        <v>1801</v>
      </c>
      <c r="L168" s="643" t="s">
        <v>1803</v>
      </c>
      <c r="M168" s="638">
        <v>3</v>
      </c>
      <c r="N168" s="278">
        <v>1</v>
      </c>
      <c r="O168" s="278"/>
      <c r="P168" s="278"/>
      <c r="Q168" s="224"/>
      <c r="R168" s="195"/>
      <c r="S168" s="196"/>
      <c r="T168" s="197"/>
      <c r="U168" s="198"/>
      <c r="V168" s="199"/>
      <c r="W168" s="200"/>
      <c r="X168" s="201"/>
      <c r="Y168" s="202"/>
      <c r="Z168" s="203"/>
      <c r="AA168" s="204"/>
      <c r="AB168" s="242"/>
      <c r="AC168" s="242"/>
      <c r="AD168" s="213">
        <f t="shared" si="183"/>
        <v>0</v>
      </c>
      <c r="AE168" s="214">
        <f t="shared" ref="AE168" si="184">N168*AD168</f>
        <v>0</v>
      </c>
      <c r="AF168" s="62"/>
      <c r="AG168" s="62"/>
      <c r="AH168" s="63"/>
      <c r="AI168" s="62"/>
      <c r="AJ168" s="205"/>
      <c r="AK168" s="62"/>
      <c r="AL168" s="516"/>
      <c r="AM168" s="510"/>
      <c r="AN168" s="205">
        <f>ROUND(CEILING(AR168*('Summary '!$J$4/100+1),5),0)-1</f>
        <v>184</v>
      </c>
      <c r="AO168" s="206">
        <f t="shared" si="148"/>
        <v>0</v>
      </c>
      <c r="AP168" s="206">
        <f t="shared" si="179"/>
        <v>0</v>
      </c>
      <c r="AQ168" s="63"/>
      <c r="AR168" s="62">
        <v>149</v>
      </c>
      <c r="AS168" s="279"/>
      <c r="AT168" s="510"/>
      <c r="AU168" s="511"/>
      <c r="AV168" s="511">
        <f t="shared" si="150"/>
        <v>149</v>
      </c>
      <c r="AW168" s="511">
        <f t="shared" si="151"/>
        <v>149</v>
      </c>
      <c r="AX168" s="234"/>
      <c r="AY168" s="235"/>
      <c r="AZ168" s="236"/>
      <c r="BA168" s="249"/>
      <c r="BB168" s="238"/>
      <c r="BC168" s="239">
        <f t="shared" si="152"/>
        <v>0</v>
      </c>
      <c r="BD168" s="210">
        <f t="shared" si="153"/>
        <v>0</v>
      </c>
      <c r="BE168" s="512">
        <f t="shared" si="154"/>
        <v>163.9</v>
      </c>
      <c r="BF168" s="242"/>
      <c r="BG168" s="210">
        <f t="shared" si="69"/>
        <v>0</v>
      </c>
      <c r="BH168" s="512">
        <f t="shared" si="171"/>
        <v>163.9</v>
      </c>
      <c r="BI168" s="400"/>
      <c r="BJ168" s="210">
        <f t="shared" si="157"/>
        <v>0</v>
      </c>
      <c r="BK168" s="512">
        <f t="shared" si="165"/>
        <v>171.35</v>
      </c>
      <c r="BL168" s="242"/>
      <c r="BM168" s="210">
        <f t="shared" si="158"/>
        <v>0</v>
      </c>
      <c r="BN168" s="512">
        <f t="shared" si="166"/>
        <v>149</v>
      </c>
      <c r="BO168" s="397">
        <f t="shared" si="159"/>
        <v>0</v>
      </c>
      <c r="BP168" s="210">
        <f t="shared" si="160"/>
        <v>0</v>
      </c>
      <c r="BQ168" s="210">
        <f t="shared" si="161"/>
        <v>0</v>
      </c>
      <c r="BR168" s="280">
        <v>2882</v>
      </c>
      <c r="BS168" s="713" t="s">
        <v>2613</v>
      </c>
      <c r="BT168" s="571" cm="1">
        <f t="array" ref="BT168">PRODUCT(--_xlfn.TEXTSPLIT(G168,"x"))/10000000</f>
        <v>2.6179999999999999</v>
      </c>
      <c r="BU168" s="571">
        <f t="shared" si="167"/>
        <v>2.8077392546550688</v>
      </c>
    </row>
    <row r="169" spans="1:73" ht="12" customHeight="1">
      <c r="A169" s="210" t="str">
        <f>"HO4"&amp;REPT(0,4-LEN(BR169))&amp;BR169</f>
        <v>HO42883</v>
      </c>
      <c r="B169" s="211" t="s">
        <v>2428</v>
      </c>
      <c r="C169" s="276" t="s">
        <v>2644</v>
      </c>
      <c r="D169" s="276" t="s">
        <v>772</v>
      </c>
      <c r="E169" s="401"/>
      <c r="F169" s="277"/>
      <c r="G169" s="289" t="s">
        <v>2576</v>
      </c>
      <c r="H169" s="637" t="s">
        <v>1422</v>
      </c>
      <c r="I169" s="697" t="s">
        <v>1794</v>
      </c>
      <c r="J169" s="696" t="s">
        <v>1808</v>
      </c>
      <c r="K169" s="696" t="s">
        <v>1801</v>
      </c>
      <c r="L169" s="643" t="s">
        <v>1803</v>
      </c>
      <c r="M169" s="638">
        <v>3</v>
      </c>
      <c r="N169" s="278">
        <v>1</v>
      </c>
      <c r="O169" s="278"/>
      <c r="P169" s="278"/>
      <c r="Q169" s="224"/>
      <c r="R169" s="195"/>
      <c r="S169" s="196"/>
      <c r="T169" s="197"/>
      <c r="U169" s="198"/>
      <c r="V169" s="199"/>
      <c r="W169" s="200"/>
      <c r="X169" s="201"/>
      <c r="Y169" s="202"/>
      <c r="Z169" s="203"/>
      <c r="AA169" s="204"/>
      <c r="AB169" s="242"/>
      <c r="AC169" s="242"/>
      <c r="AD169" s="213">
        <f t="shared" si="183"/>
        <v>0</v>
      </c>
      <c r="AE169" s="214">
        <f>N169*AD169</f>
        <v>0</v>
      </c>
      <c r="AF169" s="62"/>
      <c r="AG169" s="62"/>
      <c r="AH169" s="63"/>
      <c r="AI169" s="62"/>
      <c r="AJ169" s="205"/>
      <c r="AK169" s="62"/>
      <c r="AL169" s="516"/>
      <c r="AM169" s="510"/>
      <c r="AN169" s="205">
        <f>ROUND(CEILING(AR169*('Summary '!$J$4/100+1),5),0)-1</f>
        <v>159</v>
      </c>
      <c r="AO169" s="206">
        <f t="shared" si="148"/>
        <v>0</v>
      </c>
      <c r="AP169" s="206">
        <f t="shared" si="179"/>
        <v>0</v>
      </c>
      <c r="AQ169" s="63"/>
      <c r="AR169" s="62">
        <v>129</v>
      </c>
      <c r="AS169" s="279"/>
      <c r="AT169" s="510"/>
      <c r="AU169" s="511"/>
      <c r="AV169" s="511">
        <f t="shared" si="150"/>
        <v>129</v>
      </c>
      <c r="AW169" s="511">
        <f t="shared" si="151"/>
        <v>129</v>
      </c>
      <c r="AX169" s="234"/>
      <c r="AY169" s="235"/>
      <c r="AZ169" s="236"/>
      <c r="BA169" s="249"/>
      <c r="BB169" s="238"/>
      <c r="BC169" s="239">
        <f t="shared" si="152"/>
        <v>0</v>
      </c>
      <c r="BD169" s="210">
        <f t="shared" si="153"/>
        <v>0</v>
      </c>
      <c r="BE169" s="512">
        <f t="shared" si="154"/>
        <v>141.9</v>
      </c>
      <c r="BF169" s="242"/>
      <c r="BG169" s="210">
        <f t="shared" si="69"/>
        <v>0</v>
      </c>
      <c r="BH169" s="512">
        <f t="shared" si="171"/>
        <v>141.9</v>
      </c>
      <c r="BI169" s="400"/>
      <c r="BJ169" s="210">
        <f t="shared" si="157"/>
        <v>0</v>
      </c>
      <c r="BK169" s="512">
        <f t="shared" si="165"/>
        <v>148.35</v>
      </c>
      <c r="BL169" s="242"/>
      <c r="BM169" s="210">
        <f t="shared" si="158"/>
        <v>0</v>
      </c>
      <c r="BN169" s="512">
        <f t="shared" si="166"/>
        <v>129</v>
      </c>
      <c r="BO169" s="397">
        <f t="shared" si="159"/>
        <v>0</v>
      </c>
      <c r="BP169" s="210">
        <f t="shared" si="160"/>
        <v>0</v>
      </c>
      <c r="BQ169" s="210">
        <f t="shared" si="161"/>
        <v>0</v>
      </c>
      <c r="BR169" s="280">
        <v>2883</v>
      </c>
      <c r="BS169" s="713" t="s">
        <v>2613</v>
      </c>
      <c r="BT169" s="571" cm="1">
        <f t="array" ref="BT169">PRODUCT(--_xlfn.TEXTSPLIT(G169,"x"))/10000000</f>
        <v>1.4268000000000001</v>
      </c>
      <c r="BU169" s="571">
        <f t="shared" si="167"/>
        <v>2.9148906915292785</v>
      </c>
    </row>
    <row r="170" spans="1:73" ht="12" customHeight="1">
      <c r="A170" s="210" t="str">
        <f t="shared" ref="A170" si="185">"HO4"&amp;REPT(0,4-LEN(BR170))&amp;BR170</f>
        <v>HO42884</v>
      </c>
      <c r="B170" s="211" t="s">
        <v>2428</v>
      </c>
      <c r="C170" s="276" t="s">
        <v>2645</v>
      </c>
      <c r="D170" s="276" t="s">
        <v>772</v>
      </c>
      <c r="E170" s="401"/>
      <c r="F170" s="277"/>
      <c r="G170" s="289" t="s">
        <v>2577</v>
      </c>
      <c r="H170" s="637" t="s">
        <v>1422</v>
      </c>
      <c r="I170" s="697" t="s">
        <v>1794</v>
      </c>
      <c r="J170" s="696" t="s">
        <v>1808</v>
      </c>
      <c r="K170" s="696" t="s">
        <v>1801</v>
      </c>
      <c r="L170" s="643" t="s">
        <v>1803</v>
      </c>
      <c r="M170" s="638">
        <v>3</v>
      </c>
      <c r="N170" s="278">
        <v>1</v>
      </c>
      <c r="O170" s="278"/>
      <c r="P170" s="278"/>
      <c r="Q170" s="224"/>
      <c r="R170" s="195"/>
      <c r="S170" s="196"/>
      <c r="T170" s="197"/>
      <c r="U170" s="198"/>
      <c r="V170" s="199"/>
      <c r="W170" s="200"/>
      <c r="X170" s="201"/>
      <c r="Y170" s="202"/>
      <c r="Z170" s="203"/>
      <c r="AA170" s="204"/>
      <c r="AB170" s="242"/>
      <c r="AC170" s="242"/>
      <c r="AD170" s="213">
        <f t="shared" si="183"/>
        <v>0</v>
      </c>
      <c r="AE170" s="214">
        <f t="shared" ref="AE170" si="186">N170*AD170</f>
        <v>0</v>
      </c>
      <c r="AF170" s="62"/>
      <c r="AG170" s="62"/>
      <c r="AH170" s="63"/>
      <c r="AI170" s="62"/>
      <c r="AJ170" s="205"/>
      <c r="AK170" s="62"/>
      <c r="AL170" s="516"/>
      <c r="AM170" s="510"/>
      <c r="AN170" s="205">
        <f>ROUND(CEILING(AR170*('Summary '!$J$4/100+1),5),0)-1</f>
        <v>149</v>
      </c>
      <c r="AO170" s="206">
        <f t="shared" si="148"/>
        <v>0</v>
      </c>
      <c r="AP170" s="206">
        <f t="shared" si="179"/>
        <v>0</v>
      </c>
      <c r="AQ170" s="63"/>
      <c r="AR170" s="62">
        <v>119</v>
      </c>
      <c r="AS170" s="279"/>
      <c r="AT170" s="510"/>
      <c r="AU170" s="511"/>
      <c r="AV170" s="511">
        <f t="shared" si="150"/>
        <v>119</v>
      </c>
      <c r="AW170" s="511">
        <f t="shared" si="151"/>
        <v>119</v>
      </c>
      <c r="AX170" s="234"/>
      <c r="AY170" s="235"/>
      <c r="AZ170" s="236"/>
      <c r="BA170" s="249"/>
      <c r="BB170" s="238"/>
      <c r="BC170" s="239">
        <f t="shared" si="152"/>
        <v>0</v>
      </c>
      <c r="BD170" s="210">
        <f t="shared" si="153"/>
        <v>0</v>
      </c>
      <c r="BE170" s="512">
        <f t="shared" si="154"/>
        <v>130.9</v>
      </c>
      <c r="BF170" s="242"/>
      <c r="BG170" s="210">
        <f t="shared" si="69"/>
        <v>0</v>
      </c>
      <c r="BH170" s="512">
        <f t="shared" si="171"/>
        <v>130.9</v>
      </c>
      <c r="BI170" s="400"/>
      <c r="BJ170" s="210">
        <f t="shared" si="157"/>
        <v>0</v>
      </c>
      <c r="BK170" s="512">
        <f t="shared" si="165"/>
        <v>136.85</v>
      </c>
      <c r="BL170" s="242"/>
      <c r="BM170" s="210">
        <f t="shared" si="158"/>
        <v>0</v>
      </c>
      <c r="BN170" s="512">
        <f t="shared" si="166"/>
        <v>119</v>
      </c>
      <c r="BO170" s="397">
        <f t="shared" si="159"/>
        <v>0</v>
      </c>
      <c r="BP170" s="210">
        <f t="shared" si="160"/>
        <v>0</v>
      </c>
      <c r="BQ170" s="210">
        <f t="shared" si="161"/>
        <v>0</v>
      </c>
      <c r="BR170" s="280">
        <v>2884</v>
      </c>
      <c r="BS170" s="713" t="s">
        <v>2613</v>
      </c>
      <c r="BT170" s="571" cm="1">
        <f t="array" ref="BT170">PRODUCT(--_xlfn.TEXTSPLIT(G170,"x"))/10000000</f>
        <v>0.7399</v>
      </c>
      <c r="BU170" s="571">
        <f t="shared" si="167"/>
        <v>3.0308154556175988</v>
      </c>
    </row>
    <row r="171" spans="1:73" ht="16" customHeight="1">
      <c r="A171" s="272"/>
      <c r="B171" s="252"/>
      <c r="C171" s="294" t="s">
        <v>793</v>
      </c>
      <c r="D171" s="252"/>
      <c r="E171" s="252"/>
      <c r="F171" s="253"/>
      <c r="G171" s="290"/>
      <c r="H171" s="588"/>
      <c r="I171" s="72"/>
      <c r="J171" s="72"/>
      <c r="K171" s="72"/>
      <c r="L171" s="72"/>
      <c r="M171" s="253"/>
      <c r="N171" s="254"/>
      <c r="O171" s="254"/>
      <c r="P171" s="587"/>
      <c r="Q171" s="255"/>
      <c r="R171" s="255"/>
      <c r="S171" s="255"/>
      <c r="T171" s="255"/>
      <c r="U171" s="256"/>
      <c r="V171" s="255"/>
      <c r="W171" s="255"/>
      <c r="X171" s="257"/>
      <c r="Y171" s="255"/>
      <c r="Z171" s="257"/>
      <c r="AA171" s="257"/>
      <c r="AB171" s="260"/>
      <c r="AC171" s="260"/>
      <c r="AD171" s="529"/>
      <c r="AE171" s="258"/>
      <c r="AF171" s="258"/>
      <c r="AG171" s="258"/>
      <c r="AH171" s="258"/>
      <c r="AI171" s="258"/>
      <c r="AJ171" s="258"/>
      <c r="AK171" s="409"/>
      <c r="AL171" s="404"/>
      <c r="AM171" s="404"/>
      <c r="AN171" s="258"/>
      <c r="AO171" s="404"/>
      <c r="AP171" s="404"/>
      <c r="AQ171" s="404"/>
      <c r="AR171" s="404"/>
      <c r="AS171" s="404"/>
      <c r="AT171" s="404"/>
      <c r="AU171" s="404"/>
      <c r="AV171" s="404"/>
      <c r="AW171" s="404"/>
      <c r="AX171" s="260"/>
      <c r="AY171" s="260"/>
      <c r="AZ171" s="260"/>
      <c r="BA171" s="261"/>
      <c r="BB171" s="260"/>
      <c r="BC171" s="404"/>
      <c r="BD171" s="404"/>
      <c r="BE171" s="404"/>
      <c r="BF171" s="456"/>
      <c r="BG171" s="404"/>
      <c r="BH171" s="404"/>
      <c r="BI171" s="698"/>
      <c r="BJ171" s="258"/>
      <c r="BK171" s="258"/>
      <c r="BL171" s="566"/>
      <c r="BM171" s="258"/>
      <c r="BN171" s="258"/>
      <c r="BO171" s="258"/>
      <c r="BP171" s="258"/>
      <c r="BQ171" s="258"/>
      <c r="BR171" s="258"/>
      <c r="BS171" s="404"/>
      <c r="BT171" s="404"/>
      <c r="BU171" s="404"/>
    </row>
    <row r="172" spans="1:73" ht="12" customHeight="1">
      <c r="A172" s="210" t="str">
        <f>"HO4"&amp;REPT(0,4-LEN(BR172))&amp;BR172</f>
        <v>HO42172</v>
      </c>
      <c r="B172" s="211" t="s">
        <v>793</v>
      </c>
      <c r="C172" s="276" t="s">
        <v>794</v>
      </c>
      <c r="D172" s="276" t="s">
        <v>772</v>
      </c>
      <c r="E172" s="276"/>
      <c r="F172" s="277"/>
      <c r="G172" s="289" t="s">
        <v>882</v>
      </c>
      <c r="H172" s="637" t="s">
        <v>79</v>
      </c>
      <c r="I172" s="697" t="s">
        <v>1794</v>
      </c>
      <c r="J172" s="696" t="s">
        <v>1808</v>
      </c>
      <c r="K172" s="696" t="s">
        <v>1801</v>
      </c>
      <c r="L172" s="643" t="s">
        <v>1803</v>
      </c>
      <c r="M172" s="638">
        <v>4.7</v>
      </c>
      <c r="N172" s="278">
        <v>2</v>
      </c>
      <c r="O172" s="278"/>
      <c r="P172" s="278"/>
      <c r="Q172" s="224"/>
      <c r="R172" s="195"/>
      <c r="S172" s="196"/>
      <c r="T172" s="197"/>
      <c r="U172" s="198"/>
      <c r="V172" s="199"/>
      <c r="W172" s="200"/>
      <c r="X172" s="201"/>
      <c r="Y172" s="202"/>
      <c r="Z172" s="203"/>
      <c r="AA172" s="204"/>
      <c r="AB172" s="242"/>
      <c r="AC172" s="242"/>
      <c r="AD172" s="213">
        <f t="shared" si="134"/>
        <v>0</v>
      </c>
      <c r="AE172" s="214">
        <f t="shared" ref="AE172:AE177" si="187">N172*AD172</f>
        <v>0</v>
      </c>
      <c r="AF172" s="62"/>
      <c r="AG172" s="62"/>
      <c r="AH172" s="63"/>
      <c r="AI172" s="62"/>
      <c r="AJ172" s="205"/>
      <c r="AK172" s="62"/>
      <c r="AL172" s="516"/>
      <c r="AM172" s="510"/>
      <c r="AN172" s="205">
        <f>ROUND(CEILING(AR172*('Summary '!$J$4/100+1),5),0)-1</f>
        <v>334</v>
      </c>
      <c r="AO172" s="206">
        <f t="shared" ref="AO172:AO177" si="188">IF(P172=TRUE,-0.05,0)</f>
        <v>0</v>
      </c>
      <c r="AP172" s="206">
        <f t="shared" ref="AP172:AP177" si="189">IF(O172=TRUE,0.15,0)</f>
        <v>0</v>
      </c>
      <c r="AQ172" s="63"/>
      <c r="AR172" s="62">
        <v>274</v>
      </c>
      <c r="AS172" s="279"/>
      <c r="AT172" s="510"/>
      <c r="AU172" s="511"/>
      <c r="AV172" s="511">
        <f t="shared" ref="AV172:AV177" si="190">IF(OrderFormType="Wholesale",CEILING(AR172*ExchRate,ExchRateRoundUpTo),CEILING(AN172*ExchRate,ExchRateRoundUpTo)/1.22)</f>
        <v>274</v>
      </c>
      <c r="AW172" s="511">
        <f t="shared" ref="AW172:AW177" si="191">AV172*(1+AO172+AP172)</f>
        <v>274</v>
      </c>
      <c r="AX172" s="234"/>
      <c r="AY172" s="235"/>
      <c r="AZ172" s="236"/>
      <c r="BA172" s="249"/>
      <c r="BB172" s="238"/>
      <c r="BC172" s="239">
        <f t="shared" ref="BC172:BC177" si="192">SUM(AX172:BB172)</f>
        <v>0</v>
      </c>
      <c r="BD172" s="210">
        <f t="shared" ref="BD172:BD177" si="193">N172*BC172</f>
        <v>0</v>
      </c>
      <c r="BE172" s="512">
        <f t="shared" ref="BE172:BE177" si="194">AV172*(1.1+AO172+AP172)</f>
        <v>301.40000000000003</v>
      </c>
      <c r="BF172" s="242"/>
      <c r="BG172" s="210">
        <f t="shared" si="69"/>
        <v>0</v>
      </c>
      <c r="BH172" s="512">
        <f t="shared" si="171"/>
        <v>301.40000000000003</v>
      </c>
      <c r="BI172" s="400"/>
      <c r="BJ172" s="210">
        <f t="shared" ref="BJ172:BJ177" si="195">N172*BI172</f>
        <v>0</v>
      </c>
      <c r="BK172" s="512">
        <f t="shared" si="165"/>
        <v>315.09999999999997</v>
      </c>
      <c r="BL172" s="242"/>
      <c r="BM172" s="210">
        <f t="shared" ref="BM172:BM177" si="196">N172*BL172</f>
        <v>0</v>
      </c>
      <c r="BN172" s="512">
        <f t="shared" si="166"/>
        <v>274</v>
      </c>
      <c r="BO172" s="397">
        <f t="shared" ref="BO172:BO177" si="197">(AD172*AW172)+(BC172*BE172)+(BF172*BH172)+(BI172*BK172)+(BL172*BN172)</f>
        <v>0</v>
      </c>
      <c r="BP172" s="210">
        <f t="shared" ref="BP172:BP177" si="198">AD172+BC172+BF172+BI172+BL172</f>
        <v>0</v>
      </c>
      <c r="BQ172" s="210">
        <f t="shared" ref="BQ172:BQ177" si="199">N172*BP172</f>
        <v>0</v>
      </c>
      <c r="BR172" s="280">
        <v>2172</v>
      </c>
      <c r="BS172" s="713" t="s">
        <v>2613</v>
      </c>
      <c r="BT172" s="571" cm="1">
        <f t="array" ref="BT172">PRODUCT(--_xlfn.TEXTSPLIT(G172,"x"))/10000000</f>
        <v>4.4968880000000002</v>
      </c>
      <c r="BU172" s="571">
        <f t="shared" si="167"/>
        <v>2.7122392769552208</v>
      </c>
    </row>
    <row r="173" spans="1:73" ht="12" customHeight="1">
      <c r="A173" s="210" t="str">
        <f t="shared" ref="A173:A177" si="200">"HO4"&amp;REPT(0,4-LEN(BR173))&amp;BR173</f>
        <v>HO42174</v>
      </c>
      <c r="B173" s="211" t="s">
        <v>793</v>
      </c>
      <c r="C173" s="276" t="s">
        <v>795</v>
      </c>
      <c r="D173" s="276" t="s">
        <v>772</v>
      </c>
      <c r="E173" s="276"/>
      <c r="F173" s="277"/>
      <c r="G173" s="289" t="s">
        <v>881</v>
      </c>
      <c r="H173" s="637" t="s">
        <v>79</v>
      </c>
      <c r="I173" s="697" t="s">
        <v>1794</v>
      </c>
      <c r="J173" s="696" t="s">
        <v>1808</v>
      </c>
      <c r="K173" s="696" t="s">
        <v>1801</v>
      </c>
      <c r="L173" s="643" t="s">
        <v>1803</v>
      </c>
      <c r="M173" s="638">
        <v>8.1</v>
      </c>
      <c r="N173" s="278">
        <v>2</v>
      </c>
      <c r="O173" s="278"/>
      <c r="P173" s="278"/>
      <c r="Q173" s="224"/>
      <c r="R173" s="195"/>
      <c r="S173" s="196"/>
      <c r="T173" s="197"/>
      <c r="U173" s="198"/>
      <c r="V173" s="199"/>
      <c r="W173" s="200"/>
      <c r="X173" s="201"/>
      <c r="Y173" s="202"/>
      <c r="Z173" s="203"/>
      <c r="AA173" s="204"/>
      <c r="AB173" s="242"/>
      <c r="AC173" s="242"/>
      <c r="AD173" s="213">
        <f t="shared" si="134"/>
        <v>0</v>
      </c>
      <c r="AE173" s="214">
        <f t="shared" si="187"/>
        <v>0</v>
      </c>
      <c r="AF173" s="62"/>
      <c r="AG173" s="62"/>
      <c r="AH173" s="63"/>
      <c r="AI173" s="62"/>
      <c r="AJ173" s="205"/>
      <c r="AK173" s="62"/>
      <c r="AL173" s="516"/>
      <c r="AM173" s="510"/>
      <c r="AN173" s="205">
        <f>ROUND(CEILING(AR173*('Summary '!$J$4/100+1),5),0)-1</f>
        <v>474</v>
      </c>
      <c r="AO173" s="206">
        <f t="shared" si="188"/>
        <v>0</v>
      </c>
      <c r="AP173" s="206">
        <f t="shared" si="189"/>
        <v>0</v>
      </c>
      <c r="AQ173" s="63"/>
      <c r="AR173" s="62">
        <v>389</v>
      </c>
      <c r="AS173" s="279"/>
      <c r="AT173" s="510"/>
      <c r="AU173" s="511"/>
      <c r="AV173" s="511">
        <f t="shared" si="190"/>
        <v>389</v>
      </c>
      <c r="AW173" s="511">
        <f t="shared" si="191"/>
        <v>389</v>
      </c>
      <c r="AX173" s="234"/>
      <c r="AY173" s="235"/>
      <c r="AZ173" s="236"/>
      <c r="BA173" s="249"/>
      <c r="BB173" s="238"/>
      <c r="BC173" s="239">
        <f t="shared" si="192"/>
        <v>0</v>
      </c>
      <c r="BD173" s="210">
        <f t="shared" si="193"/>
        <v>0</v>
      </c>
      <c r="BE173" s="512">
        <f t="shared" si="194"/>
        <v>427.90000000000003</v>
      </c>
      <c r="BF173" s="242"/>
      <c r="BG173" s="210">
        <f t="shared" si="69"/>
        <v>0</v>
      </c>
      <c r="BH173" s="512">
        <f t="shared" si="171"/>
        <v>427.90000000000003</v>
      </c>
      <c r="BI173" s="400"/>
      <c r="BJ173" s="210">
        <f t="shared" si="195"/>
        <v>0</v>
      </c>
      <c r="BK173" s="512">
        <f t="shared" si="165"/>
        <v>447.34999999999997</v>
      </c>
      <c r="BL173" s="242"/>
      <c r="BM173" s="210">
        <f t="shared" si="196"/>
        <v>0</v>
      </c>
      <c r="BN173" s="512">
        <f t="shared" si="166"/>
        <v>389</v>
      </c>
      <c r="BO173" s="397">
        <f t="shared" si="197"/>
        <v>0</v>
      </c>
      <c r="BP173" s="210">
        <f t="shared" si="198"/>
        <v>0</v>
      </c>
      <c r="BQ173" s="210">
        <f t="shared" si="199"/>
        <v>0</v>
      </c>
      <c r="BR173" s="280">
        <v>2174</v>
      </c>
      <c r="BS173" s="713" t="s">
        <v>2613</v>
      </c>
      <c r="BT173" s="571" cm="1">
        <f t="array" ref="BT173">PRODUCT(--_xlfn.TEXTSPLIT(G173,"x"))/10000000</f>
        <v>8.6961600000000008</v>
      </c>
      <c r="BU173" s="571">
        <f t="shared" si="167"/>
        <v>2.5958164185039876</v>
      </c>
    </row>
    <row r="174" spans="1:73" ht="12" customHeight="1">
      <c r="A174" s="210" t="str">
        <f t="shared" si="200"/>
        <v>HO42176</v>
      </c>
      <c r="B174" s="211" t="s">
        <v>793</v>
      </c>
      <c r="C174" s="276" t="s">
        <v>796</v>
      </c>
      <c r="D174" s="276" t="s">
        <v>772</v>
      </c>
      <c r="E174" s="276"/>
      <c r="F174" s="277"/>
      <c r="G174" s="289" t="s">
        <v>877</v>
      </c>
      <c r="H174" s="637" t="s">
        <v>79</v>
      </c>
      <c r="I174" s="697" t="s">
        <v>1794</v>
      </c>
      <c r="J174" s="696" t="s">
        <v>1808</v>
      </c>
      <c r="K174" s="696" t="s">
        <v>1801</v>
      </c>
      <c r="L174" s="643" t="s">
        <v>1803</v>
      </c>
      <c r="M174" s="638">
        <v>11.4</v>
      </c>
      <c r="N174" s="278">
        <v>2</v>
      </c>
      <c r="O174" s="278"/>
      <c r="P174" s="278"/>
      <c r="Q174" s="224"/>
      <c r="R174" s="195"/>
      <c r="S174" s="196"/>
      <c r="T174" s="197"/>
      <c r="U174" s="198"/>
      <c r="V174" s="199"/>
      <c r="W174" s="200"/>
      <c r="X174" s="201"/>
      <c r="Y174" s="202"/>
      <c r="Z174" s="203"/>
      <c r="AA174" s="204"/>
      <c r="AB174" s="242"/>
      <c r="AC174" s="242"/>
      <c r="AD174" s="213">
        <f t="shared" si="134"/>
        <v>0</v>
      </c>
      <c r="AE174" s="214">
        <f t="shared" si="187"/>
        <v>0</v>
      </c>
      <c r="AF174" s="62"/>
      <c r="AG174" s="62"/>
      <c r="AH174" s="63"/>
      <c r="AI174" s="62"/>
      <c r="AJ174" s="205"/>
      <c r="AK174" s="62"/>
      <c r="AL174" s="516"/>
      <c r="AM174" s="510"/>
      <c r="AN174" s="205">
        <f>ROUND(CEILING(AR174*('Summary '!$J$4/100+1),5),0)-1</f>
        <v>554</v>
      </c>
      <c r="AO174" s="206">
        <f t="shared" si="188"/>
        <v>0</v>
      </c>
      <c r="AP174" s="206">
        <f t="shared" si="189"/>
        <v>0</v>
      </c>
      <c r="AQ174" s="63"/>
      <c r="AR174" s="62">
        <v>454</v>
      </c>
      <c r="AS174" s="279"/>
      <c r="AT174" s="510"/>
      <c r="AU174" s="511"/>
      <c r="AV174" s="511">
        <f t="shared" si="190"/>
        <v>454</v>
      </c>
      <c r="AW174" s="511">
        <f t="shared" si="191"/>
        <v>454</v>
      </c>
      <c r="AX174" s="234"/>
      <c r="AY174" s="235"/>
      <c r="AZ174" s="236"/>
      <c r="BA174" s="249"/>
      <c r="BB174" s="238"/>
      <c r="BC174" s="239">
        <f t="shared" si="192"/>
        <v>0</v>
      </c>
      <c r="BD174" s="210">
        <f t="shared" si="193"/>
        <v>0</v>
      </c>
      <c r="BE174" s="512">
        <f t="shared" si="194"/>
        <v>499.40000000000003</v>
      </c>
      <c r="BF174" s="242"/>
      <c r="BG174" s="210">
        <f t="shared" si="69"/>
        <v>0</v>
      </c>
      <c r="BH174" s="512">
        <f t="shared" si="171"/>
        <v>499.40000000000003</v>
      </c>
      <c r="BI174" s="400"/>
      <c r="BJ174" s="210">
        <f t="shared" si="195"/>
        <v>0</v>
      </c>
      <c r="BK174" s="512">
        <f t="shared" si="165"/>
        <v>522.09999999999991</v>
      </c>
      <c r="BL174" s="242"/>
      <c r="BM174" s="210">
        <f t="shared" si="196"/>
        <v>0</v>
      </c>
      <c r="BN174" s="512">
        <f t="shared" si="166"/>
        <v>454</v>
      </c>
      <c r="BO174" s="397">
        <f t="shared" si="197"/>
        <v>0</v>
      </c>
      <c r="BP174" s="210">
        <f t="shared" si="198"/>
        <v>0</v>
      </c>
      <c r="BQ174" s="210">
        <f t="shared" si="199"/>
        <v>0</v>
      </c>
      <c r="BR174" s="280">
        <v>2176</v>
      </c>
      <c r="BS174" s="713" t="s">
        <v>2613</v>
      </c>
      <c r="BT174" s="571" cm="1">
        <f t="array" ref="BT174">PRODUCT(--_xlfn.TEXTSPLIT(G174,"x"))/10000000</f>
        <v>13.379849999999999</v>
      </c>
      <c r="BU174" s="571">
        <f t="shared" si="167"/>
        <v>2.5197539062943592</v>
      </c>
    </row>
    <row r="175" spans="1:73" ht="12" customHeight="1">
      <c r="A175" s="210" t="str">
        <f t="shared" si="200"/>
        <v>HO42178</v>
      </c>
      <c r="B175" s="211" t="s">
        <v>793</v>
      </c>
      <c r="C175" s="276" t="s">
        <v>797</v>
      </c>
      <c r="D175" s="276" t="s">
        <v>772</v>
      </c>
      <c r="E175" s="276"/>
      <c r="F175" s="277"/>
      <c r="G175" s="289" t="s">
        <v>880</v>
      </c>
      <c r="H175" s="637" t="s">
        <v>79</v>
      </c>
      <c r="I175" s="697" t="s">
        <v>1794</v>
      </c>
      <c r="J175" s="696" t="s">
        <v>1808</v>
      </c>
      <c r="K175" s="696" t="s">
        <v>1801</v>
      </c>
      <c r="L175" s="643" t="s">
        <v>1803</v>
      </c>
      <c r="M175" s="638">
        <v>2.7</v>
      </c>
      <c r="N175" s="278">
        <v>2</v>
      </c>
      <c r="O175" s="278"/>
      <c r="P175" s="278"/>
      <c r="Q175" s="224"/>
      <c r="R175" s="195"/>
      <c r="S175" s="196"/>
      <c r="T175" s="197"/>
      <c r="U175" s="198"/>
      <c r="V175" s="199"/>
      <c r="W175" s="200"/>
      <c r="X175" s="201"/>
      <c r="Y175" s="202"/>
      <c r="Z175" s="203"/>
      <c r="AA175" s="204"/>
      <c r="AB175" s="242"/>
      <c r="AC175" s="242"/>
      <c r="AD175" s="213">
        <f t="shared" si="134"/>
        <v>0</v>
      </c>
      <c r="AE175" s="214">
        <f t="shared" si="187"/>
        <v>0</v>
      </c>
      <c r="AF175" s="62"/>
      <c r="AG175" s="62"/>
      <c r="AH175" s="63"/>
      <c r="AI175" s="62"/>
      <c r="AJ175" s="205"/>
      <c r="AK175" s="62"/>
      <c r="AL175" s="516"/>
      <c r="AM175" s="510"/>
      <c r="AN175" s="205">
        <f>ROUND(CEILING(AR175*('Summary '!$J$4/100+1),5),0)-1</f>
        <v>274</v>
      </c>
      <c r="AO175" s="206">
        <f t="shared" si="188"/>
        <v>0</v>
      </c>
      <c r="AP175" s="206">
        <f t="shared" si="189"/>
        <v>0</v>
      </c>
      <c r="AQ175" s="63"/>
      <c r="AR175" s="62">
        <v>224</v>
      </c>
      <c r="AS175" s="279"/>
      <c r="AT175" s="510"/>
      <c r="AU175" s="511"/>
      <c r="AV175" s="511">
        <f t="shared" si="190"/>
        <v>224</v>
      </c>
      <c r="AW175" s="511">
        <f t="shared" si="191"/>
        <v>224</v>
      </c>
      <c r="AX175" s="234"/>
      <c r="AY175" s="235"/>
      <c r="AZ175" s="236"/>
      <c r="BA175" s="249"/>
      <c r="BB175" s="238"/>
      <c r="BC175" s="239">
        <f t="shared" si="192"/>
        <v>0</v>
      </c>
      <c r="BD175" s="210">
        <f t="shared" si="193"/>
        <v>0</v>
      </c>
      <c r="BE175" s="512">
        <f t="shared" si="194"/>
        <v>246.40000000000003</v>
      </c>
      <c r="BF175" s="242"/>
      <c r="BG175" s="210">
        <f t="shared" si="69"/>
        <v>0</v>
      </c>
      <c r="BH175" s="512">
        <f t="shared" si="171"/>
        <v>246.40000000000003</v>
      </c>
      <c r="BI175" s="400"/>
      <c r="BJ175" s="210">
        <f t="shared" si="195"/>
        <v>0</v>
      </c>
      <c r="BK175" s="512">
        <f t="shared" si="165"/>
        <v>257.59999999999997</v>
      </c>
      <c r="BL175" s="242"/>
      <c r="BM175" s="210">
        <f t="shared" si="196"/>
        <v>0</v>
      </c>
      <c r="BN175" s="512">
        <f t="shared" si="166"/>
        <v>224</v>
      </c>
      <c r="BO175" s="397">
        <f t="shared" si="197"/>
        <v>0</v>
      </c>
      <c r="BP175" s="210">
        <f t="shared" si="198"/>
        <v>0</v>
      </c>
      <c r="BQ175" s="210">
        <f t="shared" si="199"/>
        <v>0</v>
      </c>
      <c r="BR175" s="280">
        <v>2178</v>
      </c>
      <c r="BS175" s="713" t="s">
        <v>2613</v>
      </c>
      <c r="BT175" s="571" cm="1">
        <f t="array" ref="BT175">PRODUCT(--_xlfn.TEXTSPLIT(G175,"x"))/10000000</f>
        <v>1.9872000000000001</v>
      </c>
      <c r="BU175" s="571">
        <f t="shared" si="167"/>
        <v>2.8564066131592241</v>
      </c>
    </row>
    <row r="176" spans="1:73" ht="12" customHeight="1">
      <c r="A176" s="210" t="str">
        <f t="shared" si="200"/>
        <v>HO42179</v>
      </c>
      <c r="B176" s="211" t="s">
        <v>793</v>
      </c>
      <c r="C176" s="276" t="s">
        <v>815</v>
      </c>
      <c r="D176" s="276" t="s">
        <v>772</v>
      </c>
      <c r="E176" s="276"/>
      <c r="F176" s="277"/>
      <c r="G176" s="289" t="s">
        <v>879</v>
      </c>
      <c r="H176" s="637" t="s">
        <v>79</v>
      </c>
      <c r="I176" s="697" t="s">
        <v>1794</v>
      </c>
      <c r="J176" s="696" t="s">
        <v>1808</v>
      </c>
      <c r="K176" s="696" t="s">
        <v>1801</v>
      </c>
      <c r="L176" s="643" t="s">
        <v>1803</v>
      </c>
      <c r="M176" s="638">
        <v>5.0999999999999996</v>
      </c>
      <c r="N176" s="278">
        <v>2</v>
      </c>
      <c r="O176" s="278"/>
      <c r="P176" s="278"/>
      <c r="Q176" s="224"/>
      <c r="R176" s="195"/>
      <c r="S176" s="196"/>
      <c r="T176" s="197"/>
      <c r="U176" s="198"/>
      <c r="V176" s="199"/>
      <c r="W176" s="200"/>
      <c r="X176" s="201"/>
      <c r="Y176" s="202"/>
      <c r="Z176" s="203"/>
      <c r="AA176" s="204"/>
      <c r="AB176" s="242"/>
      <c r="AC176" s="242"/>
      <c r="AD176" s="213">
        <f t="shared" si="134"/>
        <v>0</v>
      </c>
      <c r="AE176" s="214">
        <f t="shared" si="187"/>
        <v>0</v>
      </c>
      <c r="AF176" s="62"/>
      <c r="AG176" s="62"/>
      <c r="AH176" s="63"/>
      <c r="AI176" s="62"/>
      <c r="AJ176" s="205"/>
      <c r="AK176" s="62"/>
      <c r="AL176" s="516"/>
      <c r="AM176" s="510"/>
      <c r="AN176" s="205">
        <f>ROUND(CEILING(AR176*('Summary '!$J$4/100+1),5),0)-1</f>
        <v>379</v>
      </c>
      <c r="AO176" s="206">
        <f t="shared" si="188"/>
        <v>0</v>
      </c>
      <c r="AP176" s="206">
        <f t="shared" si="189"/>
        <v>0</v>
      </c>
      <c r="AQ176" s="63"/>
      <c r="AR176" s="62">
        <v>309</v>
      </c>
      <c r="AS176" s="279"/>
      <c r="AT176" s="510"/>
      <c r="AU176" s="511"/>
      <c r="AV176" s="511">
        <f t="shared" si="190"/>
        <v>309</v>
      </c>
      <c r="AW176" s="511">
        <f t="shared" si="191"/>
        <v>309</v>
      </c>
      <c r="AX176" s="234"/>
      <c r="AY176" s="235"/>
      <c r="AZ176" s="236"/>
      <c r="BA176" s="249"/>
      <c r="BB176" s="238"/>
      <c r="BC176" s="239">
        <f t="shared" si="192"/>
        <v>0</v>
      </c>
      <c r="BD176" s="210">
        <f t="shared" si="193"/>
        <v>0</v>
      </c>
      <c r="BE176" s="512">
        <f t="shared" si="194"/>
        <v>339.90000000000003</v>
      </c>
      <c r="BF176" s="242"/>
      <c r="BG176" s="210">
        <f t="shared" si="69"/>
        <v>0</v>
      </c>
      <c r="BH176" s="512">
        <f t="shared" si="171"/>
        <v>339.90000000000003</v>
      </c>
      <c r="BI176" s="400"/>
      <c r="BJ176" s="210">
        <f t="shared" si="195"/>
        <v>0</v>
      </c>
      <c r="BK176" s="512">
        <f t="shared" si="165"/>
        <v>355.34999999999997</v>
      </c>
      <c r="BL176" s="242"/>
      <c r="BM176" s="210">
        <f t="shared" si="196"/>
        <v>0</v>
      </c>
      <c r="BN176" s="512">
        <f t="shared" si="166"/>
        <v>309</v>
      </c>
      <c r="BO176" s="397">
        <f t="shared" si="197"/>
        <v>0</v>
      </c>
      <c r="BP176" s="210">
        <f t="shared" si="198"/>
        <v>0</v>
      </c>
      <c r="BQ176" s="210">
        <f t="shared" si="199"/>
        <v>0</v>
      </c>
      <c r="BR176" s="280">
        <v>2179</v>
      </c>
      <c r="BS176" s="713" t="s">
        <v>2613</v>
      </c>
      <c r="BT176" s="571" cm="1">
        <f t="array" ref="BT176">PRODUCT(--_xlfn.TEXTSPLIT(G176,"x"))/10000000</f>
        <v>5.5808</v>
      </c>
      <c r="BU176" s="571">
        <f t="shared" si="167"/>
        <v>2.6741175677964217</v>
      </c>
    </row>
    <row r="177" spans="1:293" ht="12" customHeight="1">
      <c r="A177" s="210" t="str">
        <f t="shared" si="200"/>
        <v>HO42180</v>
      </c>
      <c r="B177" s="211" t="s">
        <v>793</v>
      </c>
      <c r="C177" s="276" t="s">
        <v>798</v>
      </c>
      <c r="D177" s="276" t="s">
        <v>772</v>
      </c>
      <c r="E177" s="276"/>
      <c r="F177" s="277"/>
      <c r="G177" s="289" t="s">
        <v>878</v>
      </c>
      <c r="H177" s="637" t="s">
        <v>79</v>
      </c>
      <c r="I177" s="697" t="s">
        <v>1794</v>
      </c>
      <c r="J177" s="696" t="s">
        <v>1808</v>
      </c>
      <c r="K177" s="696" t="s">
        <v>1801</v>
      </c>
      <c r="L177" s="643" t="s">
        <v>1803</v>
      </c>
      <c r="M177" s="638">
        <v>8</v>
      </c>
      <c r="N177" s="278">
        <v>2</v>
      </c>
      <c r="O177" s="278"/>
      <c r="P177" s="278"/>
      <c r="Q177" s="224"/>
      <c r="R177" s="195"/>
      <c r="S177" s="196"/>
      <c r="T177" s="197"/>
      <c r="U177" s="198"/>
      <c r="V177" s="199"/>
      <c r="W177" s="200"/>
      <c r="X177" s="201"/>
      <c r="Y177" s="202"/>
      <c r="Z177" s="203"/>
      <c r="AA177" s="204"/>
      <c r="AB177" s="242"/>
      <c r="AC177" s="242"/>
      <c r="AD177" s="213">
        <f t="shared" si="134"/>
        <v>0</v>
      </c>
      <c r="AE177" s="214">
        <f t="shared" si="187"/>
        <v>0</v>
      </c>
      <c r="AF177" s="62"/>
      <c r="AG177" s="62"/>
      <c r="AH177" s="63"/>
      <c r="AI177" s="62"/>
      <c r="AJ177" s="205"/>
      <c r="AK177" s="62"/>
      <c r="AL177" s="516"/>
      <c r="AM177" s="510"/>
      <c r="AN177" s="205">
        <f>ROUND(CEILING(AR177*('Summary '!$J$4/100+1),5),0)-1</f>
        <v>434</v>
      </c>
      <c r="AO177" s="206">
        <f t="shared" si="188"/>
        <v>0</v>
      </c>
      <c r="AP177" s="206">
        <f t="shared" si="189"/>
        <v>0</v>
      </c>
      <c r="AQ177" s="63"/>
      <c r="AR177" s="62">
        <v>354</v>
      </c>
      <c r="AS177" s="279"/>
      <c r="AT177" s="510"/>
      <c r="AU177" s="511"/>
      <c r="AV177" s="511">
        <f t="shared" si="190"/>
        <v>354</v>
      </c>
      <c r="AW177" s="511">
        <f t="shared" si="191"/>
        <v>354</v>
      </c>
      <c r="AX177" s="234"/>
      <c r="AY177" s="235"/>
      <c r="AZ177" s="236"/>
      <c r="BA177" s="249"/>
      <c r="BB177" s="238"/>
      <c r="BC177" s="239">
        <f t="shared" si="192"/>
        <v>0</v>
      </c>
      <c r="BD177" s="210">
        <f t="shared" si="193"/>
        <v>0</v>
      </c>
      <c r="BE177" s="512">
        <f t="shared" si="194"/>
        <v>389.40000000000003</v>
      </c>
      <c r="BF177" s="242"/>
      <c r="BG177" s="210">
        <f t="shared" ref="BG177" si="201">$N177*BF177</f>
        <v>0</v>
      </c>
      <c r="BH177" s="512">
        <f t="shared" si="171"/>
        <v>389.40000000000003</v>
      </c>
      <c r="BI177" s="400"/>
      <c r="BJ177" s="210">
        <f t="shared" si="195"/>
        <v>0</v>
      </c>
      <c r="BK177" s="512">
        <f t="shared" si="165"/>
        <v>407.09999999999997</v>
      </c>
      <c r="BL177" s="242"/>
      <c r="BM177" s="210">
        <f t="shared" si="196"/>
        <v>0</v>
      </c>
      <c r="BN177" s="512">
        <f t="shared" si="166"/>
        <v>354</v>
      </c>
      <c r="BO177" s="397">
        <f t="shared" si="197"/>
        <v>0</v>
      </c>
      <c r="BP177" s="210">
        <f t="shared" si="198"/>
        <v>0</v>
      </c>
      <c r="BQ177" s="210">
        <f t="shared" si="199"/>
        <v>0</v>
      </c>
      <c r="BR177" s="280">
        <v>2180</v>
      </c>
      <c r="BS177" s="713" t="s">
        <v>2613</v>
      </c>
      <c r="BT177" s="571" cm="1">
        <f t="array" ref="BT177">PRODUCT(--_xlfn.TEXTSPLIT(G177,"x"))/10000000</f>
        <v>7.26</v>
      </c>
      <c r="BU177" s="571">
        <f t="shared" si="167"/>
        <v>2.6276809451998973</v>
      </c>
    </row>
    <row r="178" spans="1:293" ht="16" customHeight="1">
      <c r="A178" s="272"/>
      <c r="B178" s="252"/>
      <c r="C178" s="294"/>
      <c r="D178" s="252"/>
      <c r="E178" s="252"/>
      <c r="F178" s="253"/>
      <c r="G178" s="290"/>
      <c r="H178" s="588"/>
      <c r="I178" s="72"/>
      <c r="J178" s="72"/>
      <c r="K178" s="72"/>
      <c r="L178" s="72"/>
      <c r="M178" s="253"/>
      <c r="N178" s="254"/>
      <c r="O178" s="254"/>
      <c r="P178" s="587"/>
      <c r="Q178" s="255"/>
      <c r="R178" s="255"/>
      <c r="S178" s="255"/>
      <c r="T178" s="255"/>
      <c r="U178" s="256"/>
      <c r="V178" s="255"/>
      <c r="W178" s="255"/>
      <c r="X178" s="257"/>
      <c r="Y178" s="255"/>
      <c r="Z178" s="257"/>
      <c r="AA178" s="257"/>
      <c r="AB178" s="260"/>
      <c r="AC178" s="260"/>
      <c r="AD178" s="529"/>
      <c r="AE178" s="258"/>
      <c r="AF178" s="258"/>
      <c r="AG178" s="258"/>
      <c r="AH178" s="258"/>
      <c r="AI178" s="258"/>
      <c r="AJ178" s="258"/>
      <c r="AK178" s="409"/>
      <c r="AL178" s="404"/>
      <c r="AM178" s="404"/>
      <c r="AN178" s="258"/>
      <c r="AO178" s="404"/>
      <c r="AP178" s="404"/>
      <c r="AQ178" s="404"/>
      <c r="AR178" s="404"/>
      <c r="AS178" s="404"/>
      <c r="AT178" s="404"/>
      <c r="AU178" s="404"/>
      <c r="AV178" s="404"/>
      <c r="AW178" s="404"/>
      <c r="AX178" s="260"/>
      <c r="AY178" s="260"/>
      <c r="AZ178" s="260"/>
      <c r="BA178" s="261"/>
      <c r="BB178" s="260"/>
      <c r="BC178" s="404"/>
      <c r="BD178" s="404"/>
      <c r="BE178" s="404"/>
      <c r="BF178" s="456"/>
      <c r="BG178" s="404"/>
      <c r="BH178" s="404"/>
      <c r="BI178" s="698"/>
      <c r="BJ178" s="258"/>
      <c r="BK178" s="258"/>
      <c r="BL178" s="566"/>
      <c r="BM178" s="258"/>
      <c r="BN178" s="258"/>
      <c r="BO178" s="258"/>
      <c r="BP178" s="258"/>
      <c r="BQ178" s="258"/>
      <c r="BR178" s="258"/>
      <c r="BS178" s="404"/>
      <c r="BT178" s="404"/>
      <c r="BU178" s="404"/>
    </row>
    <row r="179" spans="1:293" ht="18" customHeight="1">
      <c r="A179" s="681"/>
      <c r="B179" s="681"/>
      <c r="C179" s="682" t="s">
        <v>2610</v>
      </c>
      <c r="D179" s="681"/>
      <c r="E179" s="683"/>
      <c r="F179" s="681"/>
      <c r="G179" s="681"/>
      <c r="H179" s="681"/>
      <c r="I179" s="683"/>
      <c r="J179" s="683"/>
      <c r="K179" s="683"/>
      <c r="L179" s="683"/>
      <c r="M179" s="681"/>
      <c r="N179" s="681"/>
      <c r="O179" s="683"/>
      <c r="P179" s="683"/>
      <c r="Q179" s="684"/>
      <c r="R179" s="684"/>
      <c r="S179" s="684"/>
      <c r="T179" s="684"/>
      <c r="U179" s="684"/>
      <c r="V179" s="684"/>
      <c r="W179" s="684"/>
      <c r="X179" s="684"/>
      <c r="Y179" s="684"/>
      <c r="Z179" s="684"/>
      <c r="AA179" s="684"/>
      <c r="AB179" s="685"/>
      <c r="AC179" s="685"/>
      <c r="AD179" s="681"/>
      <c r="AE179" s="681"/>
      <c r="AF179" s="681"/>
      <c r="AG179" s="681"/>
      <c r="AH179" s="681"/>
      <c r="AI179" s="681"/>
      <c r="AJ179" s="683"/>
      <c r="AK179" s="681"/>
      <c r="AL179" s="681"/>
      <c r="AM179" s="681"/>
      <c r="AN179" s="683"/>
      <c r="AO179" s="683"/>
      <c r="AP179" s="683"/>
      <c r="AQ179" s="681"/>
      <c r="AR179" s="681"/>
      <c r="AS179" s="683"/>
      <c r="AT179" s="683"/>
      <c r="AU179" s="683"/>
      <c r="AV179" s="683"/>
      <c r="AW179" s="683"/>
      <c r="AX179" s="685"/>
      <c r="AY179" s="685"/>
      <c r="AZ179" s="685"/>
      <c r="BA179" s="685"/>
      <c r="BB179" s="685"/>
      <c r="BC179" s="683"/>
      <c r="BD179" s="683"/>
      <c r="BE179" s="683"/>
      <c r="BF179" s="685"/>
      <c r="BG179" s="683"/>
      <c r="BH179" s="683"/>
      <c r="BI179" s="683"/>
      <c r="BJ179" s="683"/>
      <c r="BK179" s="683"/>
      <c r="BL179" s="685"/>
      <c r="BM179" s="683"/>
      <c r="BN179" s="683"/>
      <c r="BO179" s="683"/>
      <c r="BP179" s="683"/>
      <c r="BQ179" s="683"/>
      <c r="BR179" s="683"/>
      <c r="BS179" s="683"/>
      <c r="BT179" s="683"/>
      <c r="BU179" s="683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</row>
    <row r="180" spans="1:293" ht="12.75" customHeight="1">
      <c r="A180" s="44" t="str">
        <f t="shared" ref="A180:A203" si="202">"LA3"&amp;REPT(0,4-LEN(BR180))&amp;BR180</f>
        <v>LA32269</v>
      </c>
      <c r="B180" s="158" t="s">
        <v>356</v>
      </c>
      <c r="C180" s="158" t="s">
        <v>2513</v>
      </c>
      <c r="D180" s="158" t="s">
        <v>1821</v>
      </c>
      <c r="E180" s="211"/>
      <c r="F180" s="118" t="s">
        <v>1804</v>
      </c>
      <c r="G180" s="288" t="s">
        <v>898</v>
      </c>
      <c r="H180" s="118" t="s">
        <v>74</v>
      </c>
      <c r="I180" s="263" t="s">
        <v>1817</v>
      </c>
      <c r="J180" s="696" t="s">
        <v>1796</v>
      </c>
      <c r="K180" s="696" t="s">
        <v>1797</v>
      </c>
      <c r="L180" s="697" t="s">
        <v>1813</v>
      </c>
      <c r="M180" s="48">
        <v>3.4</v>
      </c>
      <c r="N180" s="119">
        <v>1</v>
      </c>
      <c r="O180" s="233"/>
      <c r="P180" s="233"/>
      <c r="Q180" s="49"/>
      <c r="R180" s="50"/>
      <c r="S180" s="51"/>
      <c r="T180" s="52"/>
      <c r="U180" s="53"/>
      <c r="V180" s="54"/>
      <c r="W180" s="55"/>
      <c r="X180" s="56"/>
      <c r="Y180" s="57"/>
      <c r="Z180" s="58"/>
      <c r="AA180" s="59"/>
      <c r="AB180" s="95"/>
      <c r="AC180" s="95"/>
      <c r="AD180" s="213">
        <f t="shared" ref="AD180:AD203" si="203">SUM(Q180:AC180)</f>
        <v>0</v>
      </c>
      <c r="AE180" s="61">
        <f t="shared" ref="AE180:AE203" si="204">N180*AD180</f>
        <v>0</v>
      </c>
      <c r="AF180" s="62"/>
      <c r="AG180" s="62"/>
      <c r="AH180" s="63"/>
      <c r="AI180" s="62"/>
      <c r="AJ180" s="62"/>
      <c r="AK180" s="62"/>
      <c r="AL180" s="516"/>
      <c r="AM180" s="510"/>
      <c r="AN180" s="62">
        <f>ROUND(CEILING(AR180*('Summary '!$J$4/100+1),5),0)-1</f>
        <v>544</v>
      </c>
      <c r="AO180" s="63">
        <f t="shared" ref="AO180:AO203" si="205">IF(P180=TRUE,-0.05,0)</f>
        <v>0</v>
      </c>
      <c r="AP180" s="63">
        <v>0</v>
      </c>
      <c r="AQ180" s="63"/>
      <c r="AR180" s="62">
        <v>444</v>
      </c>
      <c r="AS180" s="62"/>
      <c r="AT180" s="514"/>
      <c r="AU180" s="515"/>
      <c r="AV180" s="511">
        <f t="shared" ref="AV180:AV203" si="206">IF(OrderFormType="Wholesale",CEILING(AR180*ExchRate,ExchRateRoundUpTo),CEILING(AN180*ExchRate,ExchRateRoundUpTo)/1.22)</f>
        <v>444</v>
      </c>
      <c r="AW180" s="511">
        <f t="shared" ref="AW180:AW203" si="207">AV180*(1+AO180+AP180)</f>
        <v>444</v>
      </c>
      <c r="AX180" s="64"/>
      <c r="AY180" s="65"/>
      <c r="AZ180" s="66"/>
      <c r="BA180" s="67"/>
      <c r="BB180" s="68"/>
      <c r="BC180" s="45">
        <f t="shared" ref="BC180:BC203" si="208">SUM(AX180:BB180)</f>
        <v>0</v>
      </c>
      <c r="BD180" s="44">
        <f t="shared" ref="BD180:BD203" si="209">N180*BC180</f>
        <v>0</v>
      </c>
      <c r="BE180" s="512">
        <f t="shared" ref="BE180:BE203" si="210">AV180*(1.1+AO180+AP180)</f>
        <v>488.40000000000003</v>
      </c>
      <c r="BF180" s="242"/>
      <c r="BG180" s="210">
        <f t="shared" ref="BG180:BG203" si="211">$N180*BF180</f>
        <v>0</v>
      </c>
      <c r="BH180" s="512">
        <f t="shared" ref="BH180:BH203" si="212">$AV180*(1.1+$AO180+$AP180)</f>
        <v>488.40000000000003</v>
      </c>
      <c r="BI180" s="400"/>
      <c r="BJ180" s="44">
        <f t="shared" ref="BJ180:BJ203" si="213">N180*BI180</f>
        <v>0</v>
      </c>
      <c r="BK180" s="512">
        <f t="shared" si="165"/>
        <v>510.59999999999997</v>
      </c>
      <c r="BL180" s="242"/>
      <c r="BM180" s="210">
        <f t="shared" ref="BM180:BM203" si="214">N180*BL180</f>
        <v>0</v>
      </c>
      <c r="BN180" s="512">
        <f t="shared" si="166"/>
        <v>444</v>
      </c>
      <c r="BO180" s="397">
        <f t="shared" ref="BO180:BO203" si="215">(AD180*AW180)+(BC180*BE180)+(BF180*BH180)+(BI180*BK180)+(BL180*BN180)</f>
        <v>0</v>
      </c>
      <c r="BP180" s="210">
        <f t="shared" ref="BP180:BP203" si="216">AD180+BC180+BF180+BI180+BL180</f>
        <v>0</v>
      </c>
      <c r="BQ180" s="44">
        <f t="shared" ref="BQ180:BQ203" si="217">N180*BP180</f>
        <v>0</v>
      </c>
      <c r="BR180" s="70">
        <v>2269</v>
      </c>
      <c r="BS180" s="714">
        <v>3</v>
      </c>
      <c r="BT180" s="571" cm="1">
        <f t="array" ref="BT180">PRODUCT(--_xlfn.TEXTSPLIT(G180,"x"))/10000000</f>
        <v>4.8929400000000003</v>
      </c>
      <c r="BU180" s="571">
        <f t="shared" si="167"/>
        <v>2.6973385162703298</v>
      </c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</row>
    <row r="181" spans="1:293" ht="12.75" customHeight="1">
      <c r="A181" s="44" t="str">
        <f t="shared" si="202"/>
        <v>LA32270</v>
      </c>
      <c r="B181" s="158" t="s">
        <v>356</v>
      </c>
      <c r="C181" s="158" t="s">
        <v>2516</v>
      </c>
      <c r="D181" s="158" t="s">
        <v>1821</v>
      </c>
      <c r="E181" s="211"/>
      <c r="F181" s="118" t="s">
        <v>1804</v>
      </c>
      <c r="G181" s="288" t="s">
        <v>897</v>
      </c>
      <c r="H181" s="48" t="s">
        <v>74</v>
      </c>
      <c r="I181" s="263" t="s">
        <v>1817</v>
      </c>
      <c r="J181" s="696" t="s">
        <v>1796</v>
      </c>
      <c r="K181" s="696" t="s">
        <v>1797</v>
      </c>
      <c r="L181" s="697" t="s">
        <v>1813</v>
      </c>
      <c r="M181" s="48">
        <v>7.1</v>
      </c>
      <c r="N181" s="119">
        <v>1</v>
      </c>
      <c r="O181" s="233"/>
      <c r="P181" s="233"/>
      <c r="Q181" s="49"/>
      <c r="R181" s="50"/>
      <c r="S181" s="51"/>
      <c r="T181" s="52"/>
      <c r="U181" s="53"/>
      <c r="V181" s="54"/>
      <c r="W181" s="55"/>
      <c r="X181" s="56"/>
      <c r="Y181" s="57"/>
      <c r="Z181" s="58"/>
      <c r="AA181" s="59"/>
      <c r="AB181" s="95"/>
      <c r="AC181" s="95"/>
      <c r="AD181" s="213">
        <f t="shared" si="203"/>
        <v>0</v>
      </c>
      <c r="AE181" s="61">
        <f t="shared" si="204"/>
        <v>0</v>
      </c>
      <c r="AF181" s="62"/>
      <c r="AG181" s="62"/>
      <c r="AH181" s="63"/>
      <c r="AI181" s="62"/>
      <c r="AJ181" s="62"/>
      <c r="AK181" s="62"/>
      <c r="AL181" s="516"/>
      <c r="AM181" s="510"/>
      <c r="AN181" s="62">
        <f>ROUND(CEILING(AR181*('Summary '!$J$4/100+1),5),0)-1</f>
        <v>744</v>
      </c>
      <c r="AO181" s="63">
        <f t="shared" si="205"/>
        <v>0</v>
      </c>
      <c r="AP181" s="63">
        <v>0</v>
      </c>
      <c r="AQ181" s="63"/>
      <c r="AR181" s="62">
        <v>609</v>
      </c>
      <c r="AS181" s="62"/>
      <c r="AT181" s="514"/>
      <c r="AU181" s="515"/>
      <c r="AV181" s="511">
        <f t="shared" si="206"/>
        <v>609</v>
      </c>
      <c r="AW181" s="511">
        <f t="shared" si="207"/>
        <v>609</v>
      </c>
      <c r="AX181" s="64"/>
      <c r="AY181" s="65"/>
      <c r="AZ181" s="66"/>
      <c r="BA181" s="67"/>
      <c r="BB181" s="68"/>
      <c r="BC181" s="45">
        <f t="shared" si="208"/>
        <v>0</v>
      </c>
      <c r="BD181" s="44">
        <f t="shared" si="209"/>
        <v>0</v>
      </c>
      <c r="BE181" s="512">
        <f t="shared" si="210"/>
        <v>669.90000000000009</v>
      </c>
      <c r="BF181" s="242"/>
      <c r="BG181" s="210">
        <f t="shared" si="211"/>
        <v>0</v>
      </c>
      <c r="BH181" s="512">
        <f t="shared" si="212"/>
        <v>669.90000000000009</v>
      </c>
      <c r="BI181" s="400"/>
      <c r="BJ181" s="44">
        <f t="shared" si="213"/>
        <v>0</v>
      </c>
      <c r="BK181" s="512">
        <f t="shared" si="165"/>
        <v>700.34999999999991</v>
      </c>
      <c r="BL181" s="242"/>
      <c r="BM181" s="210">
        <f t="shared" si="214"/>
        <v>0</v>
      </c>
      <c r="BN181" s="512">
        <f t="shared" si="166"/>
        <v>609</v>
      </c>
      <c r="BO181" s="397">
        <f t="shared" si="215"/>
        <v>0</v>
      </c>
      <c r="BP181" s="210">
        <f t="shared" si="216"/>
        <v>0</v>
      </c>
      <c r="BQ181" s="44">
        <f t="shared" si="217"/>
        <v>0</v>
      </c>
      <c r="BR181" s="70">
        <v>2270</v>
      </c>
      <c r="BS181" s="714">
        <v>3</v>
      </c>
      <c r="BT181" s="571" cm="1">
        <f t="array" ref="BT181">PRODUCT(--_xlfn.TEXTSPLIT(G181,"x"))/10000000</f>
        <v>12.5832</v>
      </c>
      <c r="BU181" s="571">
        <f t="shared" si="167"/>
        <v>2.5305907878429785</v>
      </c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</row>
    <row r="182" spans="1:293" ht="12.75" customHeight="1">
      <c r="A182" s="44" t="str">
        <f t="shared" si="202"/>
        <v>LA32271</v>
      </c>
      <c r="B182" s="158" t="s">
        <v>356</v>
      </c>
      <c r="C182" s="158" t="s">
        <v>2515</v>
      </c>
      <c r="D182" s="158" t="s">
        <v>1821</v>
      </c>
      <c r="E182" s="211"/>
      <c r="F182" s="118" t="s">
        <v>1804</v>
      </c>
      <c r="G182" s="288" t="s">
        <v>896</v>
      </c>
      <c r="H182" s="48" t="s">
        <v>74</v>
      </c>
      <c r="I182" s="263" t="s">
        <v>1817</v>
      </c>
      <c r="J182" s="696" t="s">
        <v>1796</v>
      </c>
      <c r="K182" s="696" t="s">
        <v>1797</v>
      </c>
      <c r="L182" s="697" t="s">
        <v>1813</v>
      </c>
      <c r="M182" s="48">
        <v>12.9</v>
      </c>
      <c r="N182" s="119">
        <v>1</v>
      </c>
      <c r="O182" s="233"/>
      <c r="P182" s="233"/>
      <c r="Q182" s="49"/>
      <c r="R182" s="50"/>
      <c r="S182" s="51"/>
      <c r="T182" s="52"/>
      <c r="U182" s="53"/>
      <c r="V182" s="54"/>
      <c r="W182" s="55"/>
      <c r="X182" s="56"/>
      <c r="Y182" s="57"/>
      <c r="Z182" s="58"/>
      <c r="AA182" s="59"/>
      <c r="AB182" s="95"/>
      <c r="AC182" s="95"/>
      <c r="AD182" s="213">
        <f t="shared" si="203"/>
        <v>0</v>
      </c>
      <c r="AE182" s="61">
        <f t="shared" si="204"/>
        <v>0</v>
      </c>
      <c r="AF182" s="62"/>
      <c r="AG182" s="62"/>
      <c r="AH182" s="63"/>
      <c r="AI182" s="62"/>
      <c r="AJ182" s="62"/>
      <c r="AK182" s="62"/>
      <c r="AL182" s="516"/>
      <c r="AM182" s="510"/>
      <c r="AN182" s="62">
        <f>ROUND(CEILING(AR182*('Summary '!$J$4/100+1),5),0)-1</f>
        <v>1084</v>
      </c>
      <c r="AO182" s="63">
        <f t="shared" si="205"/>
        <v>0</v>
      </c>
      <c r="AP182" s="63">
        <v>0</v>
      </c>
      <c r="AQ182" s="63"/>
      <c r="AR182" s="62">
        <v>889</v>
      </c>
      <c r="AS182" s="62"/>
      <c r="AT182" s="514"/>
      <c r="AU182" s="515"/>
      <c r="AV182" s="511">
        <f t="shared" si="206"/>
        <v>889</v>
      </c>
      <c r="AW182" s="511">
        <f t="shared" si="207"/>
        <v>889</v>
      </c>
      <c r="AX182" s="64"/>
      <c r="AY182" s="65"/>
      <c r="AZ182" s="66"/>
      <c r="BA182" s="67"/>
      <c r="BB182" s="68"/>
      <c r="BC182" s="45">
        <f t="shared" si="208"/>
        <v>0</v>
      </c>
      <c r="BD182" s="44">
        <f t="shared" si="209"/>
        <v>0</v>
      </c>
      <c r="BE182" s="512">
        <f t="shared" si="210"/>
        <v>977.90000000000009</v>
      </c>
      <c r="BF182" s="242"/>
      <c r="BG182" s="210">
        <f t="shared" si="211"/>
        <v>0</v>
      </c>
      <c r="BH182" s="512">
        <f t="shared" si="212"/>
        <v>977.90000000000009</v>
      </c>
      <c r="BI182" s="400"/>
      <c r="BJ182" s="44">
        <f t="shared" si="213"/>
        <v>0</v>
      </c>
      <c r="BK182" s="512">
        <f t="shared" si="165"/>
        <v>1022.3499999999999</v>
      </c>
      <c r="BL182" s="242"/>
      <c r="BM182" s="210">
        <f t="shared" si="214"/>
        <v>0</v>
      </c>
      <c r="BN182" s="512">
        <f t="shared" si="166"/>
        <v>889</v>
      </c>
      <c r="BO182" s="397">
        <f t="shared" si="215"/>
        <v>0</v>
      </c>
      <c r="BP182" s="210">
        <f t="shared" si="216"/>
        <v>0</v>
      </c>
      <c r="BQ182" s="44">
        <f t="shared" si="217"/>
        <v>0</v>
      </c>
      <c r="BR182" s="70">
        <v>2271</v>
      </c>
      <c r="BS182" s="714">
        <v>3</v>
      </c>
      <c r="BT182" s="571" cm="1">
        <f t="array" ref="BT182">PRODUCT(--_xlfn.TEXTSPLIT(G182,"x"))/10000000</f>
        <v>29.84319</v>
      </c>
      <c r="BU182" s="571">
        <f t="shared" si="167"/>
        <v>2.3781378545758036</v>
      </c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</row>
    <row r="183" spans="1:293" ht="12.75" customHeight="1">
      <c r="A183" s="44" t="str">
        <f t="shared" si="202"/>
        <v>LA32272</v>
      </c>
      <c r="B183" s="158" t="s">
        <v>356</v>
      </c>
      <c r="C183" s="158" t="s">
        <v>2517</v>
      </c>
      <c r="D183" s="158" t="s">
        <v>1821</v>
      </c>
      <c r="E183" s="211"/>
      <c r="F183" s="118" t="s">
        <v>1804</v>
      </c>
      <c r="G183" s="288" t="s">
        <v>899</v>
      </c>
      <c r="H183" s="48" t="s">
        <v>74</v>
      </c>
      <c r="I183" s="263" t="s">
        <v>1817</v>
      </c>
      <c r="J183" s="696" t="s">
        <v>1796</v>
      </c>
      <c r="K183" s="696" t="s">
        <v>1797</v>
      </c>
      <c r="L183" s="697" t="s">
        <v>1813</v>
      </c>
      <c r="M183" s="48">
        <v>3.4</v>
      </c>
      <c r="N183" s="119">
        <v>1</v>
      </c>
      <c r="O183" s="233"/>
      <c r="P183" s="233"/>
      <c r="Q183" s="49"/>
      <c r="R183" s="50"/>
      <c r="S183" s="51"/>
      <c r="T183" s="52"/>
      <c r="U183" s="53"/>
      <c r="V183" s="54"/>
      <c r="W183" s="55"/>
      <c r="X183" s="56"/>
      <c r="Y183" s="57"/>
      <c r="Z183" s="58"/>
      <c r="AA183" s="59"/>
      <c r="AB183" s="95"/>
      <c r="AC183" s="95"/>
      <c r="AD183" s="213">
        <f t="shared" si="203"/>
        <v>0</v>
      </c>
      <c r="AE183" s="61">
        <f t="shared" si="204"/>
        <v>0</v>
      </c>
      <c r="AF183" s="62"/>
      <c r="AG183" s="62"/>
      <c r="AH183" s="63"/>
      <c r="AI183" s="62"/>
      <c r="AJ183" s="62"/>
      <c r="AK183" s="62"/>
      <c r="AL183" s="516"/>
      <c r="AM183" s="510"/>
      <c r="AN183" s="62">
        <f>ROUND(CEILING(AR183*('Summary '!$J$4/100+1),5),0)-1</f>
        <v>544</v>
      </c>
      <c r="AO183" s="63">
        <f t="shared" si="205"/>
        <v>0</v>
      </c>
      <c r="AP183" s="63">
        <v>0</v>
      </c>
      <c r="AQ183" s="63"/>
      <c r="AR183" s="62">
        <v>444</v>
      </c>
      <c r="AS183" s="62"/>
      <c r="AT183" s="514"/>
      <c r="AU183" s="515"/>
      <c r="AV183" s="511">
        <f t="shared" si="206"/>
        <v>444</v>
      </c>
      <c r="AW183" s="511">
        <f t="shared" si="207"/>
        <v>444</v>
      </c>
      <c r="AX183" s="64"/>
      <c r="AY183" s="65"/>
      <c r="AZ183" s="66"/>
      <c r="BA183" s="67"/>
      <c r="BB183" s="68"/>
      <c r="BC183" s="45">
        <f t="shared" si="208"/>
        <v>0</v>
      </c>
      <c r="BD183" s="44">
        <f t="shared" si="209"/>
        <v>0</v>
      </c>
      <c r="BE183" s="512">
        <f t="shared" si="210"/>
        <v>488.40000000000003</v>
      </c>
      <c r="BF183" s="242"/>
      <c r="BG183" s="210">
        <f t="shared" si="211"/>
        <v>0</v>
      </c>
      <c r="BH183" s="512">
        <f t="shared" si="212"/>
        <v>488.40000000000003</v>
      </c>
      <c r="BI183" s="400"/>
      <c r="BJ183" s="44">
        <f t="shared" si="213"/>
        <v>0</v>
      </c>
      <c r="BK183" s="512">
        <f t="shared" si="165"/>
        <v>510.59999999999997</v>
      </c>
      <c r="BL183" s="242"/>
      <c r="BM183" s="210">
        <f t="shared" si="214"/>
        <v>0</v>
      </c>
      <c r="BN183" s="512">
        <f t="shared" si="166"/>
        <v>444</v>
      </c>
      <c r="BO183" s="397">
        <f t="shared" si="215"/>
        <v>0</v>
      </c>
      <c r="BP183" s="210">
        <f t="shared" si="216"/>
        <v>0</v>
      </c>
      <c r="BQ183" s="44">
        <f t="shared" si="217"/>
        <v>0</v>
      </c>
      <c r="BR183" s="70">
        <v>2272</v>
      </c>
      <c r="BS183" s="714">
        <v>3</v>
      </c>
      <c r="BT183" s="571" cm="1">
        <f t="array" ref="BT183">PRODUCT(--_xlfn.TEXTSPLIT(G183,"x"))/10000000</f>
        <v>4.9569000000000001</v>
      </c>
      <c r="BU183" s="571">
        <f t="shared" si="167"/>
        <v>2.6950458464919334</v>
      </c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</row>
    <row r="184" spans="1:293" ht="12.75" customHeight="1">
      <c r="A184" s="44" t="str">
        <f t="shared" si="202"/>
        <v>LA32273</v>
      </c>
      <c r="B184" s="158" t="s">
        <v>356</v>
      </c>
      <c r="C184" s="158" t="s">
        <v>2518</v>
      </c>
      <c r="D184" s="158" t="s">
        <v>1821</v>
      </c>
      <c r="E184" s="211"/>
      <c r="F184" s="118" t="s">
        <v>1804</v>
      </c>
      <c r="G184" s="288" t="s">
        <v>897</v>
      </c>
      <c r="H184" s="48" t="s">
        <v>74</v>
      </c>
      <c r="I184" s="263" t="s">
        <v>1817</v>
      </c>
      <c r="J184" s="696" t="s">
        <v>1796</v>
      </c>
      <c r="K184" s="696" t="s">
        <v>1797</v>
      </c>
      <c r="L184" s="697" t="s">
        <v>1813</v>
      </c>
      <c r="M184" s="48">
        <v>7.1</v>
      </c>
      <c r="N184" s="119">
        <v>1</v>
      </c>
      <c r="O184" s="233"/>
      <c r="P184" s="233"/>
      <c r="Q184" s="49"/>
      <c r="R184" s="50"/>
      <c r="S184" s="51"/>
      <c r="T184" s="52"/>
      <c r="U184" s="53"/>
      <c r="V184" s="54"/>
      <c r="W184" s="55"/>
      <c r="X184" s="56"/>
      <c r="Y184" s="57"/>
      <c r="Z184" s="58"/>
      <c r="AA184" s="59"/>
      <c r="AB184" s="95"/>
      <c r="AC184" s="95"/>
      <c r="AD184" s="213">
        <f t="shared" si="203"/>
        <v>0</v>
      </c>
      <c r="AE184" s="61">
        <f t="shared" si="204"/>
        <v>0</v>
      </c>
      <c r="AF184" s="62"/>
      <c r="AG184" s="62"/>
      <c r="AH184" s="63"/>
      <c r="AI184" s="62"/>
      <c r="AJ184" s="62"/>
      <c r="AK184" s="62"/>
      <c r="AL184" s="516"/>
      <c r="AM184" s="510"/>
      <c r="AN184" s="62">
        <f>ROUND(CEILING(AR184*('Summary '!$J$4/100+1),5),0)-1</f>
        <v>744</v>
      </c>
      <c r="AO184" s="63">
        <f t="shared" si="205"/>
        <v>0</v>
      </c>
      <c r="AP184" s="63">
        <v>0</v>
      </c>
      <c r="AQ184" s="63"/>
      <c r="AR184" s="62">
        <v>609</v>
      </c>
      <c r="AS184" s="62"/>
      <c r="AT184" s="514"/>
      <c r="AU184" s="515"/>
      <c r="AV184" s="511">
        <f t="shared" si="206"/>
        <v>609</v>
      </c>
      <c r="AW184" s="511">
        <f t="shared" si="207"/>
        <v>609</v>
      </c>
      <c r="AX184" s="64"/>
      <c r="AY184" s="65"/>
      <c r="AZ184" s="66"/>
      <c r="BA184" s="67"/>
      <c r="BB184" s="68"/>
      <c r="BC184" s="45">
        <f t="shared" si="208"/>
        <v>0</v>
      </c>
      <c r="BD184" s="44">
        <f t="shared" si="209"/>
        <v>0</v>
      </c>
      <c r="BE184" s="512">
        <f t="shared" si="210"/>
        <v>669.90000000000009</v>
      </c>
      <c r="BF184" s="242"/>
      <c r="BG184" s="210">
        <f t="shared" si="211"/>
        <v>0</v>
      </c>
      <c r="BH184" s="512">
        <f t="shared" si="212"/>
        <v>669.90000000000009</v>
      </c>
      <c r="BI184" s="400"/>
      <c r="BJ184" s="44">
        <f t="shared" si="213"/>
        <v>0</v>
      </c>
      <c r="BK184" s="512">
        <f t="shared" si="165"/>
        <v>700.34999999999991</v>
      </c>
      <c r="BL184" s="242"/>
      <c r="BM184" s="210">
        <f t="shared" si="214"/>
        <v>0</v>
      </c>
      <c r="BN184" s="512">
        <f t="shared" si="166"/>
        <v>609</v>
      </c>
      <c r="BO184" s="397">
        <f t="shared" si="215"/>
        <v>0</v>
      </c>
      <c r="BP184" s="210">
        <f t="shared" si="216"/>
        <v>0</v>
      </c>
      <c r="BQ184" s="44">
        <f t="shared" si="217"/>
        <v>0</v>
      </c>
      <c r="BR184" s="70">
        <v>2273</v>
      </c>
      <c r="BS184" s="714">
        <v>3</v>
      </c>
      <c r="BT184" s="571" cm="1">
        <f t="array" ref="BT184">PRODUCT(--_xlfn.TEXTSPLIT(G184,"x"))/10000000</f>
        <v>12.5832</v>
      </c>
      <c r="BU184" s="571">
        <f t="shared" si="167"/>
        <v>2.5305907878429785</v>
      </c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</row>
    <row r="185" spans="1:293" ht="12.75" customHeight="1">
      <c r="A185" s="44" t="str">
        <f t="shared" si="202"/>
        <v>LA32274</v>
      </c>
      <c r="B185" s="158" t="s">
        <v>356</v>
      </c>
      <c r="C185" s="158" t="s">
        <v>2519</v>
      </c>
      <c r="D185" s="158" t="s">
        <v>1821</v>
      </c>
      <c r="E185" s="211"/>
      <c r="F185" s="118" t="s">
        <v>1804</v>
      </c>
      <c r="G185" s="288" t="s">
        <v>896</v>
      </c>
      <c r="H185" s="48" t="s">
        <v>74</v>
      </c>
      <c r="I185" s="263" t="s">
        <v>1817</v>
      </c>
      <c r="J185" s="696" t="s">
        <v>1796</v>
      </c>
      <c r="K185" s="696" t="s">
        <v>1797</v>
      </c>
      <c r="L185" s="697" t="s">
        <v>1813</v>
      </c>
      <c r="M185" s="48">
        <v>12.9</v>
      </c>
      <c r="N185" s="119">
        <v>1</v>
      </c>
      <c r="O185" s="233"/>
      <c r="P185" s="233"/>
      <c r="Q185" s="49"/>
      <c r="R185" s="50"/>
      <c r="S185" s="51"/>
      <c r="T185" s="52"/>
      <c r="U185" s="53"/>
      <c r="V185" s="54"/>
      <c r="W185" s="55"/>
      <c r="X185" s="56"/>
      <c r="Y185" s="57"/>
      <c r="Z185" s="58"/>
      <c r="AA185" s="59"/>
      <c r="AB185" s="95"/>
      <c r="AC185" s="95"/>
      <c r="AD185" s="213">
        <f t="shared" si="203"/>
        <v>0</v>
      </c>
      <c r="AE185" s="61">
        <f t="shared" si="204"/>
        <v>0</v>
      </c>
      <c r="AF185" s="62"/>
      <c r="AG185" s="62"/>
      <c r="AH185" s="63"/>
      <c r="AI185" s="62"/>
      <c r="AJ185" s="62"/>
      <c r="AK185" s="62"/>
      <c r="AL185" s="516"/>
      <c r="AM185" s="510"/>
      <c r="AN185" s="62">
        <f>ROUND(CEILING(AR185*('Summary '!$J$4/100+1),5),0)-1</f>
        <v>1079</v>
      </c>
      <c r="AO185" s="63">
        <f t="shared" si="205"/>
        <v>0</v>
      </c>
      <c r="AP185" s="63">
        <v>0</v>
      </c>
      <c r="AQ185" s="63"/>
      <c r="AR185" s="62">
        <v>884</v>
      </c>
      <c r="AS185" s="62"/>
      <c r="AT185" s="514"/>
      <c r="AU185" s="515"/>
      <c r="AV185" s="511">
        <f t="shared" si="206"/>
        <v>884</v>
      </c>
      <c r="AW185" s="511">
        <f t="shared" si="207"/>
        <v>884</v>
      </c>
      <c r="AX185" s="64"/>
      <c r="AY185" s="65"/>
      <c r="AZ185" s="66"/>
      <c r="BA185" s="67"/>
      <c r="BB185" s="68"/>
      <c r="BC185" s="45">
        <f t="shared" si="208"/>
        <v>0</v>
      </c>
      <c r="BD185" s="44">
        <f t="shared" si="209"/>
        <v>0</v>
      </c>
      <c r="BE185" s="512">
        <f t="shared" si="210"/>
        <v>972.40000000000009</v>
      </c>
      <c r="BF185" s="242"/>
      <c r="BG185" s="210">
        <f t="shared" si="211"/>
        <v>0</v>
      </c>
      <c r="BH185" s="512">
        <f t="shared" si="212"/>
        <v>972.40000000000009</v>
      </c>
      <c r="BI185" s="400"/>
      <c r="BJ185" s="44">
        <f t="shared" si="213"/>
        <v>0</v>
      </c>
      <c r="BK185" s="512">
        <f t="shared" si="165"/>
        <v>1016.5999999999999</v>
      </c>
      <c r="BL185" s="242"/>
      <c r="BM185" s="210">
        <f t="shared" si="214"/>
        <v>0</v>
      </c>
      <c r="BN185" s="512">
        <f t="shared" si="166"/>
        <v>884</v>
      </c>
      <c r="BO185" s="397">
        <f t="shared" si="215"/>
        <v>0</v>
      </c>
      <c r="BP185" s="210">
        <f t="shared" si="216"/>
        <v>0</v>
      </c>
      <c r="BQ185" s="44">
        <f t="shared" si="217"/>
        <v>0</v>
      </c>
      <c r="BR185" s="70">
        <v>2274</v>
      </c>
      <c r="BS185" s="714">
        <v>3</v>
      </c>
      <c r="BT185" s="571" cm="1">
        <f t="array" ref="BT185">PRODUCT(--_xlfn.TEXTSPLIT(G185,"x"))/10000000</f>
        <v>29.84319</v>
      </c>
      <c r="BU185" s="571">
        <f t="shared" si="167"/>
        <v>2.3781378545758036</v>
      </c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</row>
    <row r="186" spans="1:293" ht="12.75" customHeight="1">
      <c r="A186" s="44" t="str">
        <f t="shared" si="202"/>
        <v>LA32311</v>
      </c>
      <c r="B186" s="158" t="s">
        <v>356</v>
      </c>
      <c r="C186" s="158" t="s">
        <v>2520</v>
      </c>
      <c r="D186" s="158" t="s">
        <v>1821</v>
      </c>
      <c r="E186" s="211"/>
      <c r="F186" s="48" t="s">
        <v>575</v>
      </c>
      <c r="G186" s="288" t="s">
        <v>895</v>
      </c>
      <c r="H186" s="48" t="s">
        <v>74</v>
      </c>
      <c r="I186" s="263" t="s">
        <v>1817</v>
      </c>
      <c r="J186" s="696" t="s">
        <v>1800</v>
      </c>
      <c r="K186" s="696" t="s">
        <v>1797</v>
      </c>
      <c r="L186" s="697" t="s">
        <v>1813</v>
      </c>
      <c r="M186" s="48">
        <v>4.1500000000000004</v>
      </c>
      <c r="N186" s="119">
        <v>2</v>
      </c>
      <c r="O186" s="233"/>
      <c r="P186" s="233"/>
      <c r="Q186" s="49"/>
      <c r="R186" s="50"/>
      <c r="S186" s="51"/>
      <c r="T186" s="52"/>
      <c r="U186" s="53"/>
      <c r="V186" s="54"/>
      <c r="W186" s="55"/>
      <c r="X186" s="56"/>
      <c r="Y186" s="57"/>
      <c r="Z186" s="58"/>
      <c r="AA186" s="59"/>
      <c r="AB186" s="95"/>
      <c r="AC186" s="95"/>
      <c r="AD186" s="213">
        <f t="shared" si="203"/>
        <v>0</v>
      </c>
      <c r="AE186" s="61">
        <f t="shared" si="204"/>
        <v>0</v>
      </c>
      <c r="AF186" s="62"/>
      <c r="AG186" s="62"/>
      <c r="AH186" s="63"/>
      <c r="AI186" s="62"/>
      <c r="AJ186" s="62"/>
      <c r="AK186" s="62"/>
      <c r="AL186" s="516"/>
      <c r="AM186" s="510"/>
      <c r="AN186" s="62">
        <f>ROUND(CEILING(AR186*('Summary '!$J$4/100+1),5),0)-1</f>
        <v>694</v>
      </c>
      <c r="AO186" s="63">
        <f t="shared" si="205"/>
        <v>0</v>
      </c>
      <c r="AP186" s="63">
        <v>0</v>
      </c>
      <c r="AQ186" s="63"/>
      <c r="AR186" s="62">
        <v>569</v>
      </c>
      <c r="AS186" s="62"/>
      <c r="AT186" s="514"/>
      <c r="AU186" s="515"/>
      <c r="AV186" s="511">
        <f t="shared" si="206"/>
        <v>569</v>
      </c>
      <c r="AW186" s="511">
        <f t="shared" si="207"/>
        <v>569</v>
      </c>
      <c r="AX186" s="64"/>
      <c r="AY186" s="65"/>
      <c r="AZ186" s="66"/>
      <c r="BA186" s="67"/>
      <c r="BB186" s="68"/>
      <c r="BC186" s="45">
        <f t="shared" si="208"/>
        <v>0</v>
      </c>
      <c r="BD186" s="44">
        <f t="shared" si="209"/>
        <v>0</v>
      </c>
      <c r="BE186" s="512">
        <f t="shared" si="210"/>
        <v>625.90000000000009</v>
      </c>
      <c r="BF186" s="242"/>
      <c r="BG186" s="210">
        <f t="shared" si="211"/>
        <v>0</v>
      </c>
      <c r="BH186" s="512">
        <f t="shared" si="212"/>
        <v>625.90000000000009</v>
      </c>
      <c r="BI186" s="400"/>
      <c r="BJ186" s="44">
        <f t="shared" si="213"/>
        <v>0</v>
      </c>
      <c r="BK186" s="512">
        <f t="shared" si="165"/>
        <v>654.34999999999991</v>
      </c>
      <c r="BL186" s="242"/>
      <c r="BM186" s="210">
        <f t="shared" si="214"/>
        <v>0</v>
      </c>
      <c r="BN186" s="512">
        <f t="shared" si="166"/>
        <v>569</v>
      </c>
      <c r="BO186" s="397">
        <f t="shared" si="215"/>
        <v>0</v>
      </c>
      <c r="BP186" s="210">
        <f t="shared" si="216"/>
        <v>0</v>
      </c>
      <c r="BQ186" s="44">
        <f t="shared" si="217"/>
        <v>0</v>
      </c>
      <c r="BR186" s="70">
        <v>2311</v>
      </c>
      <c r="BS186" s="714">
        <v>3</v>
      </c>
      <c r="BT186" s="571" cm="1">
        <f t="array" ref="BT186">PRODUCT(--_xlfn.TEXTSPLIT(G186,"x"))/10000000</f>
        <v>2.3712</v>
      </c>
      <c r="BU186" s="571">
        <f t="shared" si="167"/>
        <v>2.8252185924665048</v>
      </c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</row>
    <row r="187" spans="1:293" ht="12.75" customHeight="1">
      <c r="A187" s="44" t="str">
        <f t="shared" si="202"/>
        <v>LA32312</v>
      </c>
      <c r="B187" s="158" t="s">
        <v>356</v>
      </c>
      <c r="C187" s="158" t="s">
        <v>2521</v>
      </c>
      <c r="D187" s="158" t="s">
        <v>1821</v>
      </c>
      <c r="E187" s="211"/>
      <c r="F187" s="48" t="s">
        <v>575</v>
      </c>
      <c r="G187" s="288" t="s">
        <v>894</v>
      </c>
      <c r="H187" s="48" t="s">
        <v>74</v>
      </c>
      <c r="I187" s="263" t="s">
        <v>1817</v>
      </c>
      <c r="J187" s="696" t="s">
        <v>1800</v>
      </c>
      <c r="K187" s="696" t="s">
        <v>1797</v>
      </c>
      <c r="L187" s="697" t="s">
        <v>1813</v>
      </c>
      <c r="M187" s="48">
        <v>9.9</v>
      </c>
      <c r="N187" s="119">
        <v>2</v>
      </c>
      <c r="O187" s="233"/>
      <c r="P187" s="233"/>
      <c r="Q187" s="49"/>
      <c r="R187" s="50"/>
      <c r="S187" s="51"/>
      <c r="T187" s="52"/>
      <c r="U187" s="53"/>
      <c r="V187" s="54"/>
      <c r="W187" s="55"/>
      <c r="X187" s="56"/>
      <c r="Y187" s="57"/>
      <c r="Z187" s="58"/>
      <c r="AA187" s="59"/>
      <c r="AB187" s="95"/>
      <c r="AC187" s="95"/>
      <c r="AD187" s="213">
        <f t="shared" si="203"/>
        <v>0</v>
      </c>
      <c r="AE187" s="61">
        <f t="shared" si="204"/>
        <v>0</v>
      </c>
      <c r="AF187" s="62"/>
      <c r="AG187" s="62"/>
      <c r="AH187" s="63"/>
      <c r="AI187" s="62"/>
      <c r="AJ187" s="62"/>
      <c r="AK187" s="62"/>
      <c r="AL187" s="516"/>
      <c r="AM187" s="510"/>
      <c r="AN187" s="62">
        <f>ROUND(CEILING(AR187*('Summary '!$J$4/100+1),5),0)-1</f>
        <v>974</v>
      </c>
      <c r="AO187" s="63">
        <f t="shared" si="205"/>
        <v>0</v>
      </c>
      <c r="AP187" s="63">
        <v>0</v>
      </c>
      <c r="AQ187" s="63"/>
      <c r="AR187" s="62">
        <v>799</v>
      </c>
      <c r="AS187" s="62"/>
      <c r="AT187" s="514"/>
      <c r="AU187" s="515"/>
      <c r="AV187" s="511">
        <f t="shared" si="206"/>
        <v>799</v>
      </c>
      <c r="AW187" s="511">
        <f t="shared" si="207"/>
        <v>799</v>
      </c>
      <c r="AX187" s="64"/>
      <c r="AY187" s="65"/>
      <c r="AZ187" s="66"/>
      <c r="BA187" s="67"/>
      <c r="BB187" s="68"/>
      <c r="BC187" s="45">
        <f t="shared" si="208"/>
        <v>0</v>
      </c>
      <c r="BD187" s="44">
        <f t="shared" si="209"/>
        <v>0</v>
      </c>
      <c r="BE187" s="512">
        <f t="shared" si="210"/>
        <v>878.90000000000009</v>
      </c>
      <c r="BF187" s="242"/>
      <c r="BG187" s="210">
        <f t="shared" si="211"/>
        <v>0</v>
      </c>
      <c r="BH187" s="512">
        <f t="shared" si="212"/>
        <v>878.90000000000009</v>
      </c>
      <c r="BI187" s="400"/>
      <c r="BJ187" s="44">
        <f t="shared" si="213"/>
        <v>0</v>
      </c>
      <c r="BK187" s="512">
        <f t="shared" si="165"/>
        <v>918.84999999999991</v>
      </c>
      <c r="BL187" s="242"/>
      <c r="BM187" s="210">
        <f t="shared" si="214"/>
        <v>0</v>
      </c>
      <c r="BN187" s="512">
        <f t="shared" si="166"/>
        <v>799</v>
      </c>
      <c r="BO187" s="397">
        <f t="shared" si="215"/>
        <v>0</v>
      </c>
      <c r="BP187" s="210">
        <f t="shared" si="216"/>
        <v>0</v>
      </c>
      <c r="BQ187" s="44">
        <f t="shared" si="217"/>
        <v>0</v>
      </c>
      <c r="BR187" s="70">
        <v>2312</v>
      </c>
      <c r="BS187" s="714">
        <v>3</v>
      </c>
      <c r="BT187" s="571" cm="1">
        <f t="array" ref="BT187">PRODUCT(--_xlfn.TEXTSPLIT(G187,"x"))/10000000</f>
        <v>6.20092</v>
      </c>
      <c r="BU187" s="571">
        <f t="shared" si="167"/>
        <v>2.6555170645280723</v>
      </c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</row>
    <row r="188" spans="1:293" ht="12.75" customHeight="1">
      <c r="A188" s="44" t="str">
        <f t="shared" si="202"/>
        <v>LA32313</v>
      </c>
      <c r="B188" s="158" t="s">
        <v>356</v>
      </c>
      <c r="C188" s="158" t="s">
        <v>2524</v>
      </c>
      <c r="D188" s="158" t="s">
        <v>1821</v>
      </c>
      <c r="E188" s="211"/>
      <c r="F188" s="48" t="s">
        <v>575</v>
      </c>
      <c r="G188" s="288" t="s">
        <v>893</v>
      </c>
      <c r="H188" s="48" t="s">
        <v>74</v>
      </c>
      <c r="I188" s="263" t="s">
        <v>1817</v>
      </c>
      <c r="J188" s="696" t="s">
        <v>1800</v>
      </c>
      <c r="K188" s="696" t="s">
        <v>1797</v>
      </c>
      <c r="L188" s="697" t="s">
        <v>1813</v>
      </c>
      <c r="M188" s="48">
        <v>16</v>
      </c>
      <c r="N188" s="119">
        <v>2</v>
      </c>
      <c r="O188" s="233"/>
      <c r="P188" s="233"/>
      <c r="Q188" s="49"/>
      <c r="R188" s="50"/>
      <c r="S188" s="51"/>
      <c r="T188" s="52"/>
      <c r="U188" s="53"/>
      <c r="V188" s="54"/>
      <c r="W188" s="55"/>
      <c r="X188" s="56"/>
      <c r="Y188" s="57"/>
      <c r="Z188" s="58"/>
      <c r="AA188" s="59"/>
      <c r="AB188" s="95"/>
      <c r="AC188" s="95"/>
      <c r="AD188" s="213">
        <f t="shared" si="203"/>
        <v>0</v>
      </c>
      <c r="AE188" s="61">
        <f t="shared" si="204"/>
        <v>0</v>
      </c>
      <c r="AF188" s="62"/>
      <c r="AG188" s="62"/>
      <c r="AH188" s="63"/>
      <c r="AI188" s="62"/>
      <c r="AJ188" s="62"/>
      <c r="AK188" s="62"/>
      <c r="AL188" s="516"/>
      <c r="AM188" s="510"/>
      <c r="AN188" s="62">
        <f>ROUND(CEILING(AR188*('Summary '!$J$4/100+1),5),0)-1</f>
        <v>1304</v>
      </c>
      <c r="AO188" s="63">
        <f t="shared" si="205"/>
        <v>0</v>
      </c>
      <c r="AP188" s="63">
        <v>0</v>
      </c>
      <c r="AQ188" s="63"/>
      <c r="AR188" s="62">
        <v>1069</v>
      </c>
      <c r="AS188" s="62"/>
      <c r="AT188" s="514"/>
      <c r="AU188" s="515"/>
      <c r="AV188" s="511">
        <f t="shared" si="206"/>
        <v>1069</v>
      </c>
      <c r="AW188" s="511">
        <f t="shared" si="207"/>
        <v>1069</v>
      </c>
      <c r="AX188" s="64"/>
      <c r="AY188" s="65"/>
      <c r="AZ188" s="66"/>
      <c r="BA188" s="67"/>
      <c r="BB188" s="68"/>
      <c r="BC188" s="45">
        <f t="shared" si="208"/>
        <v>0</v>
      </c>
      <c r="BD188" s="44">
        <f t="shared" si="209"/>
        <v>0</v>
      </c>
      <c r="BE188" s="512">
        <f t="shared" si="210"/>
        <v>1175.9000000000001</v>
      </c>
      <c r="BF188" s="242"/>
      <c r="BG188" s="210">
        <f t="shared" si="211"/>
        <v>0</v>
      </c>
      <c r="BH188" s="512">
        <f t="shared" si="212"/>
        <v>1175.9000000000001</v>
      </c>
      <c r="BI188" s="400"/>
      <c r="BJ188" s="44">
        <f t="shared" si="213"/>
        <v>0</v>
      </c>
      <c r="BK188" s="512">
        <f t="shared" si="165"/>
        <v>1229.3499999999999</v>
      </c>
      <c r="BL188" s="242"/>
      <c r="BM188" s="210">
        <f t="shared" si="214"/>
        <v>0</v>
      </c>
      <c r="BN188" s="512">
        <f t="shared" si="166"/>
        <v>1069</v>
      </c>
      <c r="BO188" s="397">
        <f t="shared" si="215"/>
        <v>0</v>
      </c>
      <c r="BP188" s="210">
        <f t="shared" si="216"/>
        <v>0</v>
      </c>
      <c r="BQ188" s="44">
        <f t="shared" si="217"/>
        <v>0</v>
      </c>
      <c r="BR188" s="70">
        <v>2313</v>
      </c>
      <c r="BS188" s="714">
        <v>3</v>
      </c>
      <c r="BT188" s="571" cm="1">
        <f t="array" ref="BT188">PRODUCT(--_xlfn.TEXTSPLIT(G188,"x"))/10000000</f>
        <v>15.709308</v>
      </c>
      <c r="BU188" s="571">
        <f t="shared" si="167"/>
        <v>2.4914197167929117</v>
      </c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</row>
    <row r="189" spans="1:293" ht="12.75" customHeight="1">
      <c r="A189" s="44" t="str">
        <f t="shared" si="202"/>
        <v>LA32314</v>
      </c>
      <c r="B189" s="158" t="s">
        <v>356</v>
      </c>
      <c r="C189" s="158" t="s">
        <v>2525</v>
      </c>
      <c r="D189" s="158" t="s">
        <v>1821</v>
      </c>
      <c r="E189" s="211"/>
      <c r="F189" s="48" t="s">
        <v>575</v>
      </c>
      <c r="G189" s="288" t="s">
        <v>895</v>
      </c>
      <c r="H189" s="48" t="s">
        <v>74</v>
      </c>
      <c r="I189" s="263" t="s">
        <v>1817</v>
      </c>
      <c r="J189" s="696" t="s">
        <v>1800</v>
      </c>
      <c r="K189" s="696" t="s">
        <v>1797</v>
      </c>
      <c r="L189" s="697" t="s">
        <v>1813</v>
      </c>
      <c r="M189" s="48">
        <v>4.1500000000000004</v>
      </c>
      <c r="N189" s="119">
        <v>2</v>
      </c>
      <c r="O189" s="233"/>
      <c r="P189" s="233"/>
      <c r="Q189" s="49"/>
      <c r="R189" s="50"/>
      <c r="S189" s="51"/>
      <c r="T189" s="52"/>
      <c r="U189" s="53"/>
      <c r="V189" s="54"/>
      <c r="W189" s="55"/>
      <c r="X189" s="56"/>
      <c r="Y189" s="57"/>
      <c r="Z189" s="58"/>
      <c r="AA189" s="59"/>
      <c r="AB189" s="95"/>
      <c r="AC189" s="95"/>
      <c r="AD189" s="213">
        <f t="shared" si="203"/>
        <v>0</v>
      </c>
      <c r="AE189" s="61">
        <f t="shared" si="204"/>
        <v>0</v>
      </c>
      <c r="AF189" s="62"/>
      <c r="AG189" s="62"/>
      <c r="AH189" s="63"/>
      <c r="AI189" s="62"/>
      <c r="AJ189" s="62"/>
      <c r="AK189" s="62"/>
      <c r="AL189" s="516"/>
      <c r="AM189" s="510"/>
      <c r="AN189" s="62">
        <f>ROUND(CEILING(AR189*('Summary '!$J$4/100+1),5),0)-1</f>
        <v>694</v>
      </c>
      <c r="AO189" s="63">
        <f t="shared" si="205"/>
        <v>0</v>
      </c>
      <c r="AP189" s="63">
        <v>0</v>
      </c>
      <c r="AQ189" s="63"/>
      <c r="AR189" s="62">
        <v>569</v>
      </c>
      <c r="AS189" s="62"/>
      <c r="AT189" s="514"/>
      <c r="AU189" s="515"/>
      <c r="AV189" s="511">
        <f t="shared" si="206"/>
        <v>569</v>
      </c>
      <c r="AW189" s="511">
        <f t="shared" si="207"/>
        <v>569</v>
      </c>
      <c r="AX189" s="64"/>
      <c r="AY189" s="65"/>
      <c r="AZ189" s="66"/>
      <c r="BA189" s="67"/>
      <c r="BB189" s="68"/>
      <c r="BC189" s="45">
        <f t="shared" si="208"/>
        <v>0</v>
      </c>
      <c r="BD189" s="44">
        <f t="shared" si="209"/>
        <v>0</v>
      </c>
      <c r="BE189" s="512">
        <f t="shared" si="210"/>
        <v>625.90000000000009</v>
      </c>
      <c r="BF189" s="242"/>
      <c r="BG189" s="210">
        <f t="shared" si="211"/>
        <v>0</v>
      </c>
      <c r="BH189" s="512">
        <f t="shared" si="212"/>
        <v>625.90000000000009</v>
      </c>
      <c r="BI189" s="400"/>
      <c r="BJ189" s="44">
        <f t="shared" si="213"/>
        <v>0</v>
      </c>
      <c r="BK189" s="512">
        <f t="shared" si="165"/>
        <v>654.34999999999991</v>
      </c>
      <c r="BL189" s="242"/>
      <c r="BM189" s="210">
        <f t="shared" si="214"/>
        <v>0</v>
      </c>
      <c r="BN189" s="512">
        <f t="shared" si="166"/>
        <v>569</v>
      </c>
      <c r="BO189" s="397">
        <f t="shared" si="215"/>
        <v>0</v>
      </c>
      <c r="BP189" s="210">
        <f t="shared" si="216"/>
        <v>0</v>
      </c>
      <c r="BQ189" s="44">
        <f t="shared" si="217"/>
        <v>0</v>
      </c>
      <c r="BR189" s="70">
        <v>2314</v>
      </c>
      <c r="BS189" s="714">
        <v>3</v>
      </c>
      <c r="BT189" s="571" cm="1">
        <f t="array" ref="BT189">PRODUCT(--_xlfn.TEXTSPLIT(G189,"x"))/10000000</f>
        <v>2.3712</v>
      </c>
      <c r="BU189" s="571">
        <f t="shared" si="167"/>
        <v>2.8252185924665048</v>
      </c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</row>
    <row r="190" spans="1:293" ht="12.75" customHeight="1">
      <c r="A190" s="44" t="str">
        <f t="shared" si="202"/>
        <v>LA32315</v>
      </c>
      <c r="B190" s="158" t="s">
        <v>356</v>
      </c>
      <c r="C190" s="158" t="s">
        <v>2522</v>
      </c>
      <c r="D190" s="158" t="s">
        <v>1821</v>
      </c>
      <c r="E190" s="211"/>
      <c r="F190" s="48" t="s">
        <v>575</v>
      </c>
      <c r="G190" s="288" t="s">
        <v>894</v>
      </c>
      <c r="H190" s="48" t="s">
        <v>74</v>
      </c>
      <c r="I190" s="263" t="s">
        <v>1817</v>
      </c>
      <c r="J190" s="696" t="s">
        <v>1800</v>
      </c>
      <c r="K190" s="696" t="s">
        <v>1797</v>
      </c>
      <c r="L190" s="697" t="s">
        <v>1813</v>
      </c>
      <c r="M190" s="48">
        <v>9.9</v>
      </c>
      <c r="N190" s="119">
        <v>2</v>
      </c>
      <c r="O190" s="233"/>
      <c r="P190" s="233"/>
      <c r="Q190" s="49"/>
      <c r="R190" s="50"/>
      <c r="S190" s="51"/>
      <c r="T190" s="52"/>
      <c r="U190" s="53"/>
      <c r="V190" s="54"/>
      <c r="W190" s="55"/>
      <c r="X190" s="56"/>
      <c r="Y190" s="57"/>
      <c r="Z190" s="58"/>
      <c r="AA190" s="59"/>
      <c r="AB190" s="95"/>
      <c r="AC190" s="95"/>
      <c r="AD190" s="213">
        <f t="shared" si="203"/>
        <v>0</v>
      </c>
      <c r="AE190" s="61">
        <f t="shared" si="204"/>
        <v>0</v>
      </c>
      <c r="AF190" s="62"/>
      <c r="AG190" s="62"/>
      <c r="AH190" s="63"/>
      <c r="AI190" s="62"/>
      <c r="AJ190" s="62"/>
      <c r="AK190" s="62"/>
      <c r="AL190" s="516"/>
      <c r="AM190" s="510"/>
      <c r="AN190" s="62">
        <f>ROUND(CEILING(AR190*('Summary '!$J$4/100+1),5),0)-1</f>
        <v>974</v>
      </c>
      <c r="AO190" s="63">
        <f t="shared" si="205"/>
        <v>0</v>
      </c>
      <c r="AP190" s="63">
        <v>0</v>
      </c>
      <c r="AQ190" s="63"/>
      <c r="AR190" s="62">
        <v>799</v>
      </c>
      <c r="AS190" s="62"/>
      <c r="AT190" s="514"/>
      <c r="AU190" s="515"/>
      <c r="AV190" s="511">
        <f t="shared" si="206"/>
        <v>799</v>
      </c>
      <c r="AW190" s="511">
        <f t="shared" si="207"/>
        <v>799</v>
      </c>
      <c r="AX190" s="64"/>
      <c r="AY190" s="65"/>
      <c r="AZ190" s="66"/>
      <c r="BA190" s="67"/>
      <c r="BB190" s="68"/>
      <c r="BC190" s="45">
        <f t="shared" si="208"/>
        <v>0</v>
      </c>
      <c r="BD190" s="44">
        <f t="shared" si="209"/>
        <v>0</v>
      </c>
      <c r="BE190" s="512">
        <f t="shared" si="210"/>
        <v>878.90000000000009</v>
      </c>
      <c r="BF190" s="242"/>
      <c r="BG190" s="210">
        <f t="shared" si="211"/>
        <v>0</v>
      </c>
      <c r="BH190" s="512">
        <f t="shared" si="212"/>
        <v>878.90000000000009</v>
      </c>
      <c r="BI190" s="400"/>
      <c r="BJ190" s="44">
        <f t="shared" si="213"/>
        <v>0</v>
      </c>
      <c r="BK190" s="512">
        <f t="shared" si="165"/>
        <v>918.84999999999991</v>
      </c>
      <c r="BL190" s="242"/>
      <c r="BM190" s="210">
        <f t="shared" si="214"/>
        <v>0</v>
      </c>
      <c r="BN190" s="512">
        <f t="shared" si="166"/>
        <v>799</v>
      </c>
      <c r="BO190" s="397">
        <f t="shared" si="215"/>
        <v>0</v>
      </c>
      <c r="BP190" s="210">
        <f t="shared" si="216"/>
        <v>0</v>
      </c>
      <c r="BQ190" s="44">
        <f t="shared" si="217"/>
        <v>0</v>
      </c>
      <c r="BR190" s="70">
        <v>2315</v>
      </c>
      <c r="BS190" s="714">
        <v>3</v>
      </c>
      <c r="BT190" s="571" cm="1">
        <f t="array" ref="BT190">PRODUCT(--_xlfn.TEXTSPLIT(G190,"x"))/10000000</f>
        <v>6.20092</v>
      </c>
      <c r="BU190" s="571">
        <f t="shared" si="167"/>
        <v>2.6555170645280723</v>
      </c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</row>
    <row r="191" spans="1:293" ht="12.75" customHeight="1">
      <c r="A191" s="44" t="str">
        <f t="shared" si="202"/>
        <v>LA32316</v>
      </c>
      <c r="B191" s="158" t="s">
        <v>356</v>
      </c>
      <c r="C191" s="158" t="s">
        <v>2523</v>
      </c>
      <c r="D191" s="158" t="s">
        <v>1821</v>
      </c>
      <c r="E191" s="211"/>
      <c r="F191" s="48" t="s">
        <v>575</v>
      </c>
      <c r="G191" s="288" t="s">
        <v>893</v>
      </c>
      <c r="H191" s="48" t="s">
        <v>74</v>
      </c>
      <c r="I191" s="263" t="s">
        <v>1817</v>
      </c>
      <c r="J191" s="696" t="s">
        <v>1800</v>
      </c>
      <c r="K191" s="696" t="s">
        <v>1797</v>
      </c>
      <c r="L191" s="697" t="s">
        <v>1813</v>
      </c>
      <c r="M191" s="48">
        <v>16</v>
      </c>
      <c r="N191" s="119">
        <v>2</v>
      </c>
      <c r="O191" s="233"/>
      <c r="P191" s="233"/>
      <c r="Q191" s="49"/>
      <c r="R191" s="50"/>
      <c r="S191" s="51"/>
      <c r="T191" s="52"/>
      <c r="U191" s="53"/>
      <c r="V191" s="54"/>
      <c r="W191" s="55"/>
      <c r="X191" s="56"/>
      <c r="Y191" s="57"/>
      <c r="Z191" s="58"/>
      <c r="AA191" s="59"/>
      <c r="AB191" s="95"/>
      <c r="AC191" s="95"/>
      <c r="AD191" s="213">
        <f t="shared" si="203"/>
        <v>0</v>
      </c>
      <c r="AE191" s="61">
        <f t="shared" si="204"/>
        <v>0</v>
      </c>
      <c r="AF191" s="62"/>
      <c r="AG191" s="62"/>
      <c r="AH191" s="63"/>
      <c r="AI191" s="62"/>
      <c r="AJ191" s="62"/>
      <c r="AK191" s="62"/>
      <c r="AL191" s="516"/>
      <c r="AM191" s="510"/>
      <c r="AN191" s="62">
        <f>ROUND(CEILING(AR191*('Summary '!$J$4/100+1),5),0)-1</f>
        <v>1324</v>
      </c>
      <c r="AO191" s="63">
        <f t="shared" si="205"/>
        <v>0</v>
      </c>
      <c r="AP191" s="63">
        <v>0</v>
      </c>
      <c r="AQ191" s="63"/>
      <c r="AR191" s="62">
        <v>1084</v>
      </c>
      <c r="AS191" s="62"/>
      <c r="AT191" s="514"/>
      <c r="AU191" s="515"/>
      <c r="AV191" s="511">
        <f t="shared" si="206"/>
        <v>1084</v>
      </c>
      <c r="AW191" s="511">
        <f t="shared" si="207"/>
        <v>1084</v>
      </c>
      <c r="AX191" s="64"/>
      <c r="AY191" s="65"/>
      <c r="AZ191" s="66"/>
      <c r="BA191" s="67"/>
      <c r="BB191" s="68"/>
      <c r="BC191" s="45">
        <f t="shared" si="208"/>
        <v>0</v>
      </c>
      <c r="BD191" s="44">
        <f t="shared" si="209"/>
        <v>0</v>
      </c>
      <c r="BE191" s="512">
        <f t="shared" si="210"/>
        <v>1192.4000000000001</v>
      </c>
      <c r="BF191" s="242"/>
      <c r="BG191" s="210">
        <f t="shared" si="211"/>
        <v>0</v>
      </c>
      <c r="BH191" s="512">
        <f t="shared" si="212"/>
        <v>1192.4000000000001</v>
      </c>
      <c r="BI191" s="400"/>
      <c r="BJ191" s="44">
        <f t="shared" si="213"/>
        <v>0</v>
      </c>
      <c r="BK191" s="512">
        <f t="shared" si="165"/>
        <v>1246.5999999999999</v>
      </c>
      <c r="BL191" s="242"/>
      <c r="BM191" s="210">
        <f t="shared" si="214"/>
        <v>0</v>
      </c>
      <c r="BN191" s="512">
        <f t="shared" si="166"/>
        <v>1084</v>
      </c>
      <c r="BO191" s="397">
        <f t="shared" si="215"/>
        <v>0</v>
      </c>
      <c r="BP191" s="210">
        <f t="shared" si="216"/>
        <v>0</v>
      </c>
      <c r="BQ191" s="44">
        <f t="shared" si="217"/>
        <v>0</v>
      </c>
      <c r="BR191" s="70">
        <v>2316</v>
      </c>
      <c r="BS191" s="714">
        <v>3</v>
      </c>
      <c r="BT191" s="571" cm="1">
        <f t="array" ref="BT191">PRODUCT(--_xlfn.TEXTSPLIT(G191,"x"))/10000000</f>
        <v>15.709308</v>
      </c>
      <c r="BU191" s="571">
        <f t="shared" si="167"/>
        <v>2.4914197167929117</v>
      </c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</row>
    <row r="192" spans="1:293" ht="12.75" customHeight="1">
      <c r="A192" s="44" t="str">
        <f t="shared" si="202"/>
        <v>LA33287</v>
      </c>
      <c r="B192" s="158" t="s">
        <v>356</v>
      </c>
      <c r="C192" s="158" t="s">
        <v>2514</v>
      </c>
      <c r="D192" s="158" t="s">
        <v>384</v>
      </c>
      <c r="E192" s="211"/>
      <c r="F192" s="118" t="s">
        <v>1804</v>
      </c>
      <c r="G192" s="288" t="s">
        <v>898</v>
      </c>
      <c r="H192" s="118" t="s">
        <v>74</v>
      </c>
      <c r="I192" s="263" t="s">
        <v>2289</v>
      </c>
      <c r="J192" s="696" t="s">
        <v>1796</v>
      </c>
      <c r="K192" s="696" t="s">
        <v>1797</v>
      </c>
      <c r="L192" s="697" t="s">
        <v>1803</v>
      </c>
      <c r="M192" s="48">
        <v>3.4</v>
      </c>
      <c r="N192" s="119">
        <v>1</v>
      </c>
      <c r="O192" s="233"/>
      <c r="P192" s="233"/>
      <c r="Q192" s="49"/>
      <c r="R192" s="50"/>
      <c r="S192" s="51"/>
      <c r="T192" s="52"/>
      <c r="U192" s="53"/>
      <c r="V192" s="54"/>
      <c r="W192" s="55"/>
      <c r="X192" s="56"/>
      <c r="Y192" s="57"/>
      <c r="Z192" s="58"/>
      <c r="AA192" s="59"/>
      <c r="AB192" s="95"/>
      <c r="AC192" s="95"/>
      <c r="AD192" s="213">
        <f t="shared" si="203"/>
        <v>0</v>
      </c>
      <c r="AE192" s="61">
        <f t="shared" si="204"/>
        <v>0</v>
      </c>
      <c r="AF192" s="62"/>
      <c r="AG192" s="62"/>
      <c r="AH192" s="63"/>
      <c r="AI192" s="62"/>
      <c r="AJ192" s="62"/>
      <c r="AK192" s="62"/>
      <c r="AL192" s="516"/>
      <c r="AM192" s="510"/>
      <c r="AN192" s="62">
        <f>ROUND(CEILING(AR192*('Summary '!$J$4/100+1),5),0)-1</f>
        <v>474</v>
      </c>
      <c r="AO192" s="63">
        <f t="shared" si="205"/>
        <v>0</v>
      </c>
      <c r="AP192" s="63">
        <v>0</v>
      </c>
      <c r="AQ192" s="63"/>
      <c r="AR192" s="62">
        <v>389</v>
      </c>
      <c r="AS192" s="62"/>
      <c r="AT192" s="514"/>
      <c r="AU192" s="515"/>
      <c r="AV192" s="511">
        <f t="shared" si="206"/>
        <v>389</v>
      </c>
      <c r="AW192" s="511">
        <f t="shared" si="207"/>
        <v>389</v>
      </c>
      <c r="AX192" s="64"/>
      <c r="AY192" s="65"/>
      <c r="AZ192" s="66"/>
      <c r="BA192" s="67"/>
      <c r="BB192" s="68"/>
      <c r="BC192" s="45">
        <f t="shared" si="208"/>
        <v>0</v>
      </c>
      <c r="BD192" s="44">
        <f t="shared" si="209"/>
        <v>0</v>
      </c>
      <c r="BE192" s="512">
        <f t="shared" si="210"/>
        <v>427.90000000000003</v>
      </c>
      <c r="BF192" s="242"/>
      <c r="BG192" s="210">
        <f t="shared" si="211"/>
        <v>0</v>
      </c>
      <c r="BH192" s="512">
        <f t="shared" si="212"/>
        <v>427.90000000000003</v>
      </c>
      <c r="BI192" s="400"/>
      <c r="BJ192" s="44">
        <f t="shared" si="213"/>
        <v>0</v>
      </c>
      <c r="BK192" s="512">
        <f t="shared" si="165"/>
        <v>447.34999999999997</v>
      </c>
      <c r="BL192" s="242"/>
      <c r="BM192" s="210">
        <f t="shared" si="214"/>
        <v>0</v>
      </c>
      <c r="BN192" s="512">
        <f t="shared" si="166"/>
        <v>389</v>
      </c>
      <c r="BO192" s="397">
        <f t="shared" si="215"/>
        <v>0</v>
      </c>
      <c r="BP192" s="210">
        <f t="shared" si="216"/>
        <v>0</v>
      </c>
      <c r="BQ192" s="44">
        <f t="shared" si="217"/>
        <v>0</v>
      </c>
      <c r="BR192" s="70">
        <v>3287</v>
      </c>
      <c r="BS192" s="714">
        <v>3</v>
      </c>
      <c r="BT192" s="571" cm="1">
        <f t="array" ref="BT192">PRODUCT(--_xlfn.TEXTSPLIT(G192,"x"))/10000000</f>
        <v>4.8929400000000003</v>
      </c>
      <c r="BU192" s="571">
        <f t="shared" si="167"/>
        <v>2.6973385162703298</v>
      </c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</row>
    <row r="193" spans="1:293" ht="12.75" customHeight="1">
      <c r="A193" s="44" t="str">
        <f t="shared" si="202"/>
        <v>LA33288</v>
      </c>
      <c r="B193" s="158" t="s">
        <v>356</v>
      </c>
      <c r="C193" s="158" t="s">
        <v>2536</v>
      </c>
      <c r="D193" s="158" t="s">
        <v>384</v>
      </c>
      <c r="E193" s="211"/>
      <c r="F193" s="118" t="s">
        <v>1804</v>
      </c>
      <c r="G193" s="288" t="s">
        <v>897</v>
      </c>
      <c r="H193" s="48" t="s">
        <v>74</v>
      </c>
      <c r="I193" s="263" t="s">
        <v>2289</v>
      </c>
      <c r="J193" s="696" t="s">
        <v>1796</v>
      </c>
      <c r="K193" s="696" t="s">
        <v>1797</v>
      </c>
      <c r="L193" s="697" t="s">
        <v>1803</v>
      </c>
      <c r="M193" s="48">
        <v>7.1</v>
      </c>
      <c r="N193" s="119">
        <v>1</v>
      </c>
      <c r="O193" s="233"/>
      <c r="P193" s="233"/>
      <c r="Q193" s="49"/>
      <c r="R193" s="50"/>
      <c r="S193" s="51"/>
      <c r="T193" s="52"/>
      <c r="U193" s="53"/>
      <c r="V193" s="54"/>
      <c r="W193" s="55"/>
      <c r="X193" s="56"/>
      <c r="Y193" s="57"/>
      <c r="Z193" s="58"/>
      <c r="AA193" s="59"/>
      <c r="AB193" s="95"/>
      <c r="AC193" s="95"/>
      <c r="AD193" s="213">
        <f t="shared" si="203"/>
        <v>0</v>
      </c>
      <c r="AE193" s="61">
        <f t="shared" si="204"/>
        <v>0</v>
      </c>
      <c r="AF193" s="62"/>
      <c r="AG193" s="62"/>
      <c r="AH193" s="63"/>
      <c r="AI193" s="62"/>
      <c r="AJ193" s="62"/>
      <c r="AK193" s="62"/>
      <c r="AL193" s="516"/>
      <c r="AM193" s="510"/>
      <c r="AN193" s="62">
        <f>ROUND(CEILING(AR193*('Summary '!$J$4/100+1),5),0)-1</f>
        <v>609</v>
      </c>
      <c r="AO193" s="63">
        <f t="shared" si="205"/>
        <v>0</v>
      </c>
      <c r="AP193" s="63">
        <v>0</v>
      </c>
      <c r="AQ193" s="63"/>
      <c r="AR193" s="62">
        <v>499</v>
      </c>
      <c r="AS193" s="62"/>
      <c r="AT193" s="514"/>
      <c r="AU193" s="515"/>
      <c r="AV193" s="511">
        <f t="shared" si="206"/>
        <v>499</v>
      </c>
      <c r="AW193" s="511">
        <f t="shared" si="207"/>
        <v>499</v>
      </c>
      <c r="AX193" s="64"/>
      <c r="AY193" s="65"/>
      <c r="AZ193" s="66"/>
      <c r="BA193" s="67"/>
      <c r="BB193" s="68"/>
      <c r="BC193" s="45">
        <f t="shared" si="208"/>
        <v>0</v>
      </c>
      <c r="BD193" s="44">
        <f t="shared" si="209"/>
        <v>0</v>
      </c>
      <c r="BE193" s="512">
        <f t="shared" si="210"/>
        <v>548.90000000000009</v>
      </c>
      <c r="BF193" s="242"/>
      <c r="BG193" s="210">
        <f t="shared" si="211"/>
        <v>0</v>
      </c>
      <c r="BH193" s="512">
        <f t="shared" si="212"/>
        <v>548.90000000000009</v>
      </c>
      <c r="BI193" s="400"/>
      <c r="BJ193" s="44">
        <f t="shared" si="213"/>
        <v>0</v>
      </c>
      <c r="BK193" s="512">
        <f t="shared" si="165"/>
        <v>573.84999999999991</v>
      </c>
      <c r="BL193" s="242"/>
      <c r="BM193" s="210">
        <f t="shared" si="214"/>
        <v>0</v>
      </c>
      <c r="BN193" s="512">
        <f t="shared" si="166"/>
        <v>499</v>
      </c>
      <c r="BO193" s="397">
        <f t="shared" si="215"/>
        <v>0</v>
      </c>
      <c r="BP193" s="210">
        <f t="shared" si="216"/>
        <v>0</v>
      </c>
      <c r="BQ193" s="44">
        <f t="shared" si="217"/>
        <v>0</v>
      </c>
      <c r="BR193" s="70">
        <v>3288</v>
      </c>
      <c r="BS193" s="714">
        <v>3</v>
      </c>
      <c r="BT193" s="571" cm="1">
        <f t="array" ref="BT193">PRODUCT(--_xlfn.TEXTSPLIT(G193,"x"))/10000000</f>
        <v>12.5832</v>
      </c>
      <c r="BU193" s="571">
        <f t="shared" si="167"/>
        <v>2.5305907878429785</v>
      </c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</row>
    <row r="194" spans="1:293" ht="12.75" customHeight="1">
      <c r="A194" s="44" t="str">
        <f t="shared" si="202"/>
        <v>LA33289</v>
      </c>
      <c r="B194" s="158" t="s">
        <v>356</v>
      </c>
      <c r="C194" s="158" t="s">
        <v>2535</v>
      </c>
      <c r="D194" s="158" t="s">
        <v>384</v>
      </c>
      <c r="E194" s="211"/>
      <c r="F194" s="118" t="s">
        <v>1804</v>
      </c>
      <c r="G194" s="288" t="s">
        <v>896</v>
      </c>
      <c r="H194" s="48" t="s">
        <v>74</v>
      </c>
      <c r="I194" s="263" t="s">
        <v>2289</v>
      </c>
      <c r="J194" s="696" t="s">
        <v>1796</v>
      </c>
      <c r="K194" s="696" t="s">
        <v>1797</v>
      </c>
      <c r="L194" s="697" t="s">
        <v>1803</v>
      </c>
      <c r="M194" s="48">
        <v>12.9</v>
      </c>
      <c r="N194" s="119">
        <v>1</v>
      </c>
      <c r="O194" s="233"/>
      <c r="P194" s="233"/>
      <c r="Q194" s="49"/>
      <c r="R194" s="50"/>
      <c r="S194" s="51"/>
      <c r="T194" s="52"/>
      <c r="U194" s="53"/>
      <c r="V194" s="54"/>
      <c r="W194" s="55"/>
      <c r="X194" s="56"/>
      <c r="Y194" s="57"/>
      <c r="Z194" s="58"/>
      <c r="AA194" s="59"/>
      <c r="AB194" s="95"/>
      <c r="AC194" s="95"/>
      <c r="AD194" s="213">
        <f t="shared" si="203"/>
        <v>0</v>
      </c>
      <c r="AE194" s="61">
        <f t="shared" si="204"/>
        <v>0</v>
      </c>
      <c r="AF194" s="62"/>
      <c r="AG194" s="62"/>
      <c r="AH194" s="63"/>
      <c r="AI194" s="62"/>
      <c r="AJ194" s="62"/>
      <c r="AK194" s="62"/>
      <c r="AL194" s="516"/>
      <c r="AM194" s="510"/>
      <c r="AN194" s="62">
        <f>ROUND(CEILING(AR194*('Summary '!$J$4/100+1),5),0)-1</f>
        <v>864</v>
      </c>
      <c r="AO194" s="63">
        <f t="shared" si="205"/>
        <v>0</v>
      </c>
      <c r="AP194" s="63">
        <v>0</v>
      </c>
      <c r="AQ194" s="63"/>
      <c r="AR194" s="62">
        <v>709</v>
      </c>
      <c r="AS194" s="62"/>
      <c r="AT194" s="514"/>
      <c r="AU194" s="515"/>
      <c r="AV194" s="511">
        <f t="shared" si="206"/>
        <v>709</v>
      </c>
      <c r="AW194" s="511">
        <f t="shared" si="207"/>
        <v>709</v>
      </c>
      <c r="AX194" s="64"/>
      <c r="AY194" s="65"/>
      <c r="AZ194" s="66"/>
      <c r="BA194" s="67"/>
      <c r="BB194" s="68"/>
      <c r="BC194" s="45">
        <f t="shared" si="208"/>
        <v>0</v>
      </c>
      <c r="BD194" s="44">
        <f t="shared" si="209"/>
        <v>0</v>
      </c>
      <c r="BE194" s="512">
        <f t="shared" si="210"/>
        <v>779.90000000000009</v>
      </c>
      <c r="BF194" s="242"/>
      <c r="BG194" s="210">
        <f t="shared" si="211"/>
        <v>0</v>
      </c>
      <c r="BH194" s="512">
        <f t="shared" si="212"/>
        <v>779.90000000000009</v>
      </c>
      <c r="BI194" s="400"/>
      <c r="BJ194" s="44">
        <f t="shared" si="213"/>
        <v>0</v>
      </c>
      <c r="BK194" s="512">
        <f t="shared" si="165"/>
        <v>815.34999999999991</v>
      </c>
      <c r="BL194" s="242"/>
      <c r="BM194" s="210">
        <f t="shared" si="214"/>
        <v>0</v>
      </c>
      <c r="BN194" s="512">
        <f t="shared" si="166"/>
        <v>709</v>
      </c>
      <c r="BO194" s="397">
        <f t="shared" si="215"/>
        <v>0</v>
      </c>
      <c r="BP194" s="210">
        <f t="shared" si="216"/>
        <v>0</v>
      </c>
      <c r="BQ194" s="44">
        <f t="shared" si="217"/>
        <v>0</v>
      </c>
      <c r="BR194" s="70">
        <v>3289</v>
      </c>
      <c r="BS194" s="714">
        <v>3</v>
      </c>
      <c r="BT194" s="571" cm="1">
        <f t="array" ref="BT194">PRODUCT(--_xlfn.TEXTSPLIT(G194,"x"))/10000000</f>
        <v>29.84319</v>
      </c>
      <c r="BU194" s="571">
        <f t="shared" si="167"/>
        <v>2.3781378545758036</v>
      </c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</row>
    <row r="195" spans="1:293" ht="12.75" customHeight="1">
      <c r="A195" s="44" t="str">
        <f t="shared" si="202"/>
        <v>LA33290</v>
      </c>
      <c r="B195" s="158" t="s">
        <v>356</v>
      </c>
      <c r="C195" s="158" t="s">
        <v>2534</v>
      </c>
      <c r="D195" s="158" t="s">
        <v>384</v>
      </c>
      <c r="E195" s="211"/>
      <c r="F195" s="118" t="s">
        <v>1804</v>
      </c>
      <c r="G195" s="288" t="s">
        <v>899</v>
      </c>
      <c r="H195" s="48" t="s">
        <v>74</v>
      </c>
      <c r="I195" s="263" t="s">
        <v>2289</v>
      </c>
      <c r="J195" s="696" t="s">
        <v>1796</v>
      </c>
      <c r="K195" s="696" t="s">
        <v>1797</v>
      </c>
      <c r="L195" s="697" t="s">
        <v>1803</v>
      </c>
      <c r="M195" s="48">
        <v>3.4</v>
      </c>
      <c r="N195" s="119">
        <v>1</v>
      </c>
      <c r="O195" s="233"/>
      <c r="P195" s="233"/>
      <c r="Q195" s="49"/>
      <c r="R195" s="50"/>
      <c r="S195" s="51"/>
      <c r="T195" s="52"/>
      <c r="U195" s="53"/>
      <c r="V195" s="54"/>
      <c r="W195" s="55"/>
      <c r="X195" s="56"/>
      <c r="Y195" s="57"/>
      <c r="Z195" s="58"/>
      <c r="AA195" s="59"/>
      <c r="AB195" s="95"/>
      <c r="AC195" s="95"/>
      <c r="AD195" s="213">
        <f t="shared" si="203"/>
        <v>0</v>
      </c>
      <c r="AE195" s="61">
        <f t="shared" si="204"/>
        <v>0</v>
      </c>
      <c r="AF195" s="62"/>
      <c r="AG195" s="62"/>
      <c r="AH195" s="63"/>
      <c r="AI195" s="62"/>
      <c r="AJ195" s="62"/>
      <c r="AK195" s="62"/>
      <c r="AL195" s="516"/>
      <c r="AM195" s="510"/>
      <c r="AN195" s="62">
        <f>ROUND(CEILING(AR195*('Summary '!$J$4/100+1),5),0)-1</f>
        <v>484</v>
      </c>
      <c r="AO195" s="63">
        <f t="shared" si="205"/>
        <v>0</v>
      </c>
      <c r="AP195" s="63">
        <v>0</v>
      </c>
      <c r="AQ195" s="63"/>
      <c r="AR195" s="62">
        <v>394</v>
      </c>
      <c r="AS195" s="62"/>
      <c r="AT195" s="514"/>
      <c r="AU195" s="515"/>
      <c r="AV195" s="511">
        <f t="shared" si="206"/>
        <v>394</v>
      </c>
      <c r="AW195" s="511">
        <f t="shared" si="207"/>
        <v>394</v>
      </c>
      <c r="AX195" s="64"/>
      <c r="AY195" s="65"/>
      <c r="AZ195" s="66"/>
      <c r="BA195" s="67"/>
      <c r="BB195" s="68"/>
      <c r="BC195" s="45">
        <f t="shared" si="208"/>
        <v>0</v>
      </c>
      <c r="BD195" s="44">
        <f t="shared" si="209"/>
        <v>0</v>
      </c>
      <c r="BE195" s="512">
        <f t="shared" si="210"/>
        <v>433.40000000000003</v>
      </c>
      <c r="BF195" s="242"/>
      <c r="BG195" s="210">
        <f t="shared" si="211"/>
        <v>0</v>
      </c>
      <c r="BH195" s="512">
        <f t="shared" si="212"/>
        <v>433.40000000000003</v>
      </c>
      <c r="BI195" s="400"/>
      <c r="BJ195" s="44">
        <f t="shared" si="213"/>
        <v>0</v>
      </c>
      <c r="BK195" s="512">
        <f t="shared" si="165"/>
        <v>453.09999999999997</v>
      </c>
      <c r="BL195" s="242"/>
      <c r="BM195" s="210">
        <f t="shared" si="214"/>
        <v>0</v>
      </c>
      <c r="BN195" s="512">
        <f t="shared" si="166"/>
        <v>394</v>
      </c>
      <c r="BO195" s="397">
        <f t="shared" si="215"/>
        <v>0</v>
      </c>
      <c r="BP195" s="210">
        <f t="shared" si="216"/>
        <v>0</v>
      </c>
      <c r="BQ195" s="44">
        <f t="shared" si="217"/>
        <v>0</v>
      </c>
      <c r="BR195" s="70">
        <v>3290</v>
      </c>
      <c r="BS195" s="714">
        <v>3</v>
      </c>
      <c r="BT195" s="571" cm="1">
        <f t="array" ref="BT195">PRODUCT(--_xlfn.TEXTSPLIT(G195,"x"))/10000000</f>
        <v>4.9569000000000001</v>
      </c>
      <c r="BU195" s="571">
        <f t="shared" si="167"/>
        <v>2.6950458464919334</v>
      </c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</row>
    <row r="196" spans="1:293" ht="12.75" customHeight="1">
      <c r="A196" s="44" t="str">
        <f t="shared" si="202"/>
        <v>LA33291</v>
      </c>
      <c r="B196" s="158" t="s">
        <v>356</v>
      </c>
      <c r="C196" s="158" t="s">
        <v>2533</v>
      </c>
      <c r="D196" s="158" t="s">
        <v>384</v>
      </c>
      <c r="E196" s="211"/>
      <c r="F196" s="118" t="s">
        <v>1804</v>
      </c>
      <c r="G196" s="288" t="s">
        <v>897</v>
      </c>
      <c r="H196" s="48" t="s">
        <v>74</v>
      </c>
      <c r="I196" s="263" t="s">
        <v>2289</v>
      </c>
      <c r="J196" s="696" t="s">
        <v>1796</v>
      </c>
      <c r="K196" s="696" t="s">
        <v>1797</v>
      </c>
      <c r="L196" s="697" t="s">
        <v>1803</v>
      </c>
      <c r="M196" s="48">
        <v>7.1</v>
      </c>
      <c r="N196" s="119">
        <v>1</v>
      </c>
      <c r="O196" s="233"/>
      <c r="P196" s="233"/>
      <c r="Q196" s="49"/>
      <c r="R196" s="50"/>
      <c r="S196" s="51"/>
      <c r="T196" s="52"/>
      <c r="U196" s="53"/>
      <c r="V196" s="54"/>
      <c r="W196" s="55"/>
      <c r="X196" s="56"/>
      <c r="Y196" s="57"/>
      <c r="Z196" s="58"/>
      <c r="AA196" s="59"/>
      <c r="AB196" s="95"/>
      <c r="AC196" s="95"/>
      <c r="AD196" s="213">
        <f t="shared" si="203"/>
        <v>0</v>
      </c>
      <c r="AE196" s="61">
        <f t="shared" si="204"/>
        <v>0</v>
      </c>
      <c r="AF196" s="62"/>
      <c r="AG196" s="62"/>
      <c r="AH196" s="63"/>
      <c r="AI196" s="62"/>
      <c r="AJ196" s="62"/>
      <c r="AK196" s="62"/>
      <c r="AL196" s="516"/>
      <c r="AM196" s="510"/>
      <c r="AN196" s="62">
        <f>ROUND(CEILING(AR196*('Summary '!$J$4/100+1),5),0)-1</f>
        <v>609</v>
      </c>
      <c r="AO196" s="63">
        <f t="shared" si="205"/>
        <v>0</v>
      </c>
      <c r="AP196" s="63">
        <v>0</v>
      </c>
      <c r="AQ196" s="63"/>
      <c r="AR196" s="62">
        <v>499</v>
      </c>
      <c r="AS196" s="62"/>
      <c r="AT196" s="514"/>
      <c r="AU196" s="515"/>
      <c r="AV196" s="511">
        <f t="shared" si="206"/>
        <v>499</v>
      </c>
      <c r="AW196" s="511">
        <f t="shared" si="207"/>
        <v>499</v>
      </c>
      <c r="AX196" s="64"/>
      <c r="AY196" s="65"/>
      <c r="AZ196" s="66"/>
      <c r="BA196" s="67"/>
      <c r="BB196" s="68"/>
      <c r="BC196" s="45">
        <f t="shared" si="208"/>
        <v>0</v>
      </c>
      <c r="BD196" s="44">
        <f t="shared" si="209"/>
        <v>0</v>
      </c>
      <c r="BE196" s="512">
        <f t="shared" si="210"/>
        <v>548.90000000000009</v>
      </c>
      <c r="BF196" s="242"/>
      <c r="BG196" s="210">
        <f t="shared" si="211"/>
        <v>0</v>
      </c>
      <c r="BH196" s="512">
        <f t="shared" si="212"/>
        <v>548.90000000000009</v>
      </c>
      <c r="BI196" s="400"/>
      <c r="BJ196" s="44">
        <f t="shared" si="213"/>
        <v>0</v>
      </c>
      <c r="BK196" s="512">
        <f t="shared" si="165"/>
        <v>573.84999999999991</v>
      </c>
      <c r="BL196" s="242"/>
      <c r="BM196" s="210">
        <f t="shared" si="214"/>
        <v>0</v>
      </c>
      <c r="BN196" s="512">
        <f t="shared" si="166"/>
        <v>499</v>
      </c>
      <c r="BO196" s="397">
        <f t="shared" si="215"/>
        <v>0</v>
      </c>
      <c r="BP196" s="210">
        <f t="shared" si="216"/>
        <v>0</v>
      </c>
      <c r="BQ196" s="44">
        <f t="shared" si="217"/>
        <v>0</v>
      </c>
      <c r="BR196" s="70">
        <v>3291</v>
      </c>
      <c r="BS196" s="714">
        <v>3</v>
      </c>
      <c r="BT196" s="571" cm="1">
        <f t="array" ref="BT196">PRODUCT(--_xlfn.TEXTSPLIT(G196,"x"))/10000000</f>
        <v>12.5832</v>
      </c>
      <c r="BU196" s="571">
        <f t="shared" si="167"/>
        <v>2.5305907878429785</v>
      </c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</row>
    <row r="197" spans="1:293" ht="12.75" customHeight="1">
      <c r="A197" s="44" t="str">
        <f t="shared" si="202"/>
        <v>LA33292</v>
      </c>
      <c r="B197" s="158" t="s">
        <v>356</v>
      </c>
      <c r="C197" s="158" t="s">
        <v>2532</v>
      </c>
      <c r="D197" s="158" t="s">
        <v>384</v>
      </c>
      <c r="E197" s="211"/>
      <c r="F197" s="118" t="s">
        <v>1804</v>
      </c>
      <c r="G197" s="288" t="s">
        <v>896</v>
      </c>
      <c r="H197" s="48" t="s">
        <v>74</v>
      </c>
      <c r="I197" s="263" t="s">
        <v>2289</v>
      </c>
      <c r="J197" s="696" t="s">
        <v>1796</v>
      </c>
      <c r="K197" s="696" t="s">
        <v>1797</v>
      </c>
      <c r="L197" s="697" t="s">
        <v>1803</v>
      </c>
      <c r="M197" s="48">
        <v>12.9</v>
      </c>
      <c r="N197" s="119">
        <v>1</v>
      </c>
      <c r="O197" s="233"/>
      <c r="P197" s="233"/>
      <c r="Q197" s="49"/>
      <c r="R197" s="50"/>
      <c r="S197" s="51"/>
      <c r="T197" s="52"/>
      <c r="U197" s="53"/>
      <c r="V197" s="54"/>
      <c r="W197" s="55"/>
      <c r="X197" s="56"/>
      <c r="Y197" s="57"/>
      <c r="Z197" s="58"/>
      <c r="AA197" s="59"/>
      <c r="AB197" s="95"/>
      <c r="AC197" s="95"/>
      <c r="AD197" s="213">
        <f t="shared" si="203"/>
        <v>0</v>
      </c>
      <c r="AE197" s="61">
        <f t="shared" si="204"/>
        <v>0</v>
      </c>
      <c r="AF197" s="62"/>
      <c r="AG197" s="62"/>
      <c r="AH197" s="63"/>
      <c r="AI197" s="62"/>
      <c r="AJ197" s="62"/>
      <c r="AK197" s="62"/>
      <c r="AL197" s="516"/>
      <c r="AM197" s="510"/>
      <c r="AN197" s="62">
        <f>ROUND(CEILING(AR197*('Summary '!$J$4/100+1),5),0)-1</f>
        <v>859</v>
      </c>
      <c r="AO197" s="63">
        <f t="shared" si="205"/>
        <v>0</v>
      </c>
      <c r="AP197" s="63">
        <v>0</v>
      </c>
      <c r="AQ197" s="63"/>
      <c r="AR197" s="62">
        <v>704</v>
      </c>
      <c r="AS197" s="62"/>
      <c r="AT197" s="514"/>
      <c r="AU197" s="515"/>
      <c r="AV197" s="511">
        <f t="shared" si="206"/>
        <v>704</v>
      </c>
      <c r="AW197" s="511">
        <f t="shared" si="207"/>
        <v>704</v>
      </c>
      <c r="AX197" s="64"/>
      <c r="AY197" s="65"/>
      <c r="AZ197" s="66"/>
      <c r="BA197" s="67"/>
      <c r="BB197" s="68"/>
      <c r="BC197" s="45">
        <f t="shared" si="208"/>
        <v>0</v>
      </c>
      <c r="BD197" s="44">
        <f t="shared" si="209"/>
        <v>0</v>
      </c>
      <c r="BE197" s="512">
        <f t="shared" si="210"/>
        <v>774.40000000000009</v>
      </c>
      <c r="BF197" s="242"/>
      <c r="BG197" s="210">
        <f t="shared" si="211"/>
        <v>0</v>
      </c>
      <c r="BH197" s="512">
        <f t="shared" si="212"/>
        <v>774.40000000000009</v>
      </c>
      <c r="BI197" s="400"/>
      <c r="BJ197" s="44">
        <f t="shared" si="213"/>
        <v>0</v>
      </c>
      <c r="BK197" s="512">
        <f t="shared" si="165"/>
        <v>809.59999999999991</v>
      </c>
      <c r="BL197" s="242"/>
      <c r="BM197" s="210">
        <f t="shared" si="214"/>
        <v>0</v>
      </c>
      <c r="BN197" s="512">
        <f t="shared" si="166"/>
        <v>704</v>
      </c>
      <c r="BO197" s="397">
        <f t="shared" si="215"/>
        <v>0</v>
      </c>
      <c r="BP197" s="210">
        <f t="shared" si="216"/>
        <v>0</v>
      </c>
      <c r="BQ197" s="44">
        <f t="shared" si="217"/>
        <v>0</v>
      </c>
      <c r="BR197" s="70">
        <v>3292</v>
      </c>
      <c r="BS197" s="714">
        <v>3</v>
      </c>
      <c r="BT197" s="571" cm="1">
        <f t="array" ref="BT197">PRODUCT(--_xlfn.TEXTSPLIT(G197,"x"))/10000000</f>
        <v>29.84319</v>
      </c>
      <c r="BU197" s="571">
        <f t="shared" si="167"/>
        <v>2.3781378545758036</v>
      </c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</row>
    <row r="198" spans="1:293" ht="12.75" customHeight="1">
      <c r="A198" s="44" t="str">
        <f t="shared" si="202"/>
        <v>LA33293</v>
      </c>
      <c r="B198" s="158" t="s">
        <v>356</v>
      </c>
      <c r="C198" s="158" t="s">
        <v>2531</v>
      </c>
      <c r="D198" s="158" t="s">
        <v>384</v>
      </c>
      <c r="E198" s="211"/>
      <c r="F198" s="48" t="s">
        <v>575</v>
      </c>
      <c r="G198" s="288" t="s">
        <v>895</v>
      </c>
      <c r="H198" s="48" t="s">
        <v>74</v>
      </c>
      <c r="I198" s="263" t="s">
        <v>2289</v>
      </c>
      <c r="J198" s="696" t="s">
        <v>1800</v>
      </c>
      <c r="K198" s="696" t="s">
        <v>1797</v>
      </c>
      <c r="L198" s="697" t="s">
        <v>1803</v>
      </c>
      <c r="M198" s="48">
        <v>4.1500000000000004</v>
      </c>
      <c r="N198" s="119">
        <v>2</v>
      </c>
      <c r="O198" s="233"/>
      <c r="P198" s="233"/>
      <c r="Q198" s="49"/>
      <c r="R198" s="50"/>
      <c r="S198" s="51"/>
      <c r="T198" s="52"/>
      <c r="U198" s="53"/>
      <c r="V198" s="54"/>
      <c r="W198" s="55"/>
      <c r="X198" s="56"/>
      <c r="Y198" s="57"/>
      <c r="Z198" s="58"/>
      <c r="AA198" s="59"/>
      <c r="AB198" s="95"/>
      <c r="AC198" s="95"/>
      <c r="AD198" s="213">
        <f t="shared" si="203"/>
        <v>0</v>
      </c>
      <c r="AE198" s="61">
        <f t="shared" si="204"/>
        <v>0</v>
      </c>
      <c r="AF198" s="62"/>
      <c r="AG198" s="62"/>
      <c r="AH198" s="63"/>
      <c r="AI198" s="62"/>
      <c r="AJ198" s="62"/>
      <c r="AK198" s="62"/>
      <c r="AL198" s="516"/>
      <c r="AM198" s="510"/>
      <c r="AN198" s="62">
        <f>ROUND(CEILING(AR198*('Summary '!$J$4/100+1),5),0)-1</f>
        <v>624</v>
      </c>
      <c r="AO198" s="63">
        <f t="shared" si="205"/>
        <v>0</v>
      </c>
      <c r="AP198" s="63">
        <v>0</v>
      </c>
      <c r="AQ198" s="63"/>
      <c r="AR198" s="62">
        <v>509</v>
      </c>
      <c r="AS198" s="62"/>
      <c r="AT198" s="514"/>
      <c r="AU198" s="515"/>
      <c r="AV198" s="511">
        <f t="shared" si="206"/>
        <v>509</v>
      </c>
      <c r="AW198" s="511">
        <f t="shared" si="207"/>
        <v>509</v>
      </c>
      <c r="AX198" s="64"/>
      <c r="AY198" s="65"/>
      <c r="AZ198" s="66"/>
      <c r="BA198" s="67"/>
      <c r="BB198" s="68"/>
      <c r="BC198" s="45">
        <f t="shared" si="208"/>
        <v>0</v>
      </c>
      <c r="BD198" s="44">
        <f t="shared" si="209"/>
        <v>0</v>
      </c>
      <c r="BE198" s="512">
        <f t="shared" si="210"/>
        <v>559.90000000000009</v>
      </c>
      <c r="BF198" s="242"/>
      <c r="BG198" s="210">
        <f t="shared" si="211"/>
        <v>0</v>
      </c>
      <c r="BH198" s="512">
        <f t="shared" si="212"/>
        <v>559.90000000000009</v>
      </c>
      <c r="BI198" s="400"/>
      <c r="BJ198" s="44">
        <f t="shared" si="213"/>
        <v>0</v>
      </c>
      <c r="BK198" s="512">
        <f t="shared" si="165"/>
        <v>585.34999999999991</v>
      </c>
      <c r="BL198" s="242"/>
      <c r="BM198" s="210">
        <f t="shared" si="214"/>
        <v>0</v>
      </c>
      <c r="BN198" s="512">
        <f t="shared" si="166"/>
        <v>509</v>
      </c>
      <c r="BO198" s="397">
        <f t="shared" si="215"/>
        <v>0</v>
      </c>
      <c r="BP198" s="210">
        <f t="shared" si="216"/>
        <v>0</v>
      </c>
      <c r="BQ198" s="44">
        <f t="shared" si="217"/>
        <v>0</v>
      </c>
      <c r="BR198" s="70">
        <v>3293</v>
      </c>
      <c r="BS198" s="714">
        <v>3</v>
      </c>
      <c r="BT198" s="571" cm="1">
        <f t="array" ref="BT198">PRODUCT(--_xlfn.TEXTSPLIT(G198,"x"))/10000000</f>
        <v>2.3712</v>
      </c>
      <c r="BU198" s="571">
        <f t="shared" si="167"/>
        <v>2.8252185924665048</v>
      </c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</row>
    <row r="199" spans="1:293" ht="12.75" customHeight="1">
      <c r="A199" s="44" t="str">
        <f t="shared" si="202"/>
        <v>LA33294</v>
      </c>
      <c r="B199" s="158" t="s">
        <v>356</v>
      </c>
      <c r="C199" s="158" t="s">
        <v>2530</v>
      </c>
      <c r="D199" s="158" t="s">
        <v>384</v>
      </c>
      <c r="E199" s="211"/>
      <c r="F199" s="48" t="s">
        <v>575</v>
      </c>
      <c r="G199" s="288" t="s">
        <v>894</v>
      </c>
      <c r="H199" s="48" t="s">
        <v>74</v>
      </c>
      <c r="I199" s="263" t="s">
        <v>2289</v>
      </c>
      <c r="J199" s="696" t="s">
        <v>1800</v>
      </c>
      <c r="K199" s="696" t="s">
        <v>1797</v>
      </c>
      <c r="L199" s="697" t="s">
        <v>1803</v>
      </c>
      <c r="M199" s="48">
        <v>9.9</v>
      </c>
      <c r="N199" s="119">
        <v>2</v>
      </c>
      <c r="O199" s="233"/>
      <c r="P199" s="233"/>
      <c r="Q199" s="49"/>
      <c r="R199" s="50"/>
      <c r="S199" s="51"/>
      <c r="T199" s="52"/>
      <c r="U199" s="53"/>
      <c r="V199" s="54"/>
      <c r="W199" s="55"/>
      <c r="X199" s="56"/>
      <c r="Y199" s="57"/>
      <c r="Z199" s="58"/>
      <c r="AA199" s="59"/>
      <c r="AB199" s="95"/>
      <c r="AC199" s="95"/>
      <c r="AD199" s="213">
        <f t="shared" si="203"/>
        <v>0</v>
      </c>
      <c r="AE199" s="61">
        <f t="shared" si="204"/>
        <v>0</v>
      </c>
      <c r="AF199" s="62"/>
      <c r="AG199" s="62"/>
      <c r="AH199" s="63"/>
      <c r="AI199" s="62"/>
      <c r="AJ199" s="62"/>
      <c r="AK199" s="62"/>
      <c r="AL199" s="516"/>
      <c r="AM199" s="510"/>
      <c r="AN199" s="62">
        <f>ROUND(CEILING(AR199*('Summary '!$J$4/100+1),5),0)-1</f>
        <v>844</v>
      </c>
      <c r="AO199" s="63">
        <f t="shared" si="205"/>
        <v>0</v>
      </c>
      <c r="AP199" s="63">
        <v>0</v>
      </c>
      <c r="AQ199" s="63"/>
      <c r="AR199" s="62">
        <v>689</v>
      </c>
      <c r="AS199" s="62"/>
      <c r="AT199" s="514"/>
      <c r="AU199" s="515"/>
      <c r="AV199" s="511">
        <f t="shared" si="206"/>
        <v>689</v>
      </c>
      <c r="AW199" s="511">
        <f t="shared" si="207"/>
        <v>689</v>
      </c>
      <c r="AX199" s="64"/>
      <c r="AY199" s="65"/>
      <c r="AZ199" s="66"/>
      <c r="BA199" s="67"/>
      <c r="BB199" s="68"/>
      <c r="BC199" s="45">
        <f t="shared" si="208"/>
        <v>0</v>
      </c>
      <c r="BD199" s="44">
        <f t="shared" si="209"/>
        <v>0</v>
      </c>
      <c r="BE199" s="512">
        <f t="shared" si="210"/>
        <v>757.90000000000009</v>
      </c>
      <c r="BF199" s="242"/>
      <c r="BG199" s="210">
        <f t="shared" si="211"/>
        <v>0</v>
      </c>
      <c r="BH199" s="512">
        <f t="shared" si="212"/>
        <v>757.90000000000009</v>
      </c>
      <c r="BI199" s="400"/>
      <c r="BJ199" s="44">
        <f t="shared" si="213"/>
        <v>0</v>
      </c>
      <c r="BK199" s="512">
        <f t="shared" si="165"/>
        <v>792.34999999999991</v>
      </c>
      <c r="BL199" s="242"/>
      <c r="BM199" s="210">
        <f t="shared" si="214"/>
        <v>0</v>
      </c>
      <c r="BN199" s="512">
        <f t="shared" si="166"/>
        <v>689</v>
      </c>
      <c r="BO199" s="397">
        <f t="shared" si="215"/>
        <v>0</v>
      </c>
      <c r="BP199" s="210">
        <f t="shared" si="216"/>
        <v>0</v>
      </c>
      <c r="BQ199" s="44">
        <f t="shared" si="217"/>
        <v>0</v>
      </c>
      <c r="BR199" s="70">
        <v>3294</v>
      </c>
      <c r="BS199" s="714">
        <v>3</v>
      </c>
      <c r="BT199" s="571" cm="1">
        <f t="array" ref="BT199">PRODUCT(--_xlfn.TEXTSPLIT(G199,"x"))/10000000</f>
        <v>6.20092</v>
      </c>
      <c r="BU199" s="571">
        <f t="shared" si="167"/>
        <v>2.6555170645280723</v>
      </c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</row>
    <row r="200" spans="1:293" ht="12.75" customHeight="1">
      <c r="A200" s="44" t="str">
        <f t="shared" si="202"/>
        <v>LA33295</v>
      </c>
      <c r="B200" s="158" t="s">
        <v>356</v>
      </c>
      <c r="C200" s="158" t="s">
        <v>2529</v>
      </c>
      <c r="D200" s="158" t="s">
        <v>384</v>
      </c>
      <c r="E200" s="211"/>
      <c r="F200" s="48" t="s">
        <v>575</v>
      </c>
      <c r="G200" s="288" t="s">
        <v>893</v>
      </c>
      <c r="H200" s="48" t="s">
        <v>74</v>
      </c>
      <c r="I200" s="263" t="s">
        <v>2289</v>
      </c>
      <c r="J200" s="696" t="s">
        <v>1800</v>
      </c>
      <c r="K200" s="696" t="s">
        <v>1797</v>
      </c>
      <c r="L200" s="697" t="s">
        <v>1803</v>
      </c>
      <c r="M200" s="48">
        <v>16</v>
      </c>
      <c r="N200" s="119">
        <v>2</v>
      </c>
      <c r="O200" s="233"/>
      <c r="P200" s="233"/>
      <c r="Q200" s="49"/>
      <c r="R200" s="50"/>
      <c r="S200" s="51"/>
      <c r="T200" s="52"/>
      <c r="U200" s="53"/>
      <c r="V200" s="54"/>
      <c r="W200" s="55"/>
      <c r="X200" s="56"/>
      <c r="Y200" s="57"/>
      <c r="Z200" s="58"/>
      <c r="AA200" s="59"/>
      <c r="AB200" s="95"/>
      <c r="AC200" s="95"/>
      <c r="AD200" s="213">
        <f t="shared" si="203"/>
        <v>0</v>
      </c>
      <c r="AE200" s="61">
        <f t="shared" si="204"/>
        <v>0</v>
      </c>
      <c r="AF200" s="62"/>
      <c r="AG200" s="62"/>
      <c r="AH200" s="63"/>
      <c r="AI200" s="62"/>
      <c r="AJ200" s="62"/>
      <c r="AK200" s="62"/>
      <c r="AL200" s="516"/>
      <c r="AM200" s="510"/>
      <c r="AN200" s="62">
        <f>ROUND(CEILING(AR200*('Summary '!$J$4/100+1),5),0)-1</f>
        <v>1094</v>
      </c>
      <c r="AO200" s="63">
        <f t="shared" si="205"/>
        <v>0</v>
      </c>
      <c r="AP200" s="63">
        <v>0</v>
      </c>
      <c r="AQ200" s="63"/>
      <c r="AR200" s="62">
        <v>894</v>
      </c>
      <c r="AS200" s="62"/>
      <c r="AT200" s="514"/>
      <c r="AU200" s="515"/>
      <c r="AV200" s="511">
        <f t="shared" si="206"/>
        <v>894</v>
      </c>
      <c r="AW200" s="511">
        <f t="shared" si="207"/>
        <v>894</v>
      </c>
      <c r="AX200" s="64"/>
      <c r="AY200" s="65"/>
      <c r="AZ200" s="66"/>
      <c r="BA200" s="67"/>
      <c r="BB200" s="68"/>
      <c r="BC200" s="45">
        <f t="shared" si="208"/>
        <v>0</v>
      </c>
      <c r="BD200" s="44">
        <f t="shared" si="209"/>
        <v>0</v>
      </c>
      <c r="BE200" s="512">
        <f t="shared" si="210"/>
        <v>983.40000000000009</v>
      </c>
      <c r="BF200" s="242"/>
      <c r="BG200" s="210">
        <f t="shared" si="211"/>
        <v>0</v>
      </c>
      <c r="BH200" s="512">
        <f t="shared" si="212"/>
        <v>983.40000000000009</v>
      </c>
      <c r="BI200" s="400"/>
      <c r="BJ200" s="44">
        <f t="shared" si="213"/>
        <v>0</v>
      </c>
      <c r="BK200" s="512">
        <f t="shared" si="165"/>
        <v>1028.0999999999999</v>
      </c>
      <c r="BL200" s="242"/>
      <c r="BM200" s="210">
        <f t="shared" si="214"/>
        <v>0</v>
      </c>
      <c r="BN200" s="512">
        <f t="shared" si="166"/>
        <v>894</v>
      </c>
      <c r="BO200" s="397">
        <f t="shared" si="215"/>
        <v>0</v>
      </c>
      <c r="BP200" s="210">
        <f t="shared" si="216"/>
        <v>0</v>
      </c>
      <c r="BQ200" s="44">
        <f t="shared" si="217"/>
        <v>0</v>
      </c>
      <c r="BR200" s="70">
        <v>3295</v>
      </c>
      <c r="BS200" s="714">
        <v>3</v>
      </c>
      <c r="BT200" s="571" cm="1">
        <f t="array" ref="BT200">PRODUCT(--_xlfn.TEXTSPLIT(G200,"x"))/10000000</f>
        <v>15.709308</v>
      </c>
      <c r="BU200" s="571">
        <f t="shared" si="167"/>
        <v>2.4914197167929117</v>
      </c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</row>
    <row r="201" spans="1:293" ht="12.75" customHeight="1">
      <c r="A201" s="44" t="str">
        <f t="shared" si="202"/>
        <v>LA33296</v>
      </c>
      <c r="B201" s="158" t="s">
        <v>356</v>
      </c>
      <c r="C201" s="158" t="s">
        <v>2528</v>
      </c>
      <c r="D201" s="158" t="s">
        <v>384</v>
      </c>
      <c r="E201" s="211"/>
      <c r="F201" s="48" t="s">
        <v>575</v>
      </c>
      <c r="G201" s="288" t="s">
        <v>895</v>
      </c>
      <c r="H201" s="48" t="s">
        <v>74</v>
      </c>
      <c r="I201" s="263" t="s">
        <v>2289</v>
      </c>
      <c r="J201" s="696" t="s">
        <v>1800</v>
      </c>
      <c r="K201" s="696" t="s">
        <v>1797</v>
      </c>
      <c r="L201" s="697" t="s">
        <v>1803</v>
      </c>
      <c r="M201" s="48">
        <v>4.1500000000000004</v>
      </c>
      <c r="N201" s="119">
        <v>2</v>
      </c>
      <c r="O201" s="233"/>
      <c r="P201" s="233"/>
      <c r="Q201" s="49"/>
      <c r="R201" s="50"/>
      <c r="S201" s="51"/>
      <c r="T201" s="52"/>
      <c r="U201" s="53"/>
      <c r="V201" s="54"/>
      <c r="W201" s="55"/>
      <c r="X201" s="56"/>
      <c r="Y201" s="57"/>
      <c r="Z201" s="58"/>
      <c r="AA201" s="59"/>
      <c r="AB201" s="95"/>
      <c r="AC201" s="95"/>
      <c r="AD201" s="213">
        <f t="shared" si="203"/>
        <v>0</v>
      </c>
      <c r="AE201" s="61">
        <f t="shared" si="204"/>
        <v>0</v>
      </c>
      <c r="AF201" s="62"/>
      <c r="AG201" s="62"/>
      <c r="AH201" s="63"/>
      <c r="AI201" s="62"/>
      <c r="AJ201" s="62"/>
      <c r="AK201" s="62"/>
      <c r="AL201" s="516"/>
      <c r="AM201" s="510"/>
      <c r="AN201" s="62">
        <f>ROUND(CEILING(AR201*('Summary '!$J$4/100+1),5),0)-1</f>
        <v>624</v>
      </c>
      <c r="AO201" s="63">
        <f t="shared" si="205"/>
        <v>0</v>
      </c>
      <c r="AP201" s="63">
        <v>0</v>
      </c>
      <c r="AQ201" s="63"/>
      <c r="AR201" s="62">
        <v>509</v>
      </c>
      <c r="AS201" s="62"/>
      <c r="AT201" s="514"/>
      <c r="AU201" s="515"/>
      <c r="AV201" s="511">
        <f t="shared" si="206"/>
        <v>509</v>
      </c>
      <c r="AW201" s="511">
        <f t="shared" si="207"/>
        <v>509</v>
      </c>
      <c r="AX201" s="64"/>
      <c r="AY201" s="65"/>
      <c r="AZ201" s="66"/>
      <c r="BA201" s="67"/>
      <c r="BB201" s="68"/>
      <c r="BC201" s="45">
        <f t="shared" si="208"/>
        <v>0</v>
      </c>
      <c r="BD201" s="44">
        <f t="shared" si="209"/>
        <v>0</v>
      </c>
      <c r="BE201" s="512">
        <f t="shared" si="210"/>
        <v>559.90000000000009</v>
      </c>
      <c r="BF201" s="242"/>
      <c r="BG201" s="210">
        <f t="shared" si="211"/>
        <v>0</v>
      </c>
      <c r="BH201" s="512">
        <f t="shared" si="212"/>
        <v>559.90000000000009</v>
      </c>
      <c r="BI201" s="400"/>
      <c r="BJ201" s="44">
        <f t="shared" si="213"/>
        <v>0</v>
      </c>
      <c r="BK201" s="512">
        <f t="shared" si="165"/>
        <v>585.34999999999991</v>
      </c>
      <c r="BL201" s="242"/>
      <c r="BM201" s="210">
        <f t="shared" si="214"/>
        <v>0</v>
      </c>
      <c r="BN201" s="512">
        <f t="shared" si="166"/>
        <v>509</v>
      </c>
      <c r="BO201" s="397">
        <f t="shared" si="215"/>
        <v>0</v>
      </c>
      <c r="BP201" s="210">
        <f t="shared" si="216"/>
        <v>0</v>
      </c>
      <c r="BQ201" s="44">
        <f t="shared" si="217"/>
        <v>0</v>
      </c>
      <c r="BR201" s="70">
        <v>3296</v>
      </c>
      <c r="BS201" s="714">
        <v>3</v>
      </c>
      <c r="BT201" s="571" cm="1">
        <f t="array" ref="BT201">PRODUCT(--_xlfn.TEXTSPLIT(G201,"x"))/10000000</f>
        <v>2.3712</v>
      </c>
      <c r="BU201" s="571">
        <f t="shared" si="167"/>
        <v>2.8252185924665048</v>
      </c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</row>
    <row r="202" spans="1:293" ht="12.75" customHeight="1">
      <c r="A202" s="44" t="str">
        <f t="shared" si="202"/>
        <v>LA33297</v>
      </c>
      <c r="B202" s="158" t="s">
        <v>356</v>
      </c>
      <c r="C202" s="158" t="s">
        <v>2527</v>
      </c>
      <c r="D202" s="158" t="s">
        <v>384</v>
      </c>
      <c r="E202" s="211"/>
      <c r="F202" s="48" t="s">
        <v>575</v>
      </c>
      <c r="G202" s="288" t="s">
        <v>894</v>
      </c>
      <c r="H202" s="48" t="s">
        <v>74</v>
      </c>
      <c r="I202" s="263" t="s">
        <v>2289</v>
      </c>
      <c r="J202" s="696" t="s">
        <v>1800</v>
      </c>
      <c r="K202" s="696" t="s">
        <v>1797</v>
      </c>
      <c r="L202" s="697" t="s">
        <v>1803</v>
      </c>
      <c r="M202" s="48">
        <v>9.9</v>
      </c>
      <c r="N202" s="119">
        <v>2</v>
      </c>
      <c r="O202" s="233"/>
      <c r="P202" s="233"/>
      <c r="Q202" s="49"/>
      <c r="R202" s="50"/>
      <c r="S202" s="51"/>
      <c r="T202" s="52"/>
      <c r="U202" s="53"/>
      <c r="V202" s="54"/>
      <c r="W202" s="55"/>
      <c r="X202" s="56"/>
      <c r="Y202" s="57"/>
      <c r="Z202" s="58"/>
      <c r="AA202" s="59"/>
      <c r="AB202" s="95"/>
      <c r="AC202" s="95"/>
      <c r="AD202" s="213">
        <f t="shared" si="203"/>
        <v>0</v>
      </c>
      <c r="AE202" s="61">
        <f t="shared" si="204"/>
        <v>0</v>
      </c>
      <c r="AF202" s="62"/>
      <c r="AG202" s="62"/>
      <c r="AH202" s="63"/>
      <c r="AI202" s="62"/>
      <c r="AJ202" s="62"/>
      <c r="AK202" s="62"/>
      <c r="AL202" s="516"/>
      <c r="AM202" s="510"/>
      <c r="AN202" s="62">
        <f>ROUND(CEILING(AR202*('Summary '!$J$4/100+1),5),0)-1</f>
        <v>844</v>
      </c>
      <c r="AO202" s="63">
        <f t="shared" si="205"/>
        <v>0</v>
      </c>
      <c r="AP202" s="63">
        <v>0</v>
      </c>
      <c r="AQ202" s="63"/>
      <c r="AR202" s="62">
        <v>689</v>
      </c>
      <c r="AS202" s="62"/>
      <c r="AT202" s="514"/>
      <c r="AU202" s="515"/>
      <c r="AV202" s="511">
        <f t="shared" si="206"/>
        <v>689</v>
      </c>
      <c r="AW202" s="511">
        <f t="shared" si="207"/>
        <v>689</v>
      </c>
      <c r="AX202" s="64"/>
      <c r="AY202" s="65"/>
      <c r="AZ202" s="66"/>
      <c r="BA202" s="67"/>
      <c r="BB202" s="68"/>
      <c r="BC202" s="45">
        <f t="shared" si="208"/>
        <v>0</v>
      </c>
      <c r="BD202" s="44">
        <f t="shared" si="209"/>
        <v>0</v>
      </c>
      <c r="BE202" s="512">
        <f t="shared" si="210"/>
        <v>757.90000000000009</v>
      </c>
      <c r="BF202" s="242"/>
      <c r="BG202" s="210">
        <f t="shared" si="211"/>
        <v>0</v>
      </c>
      <c r="BH202" s="512">
        <f t="shared" si="212"/>
        <v>757.90000000000009</v>
      </c>
      <c r="BI202" s="400"/>
      <c r="BJ202" s="44">
        <f t="shared" si="213"/>
        <v>0</v>
      </c>
      <c r="BK202" s="512">
        <f t="shared" ref="BK202:BK265" si="218">AV202*(1.15+AO202+AP202)</f>
        <v>792.34999999999991</v>
      </c>
      <c r="BL202" s="242"/>
      <c r="BM202" s="210">
        <f t="shared" si="214"/>
        <v>0</v>
      </c>
      <c r="BN202" s="512">
        <f t="shared" ref="BN202:BN265" si="219">AV202*(1+AO202+AP202)</f>
        <v>689</v>
      </c>
      <c r="BO202" s="397">
        <f t="shared" si="215"/>
        <v>0</v>
      </c>
      <c r="BP202" s="210">
        <f t="shared" si="216"/>
        <v>0</v>
      </c>
      <c r="BQ202" s="44">
        <f t="shared" si="217"/>
        <v>0</v>
      </c>
      <c r="BR202" s="70">
        <v>3297</v>
      </c>
      <c r="BS202" s="714">
        <v>3</v>
      </c>
      <c r="BT202" s="571" cm="1">
        <f t="array" ref="BT202">PRODUCT(--_xlfn.TEXTSPLIT(G202,"x"))/10000000</f>
        <v>6.20092</v>
      </c>
      <c r="BU202" s="571">
        <f t="shared" ref="BU202:BU265" si="220">3.1-(LOG(MIN(BT202,35))-LOG(0.5))/(LOG(35)-LOG(0.5))*0.75</f>
        <v>2.6555170645280723</v>
      </c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</row>
    <row r="203" spans="1:293" ht="12.75" customHeight="1">
      <c r="A203" s="44" t="str">
        <f t="shared" si="202"/>
        <v>LA33298</v>
      </c>
      <c r="B203" s="158" t="s">
        <v>356</v>
      </c>
      <c r="C203" s="158" t="s">
        <v>2526</v>
      </c>
      <c r="D203" s="158" t="s">
        <v>384</v>
      </c>
      <c r="E203" s="211"/>
      <c r="F203" s="48" t="s">
        <v>575</v>
      </c>
      <c r="G203" s="288" t="s">
        <v>893</v>
      </c>
      <c r="H203" s="48" t="s">
        <v>74</v>
      </c>
      <c r="I203" s="263" t="s">
        <v>2289</v>
      </c>
      <c r="J203" s="696" t="s">
        <v>1800</v>
      </c>
      <c r="K203" s="696" t="s">
        <v>1797</v>
      </c>
      <c r="L203" s="697" t="s">
        <v>1803</v>
      </c>
      <c r="M203" s="48">
        <v>16</v>
      </c>
      <c r="N203" s="119">
        <v>2</v>
      </c>
      <c r="O203" s="233"/>
      <c r="P203" s="233"/>
      <c r="Q203" s="49"/>
      <c r="R203" s="50"/>
      <c r="S203" s="51"/>
      <c r="T203" s="52"/>
      <c r="U203" s="53"/>
      <c r="V203" s="54"/>
      <c r="W203" s="55"/>
      <c r="X203" s="56"/>
      <c r="Y203" s="57"/>
      <c r="Z203" s="58"/>
      <c r="AA203" s="59"/>
      <c r="AB203" s="95"/>
      <c r="AC203" s="95"/>
      <c r="AD203" s="213">
        <f t="shared" si="203"/>
        <v>0</v>
      </c>
      <c r="AE203" s="61">
        <f t="shared" si="204"/>
        <v>0</v>
      </c>
      <c r="AF203" s="62"/>
      <c r="AG203" s="62"/>
      <c r="AH203" s="63"/>
      <c r="AI203" s="62"/>
      <c r="AJ203" s="62"/>
      <c r="AK203" s="62"/>
      <c r="AL203" s="516"/>
      <c r="AM203" s="510"/>
      <c r="AN203" s="62">
        <f>ROUND(CEILING(AR203*('Summary '!$J$4/100+1),5),0)-1</f>
        <v>1109</v>
      </c>
      <c r="AO203" s="63">
        <f t="shared" si="205"/>
        <v>0</v>
      </c>
      <c r="AP203" s="63">
        <v>0</v>
      </c>
      <c r="AQ203" s="63"/>
      <c r="AR203" s="62">
        <v>909</v>
      </c>
      <c r="AS203" s="62"/>
      <c r="AT203" s="514"/>
      <c r="AU203" s="515"/>
      <c r="AV203" s="511">
        <f t="shared" si="206"/>
        <v>909</v>
      </c>
      <c r="AW203" s="511">
        <f t="shared" si="207"/>
        <v>909</v>
      </c>
      <c r="AX203" s="64"/>
      <c r="AY203" s="65"/>
      <c r="AZ203" s="66"/>
      <c r="BA203" s="67"/>
      <c r="BB203" s="68"/>
      <c r="BC203" s="45">
        <f t="shared" si="208"/>
        <v>0</v>
      </c>
      <c r="BD203" s="44">
        <f t="shared" si="209"/>
        <v>0</v>
      </c>
      <c r="BE203" s="512">
        <f t="shared" si="210"/>
        <v>999.90000000000009</v>
      </c>
      <c r="BF203" s="242"/>
      <c r="BG203" s="210">
        <f t="shared" si="211"/>
        <v>0</v>
      </c>
      <c r="BH203" s="512">
        <f t="shared" si="212"/>
        <v>999.90000000000009</v>
      </c>
      <c r="BI203" s="400"/>
      <c r="BJ203" s="44">
        <f t="shared" si="213"/>
        <v>0</v>
      </c>
      <c r="BK203" s="512">
        <f t="shared" si="218"/>
        <v>1045.3499999999999</v>
      </c>
      <c r="BL203" s="242"/>
      <c r="BM203" s="210">
        <f t="shared" si="214"/>
        <v>0</v>
      </c>
      <c r="BN203" s="512">
        <f t="shared" si="219"/>
        <v>909</v>
      </c>
      <c r="BO203" s="397">
        <f t="shared" si="215"/>
        <v>0</v>
      </c>
      <c r="BP203" s="210">
        <f t="shared" si="216"/>
        <v>0</v>
      </c>
      <c r="BQ203" s="44">
        <f t="shared" si="217"/>
        <v>0</v>
      </c>
      <c r="BR203" s="70">
        <v>3298</v>
      </c>
      <c r="BS203" s="714">
        <v>3</v>
      </c>
      <c r="BT203" s="571" cm="1">
        <f t="array" ref="BT203">PRODUCT(--_xlfn.TEXTSPLIT(G203,"x"))/10000000</f>
        <v>15.709308</v>
      </c>
      <c r="BU203" s="571">
        <f t="shared" si="220"/>
        <v>2.4914197167929117</v>
      </c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</row>
    <row r="204" spans="1:293" ht="16">
      <c r="A204" s="72"/>
      <c r="B204" s="72"/>
      <c r="C204" s="293"/>
      <c r="D204" s="207"/>
      <c r="E204" s="207"/>
      <c r="F204" s="86"/>
      <c r="G204" s="86"/>
      <c r="H204" s="286"/>
      <c r="I204" s="286"/>
      <c r="J204" s="632"/>
      <c r="K204" s="632"/>
      <c r="L204" s="632"/>
      <c r="M204" s="86"/>
      <c r="N204" s="73"/>
      <c r="O204" s="428"/>
      <c r="P204" s="428"/>
      <c r="Q204" s="245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565"/>
      <c r="AC204" s="565"/>
      <c r="AD204" s="209"/>
      <c r="AE204" s="142"/>
      <c r="AF204" s="142"/>
      <c r="AG204" s="142"/>
      <c r="AH204" s="142"/>
      <c r="AI204" s="142"/>
      <c r="AJ204" s="209"/>
      <c r="AK204" s="142"/>
      <c r="AL204" s="142"/>
      <c r="AM204" s="142"/>
      <c r="AN204" s="142"/>
      <c r="AO204" s="142"/>
      <c r="AP204" s="142"/>
      <c r="AQ204" s="142"/>
      <c r="AR204" s="404"/>
      <c r="AS204" s="142"/>
      <c r="AT204" s="142"/>
      <c r="AU204" s="142"/>
      <c r="AV204" s="142"/>
      <c r="AW204" s="142"/>
      <c r="AX204" s="565"/>
      <c r="AY204" s="565"/>
      <c r="AZ204" s="565"/>
      <c r="BA204" s="565"/>
      <c r="BB204" s="565"/>
      <c r="BC204" s="142"/>
      <c r="BD204" s="142"/>
      <c r="BE204" s="142"/>
      <c r="BF204" s="565"/>
      <c r="BG204" s="142"/>
      <c r="BH204" s="142"/>
      <c r="BI204" s="142"/>
      <c r="BJ204" s="258"/>
      <c r="BK204" s="258"/>
      <c r="BL204" s="566"/>
      <c r="BM204" s="258"/>
      <c r="BN204" s="258"/>
      <c r="BO204" s="258"/>
      <c r="BP204" s="258"/>
      <c r="BQ204" s="258"/>
      <c r="BR204" s="258"/>
      <c r="BS204" s="404"/>
      <c r="BT204" s="404"/>
      <c r="BU204" s="404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</row>
    <row r="205" spans="1:293" ht="18" customHeight="1">
      <c r="A205" s="686"/>
      <c r="B205" s="683"/>
      <c r="C205" s="680" t="s">
        <v>2611</v>
      </c>
      <c r="D205" s="683"/>
      <c r="E205" s="683"/>
      <c r="F205" s="687"/>
      <c r="G205" s="687"/>
      <c r="H205" s="687"/>
      <c r="I205" s="687"/>
      <c r="J205" s="681"/>
      <c r="K205" s="681"/>
      <c r="L205" s="681"/>
      <c r="M205" s="687"/>
      <c r="N205" s="688"/>
      <c r="O205" s="688"/>
      <c r="P205" s="688"/>
      <c r="Q205" s="689"/>
      <c r="R205" s="689"/>
      <c r="S205" s="689"/>
      <c r="T205" s="689"/>
      <c r="U205" s="689"/>
      <c r="V205" s="689"/>
      <c r="W205" s="689"/>
      <c r="X205" s="689"/>
      <c r="Y205" s="689"/>
      <c r="Z205" s="689"/>
      <c r="AA205" s="689"/>
      <c r="AB205" s="689"/>
      <c r="AC205" s="689"/>
      <c r="AD205" s="688"/>
      <c r="AE205" s="688"/>
      <c r="AF205" s="688"/>
      <c r="AG205" s="688"/>
      <c r="AH205" s="688"/>
      <c r="AI205" s="688"/>
      <c r="AJ205" s="690"/>
      <c r="AK205" s="691"/>
      <c r="AL205" s="690"/>
      <c r="AM205" s="692"/>
      <c r="AN205" s="692"/>
      <c r="AO205" s="692"/>
      <c r="AP205" s="692"/>
      <c r="AQ205" s="692"/>
      <c r="AR205" s="681"/>
      <c r="AS205" s="692"/>
      <c r="AT205" s="692"/>
      <c r="AU205" s="692"/>
      <c r="AV205" s="692"/>
      <c r="AW205" s="692"/>
      <c r="AX205" s="689"/>
      <c r="AY205" s="689"/>
      <c r="AZ205" s="689"/>
      <c r="BA205" s="689"/>
      <c r="BB205" s="689"/>
      <c r="BC205" s="692"/>
      <c r="BD205" s="692"/>
      <c r="BE205" s="692"/>
      <c r="BF205" s="689"/>
      <c r="BG205" s="692"/>
      <c r="BH205" s="692"/>
      <c r="BI205" s="688"/>
      <c r="BJ205" s="683"/>
      <c r="BK205" s="683"/>
      <c r="BL205" s="685"/>
      <c r="BM205" s="683"/>
      <c r="BN205" s="683"/>
      <c r="BO205" s="683"/>
      <c r="BP205" s="683"/>
      <c r="BQ205" s="683"/>
      <c r="BR205" s="683"/>
      <c r="BS205" s="683"/>
      <c r="BT205" s="683"/>
      <c r="BU205" s="683"/>
    </row>
    <row r="206" spans="1:293" ht="17">
      <c r="A206" s="207"/>
      <c r="B206" s="207"/>
      <c r="C206" s="300" t="s">
        <v>368</v>
      </c>
      <c r="D206" s="216"/>
      <c r="E206" s="216"/>
      <c r="F206" s="217"/>
      <c r="G206" s="217"/>
      <c r="H206" s="285"/>
      <c r="I206" s="629"/>
      <c r="J206" s="629"/>
      <c r="K206" s="629"/>
      <c r="L206" s="629"/>
      <c r="M206" s="217"/>
      <c r="N206" s="218"/>
      <c r="O206" s="218"/>
      <c r="P206" s="218"/>
      <c r="Q206" s="245"/>
      <c r="R206" s="219"/>
      <c r="S206" s="219"/>
      <c r="T206" s="219"/>
      <c r="U206" s="220"/>
      <c r="V206" s="219"/>
      <c r="W206" s="219"/>
      <c r="X206" s="221"/>
      <c r="Y206" s="219"/>
      <c r="Z206" s="221"/>
      <c r="AA206" s="221"/>
      <c r="AB206" s="565"/>
      <c r="AC206" s="565"/>
      <c r="AD206" s="209"/>
      <c r="AE206" s="209"/>
      <c r="AF206" s="209"/>
      <c r="AG206" s="209"/>
      <c r="AH206" s="209"/>
      <c r="AI206" s="209"/>
      <c r="AJ206" s="209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565"/>
      <c r="AY206" s="565"/>
      <c r="AZ206" s="565"/>
      <c r="BA206" s="565"/>
      <c r="BB206" s="565"/>
      <c r="BC206" s="142"/>
      <c r="BD206" s="142"/>
      <c r="BE206" s="142"/>
      <c r="BF206" s="565"/>
      <c r="BG206" s="142"/>
      <c r="BH206" s="142"/>
      <c r="BI206" s="142"/>
      <c r="BJ206" s="258"/>
      <c r="BK206" s="258"/>
      <c r="BL206" s="566"/>
      <c r="BM206" s="258"/>
      <c r="BN206" s="258"/>
      <c r="BO206" s="258"/>
      <c r="BP206" s="258"/>
      <c r="BQ206" s="258"/>
      <c r="BR206" s="258"/>
      <c r="BS206" s="404"/>
      <c r="BT206" s="404"/>
      <c r="BU206" s="404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</row>
    <row r="207" spans="1:293" ht="13" customHeight="1">
      <c r="A207" s="210" t="str">
        <f t="shared" ref="A207:A216" si="221">"SQ6"&amp;REPT(0,4-LEN(BR207))&amp;BR207</f>
        <v>SQ61493</v>
      </c>
      <c r="B207" s="211" t="s">
        <v>368</v>
      </c>
      <c r="C207" s="211" t="s">
        <v>369</v>
      </c>
      <c r="D207" s="644" t="s">
        <v>1821</v>
      </c>
      <c r="E207" s="211"/>
      <c r="F207" s="179" t="s">
        <v>57</v>
      </c>
      <c r="G207" s="655" t="s">
        <v>817</v>
      </c>
      <c r="H207" s="179" t="s">
        <v>74</v>
      </c>
      <c r="I207" s="696" t="s">
        <v>1817</v>
      </c>
      <c r="J207" s="696" t="s">
        <v>1810</v>
      </c>
      <c r="K207" s="696" t="s">
        <v>1797</v>
      </c>
      <c r="L207" s="697" t="s">
        <v>1813</v>
      </c>
      <c r="M207" s="628">
        <v>1.42</v>
      </c>
      <c r="N207" s="210">
        <v>1</v>
      </c>
      <c r="O207" s="210"/>
      <c r="P207" s="210"/>
      <c r="Q207" s="49"/>
      <c r="R207" s="195"/>
      <c r="S207" s="196"/>
      <c r="T207" s="197"/>
      <c r="U207" s="198"/>
      <c r="V207" s="199"/>
      <c r="W207" s="200"/>
      <c r="X207" s="201"/>
      <c r="Y207" s="202"/>
      <c r="Z207" s="203"/>
      <c r="AA207" s="204"/>
      <c r="AB207" s="69"/>
      <c r="AC207" s="69"/>
      <c r="AD207" s="213">
        <f t="shared" ref="AD207:AD215" si="222">SUM(Q207:AC207)</f>
        <v>0</v>
      </c>
      <c r="AE207" s="214">
        <f t="shared" ref="AE207:AE216" si="223">N207*AD207</f>
        <v>0</v>
      </c>
      <c r="AF207" s="205"/>
      <c r="AG207" s="205"/>
      <c r="AH207" s="206"/>
      <c r="AI207" s="205"/>
      <c r="AJ207" s="205"/>
      <c r="AK207" s="62"/>
      <c r="AL207" s="516"/>
      <c r="AM207" s="510"/>
      <c r="AN207" s="62">
        <f>ROUND(CEILING(AR207*('Summary '!$J$4/100+1),5),0)-1</f>
        <v>219</v>
      </c>
      <c r="AO207" s="63">
        <f t="shared" ref="AO207:AO216" si="224">IF(P207=TRUE,-0.05,0)</f>
        <v>0</v>
      </c>
      <c r="AP207" s="63">
        <f t="shared" ref="AP207:AP216" si="225">IF(O207=TRUE,0.15,0)</f>
        <v>0</v>
      </c>
      <c r="AQ207" s="63"/>
      <c r="AR207" s="205">
        <v>179</v>
      </c>
      <c r="AS207" s="205"/>
      <c r="AT207" s="510"/>
      <c r="AU207" s="511"/>
      <c r="AV207" s="511">
        <f t="shared" ref="AV207:AV216" si="226">IF(OrderFormType="Wholesale",CEILING(AR207*ExchRate,ExchRateRoundUpTo),CEILING(AN207*ExchRate,ExchRateRoundUpTo)/1.22)</f>
        <v>179</v>
      </c>
      <c r="AW207" s="511">
        <f t="shared" ref="AW207:AW216" si="227">AV207*(1+AO207+AP207)</f>
        <v>179</v>
      </c>
      <c r="AX207" s="64"/>
      <c r="AY207" s="65"/>
      <c r="AZ207" s="66"/>
      <c r="BA207" s="126"/>
      <c r="BB207" s="291"/>
      <c r="BC207" s="45">
        <f t="shared" ref="BC207:BC216" si="228">SUM(AX207:BB207)</f>
        <v>0</v>
      </c>
      <c r="BD207" s="44">
        <f t="shared" ref="BD207:BD216" si="229">N207*BC207</f>
        <v>0</v>
      </c>
      <c r="BE207" s="512">
        <f t="shared" ref="BE207:BE216" si="230">AV207*(1.1+AO207+AP207)</f>
        <v>196.9</v>
      </c>
      <c r="BF207" s="69"/>
      <c r="BG207" s="210">
        <f t="shared" ref="BG207:BG216" si="231">$N207*BF207</f>
        <v>0</v>
      </c>
      <c r="BH207" s="512">
        <f t="shared" ref="BH207:BH216" si="232">$AV207*(1.1+$AO207+$AP207)</f>
        <v>196.9</v>
      </c>
      <c r="BI207" s="400"/>
      <c r="BJ207" s="44">
        <f t="shared" ref="BJ207:BJ216" si="233">N207*BI207</f>
        <v>0</v>
      </c>
      <c r="BK207" s="512">
        <f t="shared" si="218"/>
        <v>205.85</v>
      </c>
      <c r="BL207" s="242"/>
      <c r="BM207" s="210">
        <f t="shared" ref="BM207:BM216" si="234">N207*BL207</f>
        <v>0</v>
      </c>
      <c r="BN207" s="512">
        <f t="shared" si="219"/>
        <v>179</v>
      </c>
      <c r="BO207" s="397">
        <f t="shared" ref="BO207:BO216" si="235">(AD207*AW207)+(BC207*BE207)+(BF207*BH207)+(BI207*BK207)+(BL207*BN207)</f>
        <v>0</v>
      </c>
      <c r="BP207" s="210">
        <f t="shared" ref="BP207:BP216" si="236">AD207+BC207+BF207+BI207+BL207</f>
        <v>0</v>
      </c>
      <c r="BQ207" s="44">
        <f t="shared" ref="BQ207:BQ216" si="237">N207*BP207</f>
        <v>0</v>
      </c>
      <c r="BR207" s="215">
        <v>1493</v>
      </c>
      <c r="BS207" s="714">
        <v>115</v>
      </c>
      <c r="BT207" s="571" cm="1">
        <f t="array" ref="BT207">PRODUCT(--_xlfn.TEXTSPLIT(G207,"x"))/10000000</f>
        <v>1.53064</v>
      </c>
      <c r="BU207" s="571">
        <f t="shared" si="220"/>
        <v>2.9024889286539142</v>
      </c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</row>
    <row r="208" spans="1:293" ht="13" customHeight="1">
      <c r="A208" s="210" t="str">
        <f t="shared" si="221"/>
        <v>SQ61494</v>
      </c>
      <c r="B208" s="211" t="s">
        <v>368</v>
      </c>
      <c r="C208" s="211" t="s">
        <v>370</v>
      </c>
      <c r="D208" s="644" t="s">
        <v>1821</v>
      </c>
      <c r="E208" s="211"/>
      <c r="F208" s="179" t="s">
        <v>57</v>
      </c>
      <c r="G208" s="655" t="s">
        <v>818</v>
      </c>
      <c r="H208" s="179" t="s">
        <v>74</v>
      </c>
      <c r="I208" s="696" t="s">
        <v>1817</v>
      </c>
      <c r="J208" s="696" t="s">
        <v>1810</v>
      </c>
      <c r="K208" s="696" t="s">
        <v>1797</v>
      </c>
      <c r="L208" s="697" t="s">
        <v>1813</v>
      </c>
      <c r="M208" s="628">
        <v>3.8</v>
      </c>
      <c r="N208" s="210">
        <v>1</v>
      </c>
      <c r="O208" s="210"/>
      <c r="P208" s="210"/>
      <c r="Q208" s="49"/>
      <c r="R208" s="195"/>
      <c r="S208" s="196"/>
      <c r="T208" s="197"/>
      <c r="U208" s="198"/>
      <c r="V208" s="199"/>
      <c r="W208" s="200"/>
      <c r="X208" s="201"/>
      <c r="Y208" s="202"/>
      <c r="Z208" s="203"/>
      <c r="AA208" s="204"/>
      <c r="AB208" s="69"/>
      <c r="AC208" s="69"/>
      <c r="AD208" s="213">
        <f t="shared" si="222"/>
        <v>0</v>
      </c>
      <c r="AE208" s="214">
        <f t="shared" si="223"/>
        <v>0</v>
      </c>
      <c r="AF208" s="205"/>
      <c r="AG208" s="205"/>
      <c r="AH208" s="206"/>
      <c r="AI208" s="205"/>
      <c r="AJ208" s="62"/>
      <c r="AK208" s="62"/>
      <c r="AL208" s="516"/>
      <c r="AM208" s="510"/>
      <c r="AN208" s="62">
        <f>ROUND(CEILING(AR208*('Summary '!$J$4/100+1),5),0)-1</f>
        <v>384</v>
      </c>
      <c r="AO208" s="63">
        <f t="shared" si="224"/>
        <v>0</v>
      </c>
      <c r="AP208" s="63">
        <f t="shared" si="225"/>
        <v>0</v>
      </c>
      <c r="AQ208" s="63"/>
      <c r="AR208" s="205">
        <v>314</v>
      </c>
      <c r="AS208" s="205"/>
      <c r="AT208" s="510"/>
      <c r="AU208" s="511"/>
      <c r="AV208" s="511">
        <f t="shared" si="226"/>
        <v>314</v>
      </c>
      <c r="AW208" s="511">
        <f t="shared" si="227"/>
        <v>314</v>
      </c>
      <c r="AX208" s="64"/>
      <c r="AY208" s="65"/>
      <c r="AZ208" s="66"/>
      <c r="BA208" s="126"/>
      <c r="BB208" s="291"/>
      <c r="BC208" s="45">
        <f t="shared" si="228"/>
        <v>0</v>
      </c>
      <c r="BD208" s="44">
        <f t="shared" si="229"/>
        <v>0</v>
      </c>
      <c r="BE208" s="512">
        <f t="shared" si="230"/>
        <v>345.40000000000003</v>
      </c>
      <c r="BF208" s="69"/>
      <c r="BG208" s="210">
        <f t="shared" si="231"/>
        <v>0</v>
      </c>
      <c r="BH208" s="512">
        <f t="shared" si="232"/>
        <v>345.40000000000003</v>
      </c>
      <c r="BI208" s="400"/>
      <c r="BJ208" s="44">
        <f t="shared" si="233"/>
        <v>0</v>
      </c>
      <c r="BK208" s="512">
        <f t="shared" si="218"/>
        <v>361.09999999999997</v>
      </c>
      <c r="BL208" s="242"/>
      <c r="BM208" s="210">
        <f t="shared" si="234"/>
        <v>0</v>
      </c>
      <c r="BN208" s="512">
        <f t="shared" si="219"/>
        <v>314</v>
      </c>
      <c r="BO208" s="397">
        <f t="shared" si="235"/>
        <v>0</v>
      </c>
      <c r="BP208" s="210">
        <f t="shared" si="236"/>
        <v>0</v>
      </c>
      <c r="BQ208" s="44">
        <f t="shared" si="237"/>
        <v>0</v>
      </c>
      <c r="BR208" s="215">
        <v>1494</v>
      </c>
      <c r="BS208" s="714">
        <v>115</v>
      </c>
      <c r="BT208" s="571" cm="1">
        <f t="array" ref="BT208">PRODUCT(--_xlfn.TEXTSPLIT(G208,"x"))/10000000</f>
        <v>5.20695</v>
      </c>
      <c r="BU208" s="571">
        <f t="shared" si="220"/>
        <v>2.6863579952299581</v>
      </c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</row>
    <row r="209" spans="1:284" ht="13" customHeight="1">
      <c r="A209" s="210" t="str">
        <f t="shared" si="221"/>
        <v>SQ61495</v>
      </c>
      <c r="B209" s="211" t="s">
        <v>368</v>
      </c>
      <c r="C209" s="211" t="s">
        <v>371</v>
      </c>
      <c r="D209" s="644" t="s">
        <v>1821</v>
      </c>
      <c r="E209" s="211"/>
      <c r="F209" s="179" t="s">
        <v>57</v>
      </c>
      <c r="G209" s="655" t="s">
        <v>819</v>
      </c>
      <c r="H209" s="179" t="s">
        <v>74</v>
      </c>
      <c r="I209" s="696" t="s">
        <v>1817</v>
      </c>
      <c r="J209" s="696" t="s">
        <v>1810</v>
      </c>
      <c r="K209" s="696" t="s">
        <v>1797</v>
      </c>
      <c r="L209" s="697" t="s">
        <v>1813</v>
      </c>
      <c r="M209" s="628">
        <v>7.1</v>
      </c>
      <c r="N209" s="210">
        <v>1</v>
      </c>
      <c r="O209" s="210"/>
      <c r="P209" s="210"/>
      <c r="Q209" s="49"/>
      <c r="R209" s="195"/>
      <c r="S209" s="196"/>
      <c r="T209" s="197"/>
      <c r="U209" s="198"/>
      <c r="V209" s="199"/>
      <c r="W209" s="200"/>
      <c r="X209" s="201"/>
      <c r="Y209" s="202"/>
      <c r="Z209" s="203"/>
      <c r="AA209" s="204"/>
      <c r="AB209" s="69"/>
      <c r="AC209" s="69"/>
      <c r="AD209" s="213">
        <f t="shared" si="222"/>
        <v>0</v>
      </c>
      <c r="AE209" s="214">
        <f t="shared" si="223"/>
        <v>0</v>
      </c>
      <c r="AF209" s="205"/>
      <c r="AG209" s="205"/>
      <c r="AH209" s="206"/>
      <c r="AI209" s="205"/>
      <c r="AJ209" s="62"/>
      <c r="AK209" s="62"/>
      <c r="AL209" s="516"/>
      <c r="AM209" s="510"/>
      <c r="AN209" s="62">
        <f>ROUND(CEILING(AR209*('Summary '!$J$4/100+1),5),0)-1</f>
        <v>514</v>
      </c>
      <c r="AO209" s="63">
        <f t="shared" si="224"/>
        <v>0</v>
      </c>
      <c r="AP209" s="63">
        <f t="shared" si="225"/>
        <v>0</v>
      </c>
      <c r="AQ209" s="63"/>
      <c r="AR209" s="205">
        <v>419</v>
      </c>
      <c r="AS209" s="205"/>
      <c r="AT209" s="510"/>
      <c r="AU209" s="511"/>
      <c r="AV209" s="511">
        <f t="shared" si="226"/>
        <v>419</v>
      </c>
      <c r="AW209" s="511">
        <f t="shared" si="227"/>
        <v>419</v>
      </c>
      <c r="AX209" s="64"/>
      <c r="AY209" s="65"/>
      <c r="AZ209" s="66"/>
      <c r="BA209" s="126"/>
      <c r="BB209" s="291"/>
      <c r="BC209" s="45">
        <f t="shared" si="228"/>
        <v>0</v>
      </c>
      <c r="BD209" s="44">
        <f t="shared" si="229"/>
        <v>0</v>
      </c>
      <c r="BE209" s="512">
        <f t="shared" si="230"/>
        <v>460.90000000000003</v>
      </c>
      <c r="BF209" s="69"/>
      <c r="BG209" s="210">
        <f t="shared" si="231"/>
        <v>0</v>
      </c>
      <c r="BH209" s="512">
        <f t="shared" si="232"/>
        <v>460.90000000000003</v>
      </c>
      <c r="BI209" s="400"/>
      <c r="BJ209" s="44">
        <f t="shared" si="233"/>
        <v>0</v>
      </c>
      <c r="BK209" s="512">
        <f t="shared" si="218"/>
        <v>481.84999999999997</v>
      </c>
      <c r="BL209" s="242"/>
      <c r="BM209" s="210">
        <f t="shared" si="234"/>
        <v>0</v>
      </c>
      <c r="BN209" s="512">
        <f t="shared" si="219"/>
        <v>419</v>
      </c>
      <c r="BO209" s="397">
        <f t="shared" si="235"/>
        <v>0</v>
      </c>
      <c r="BP209" s="210">
        <f t="shared" si="236"/>
        <v>0</v>
      </c>
      <c r="BQ209" s="44">
        <f t="shared" si="237"/>
        <v>0</v>
      </c>
      <c r="BR209" s="215">
        <v>1495</v>
      </c>
      <c r="BS209" s="714">
        <v>115</v>
      </c>
      <c r="BT209" s="571" cm="1">
        <f t="array" ref="BT209">PRODUCT(--_xlfn.TEXTSPLIT(G209,"x"))/10000000</f>
        <v>13.52538</v>
      </c>
      <c r="BU209" s="571">
        <f t="shared" si="220"/>
        <v>2.5178441577896109</v>
      </c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</row>
    <row r="210" spans="1:284" ht="13" customHeight="1">
      <c r="A210" s="210" t="str">
        <f t="shared" si="221"/>
        <v>SQ61496</v>
      </c>
      <c r="B210" s="211" t="s">
        <v>368</v>
      </c>
      <c r="C210" s="211" t="s">
        <v>372</v>
      </c>
      <c r="D210" s="644" t="s">
        <v>1821</v>
      </c>
      <c r="E210" s="211"/>
      <c r="F210" s="179" t="s">
        <v>57</v>
      </c>
      <c r="G210" s="655" t="s">
        <v>820</v>
      </c>
      <c r="H210" s="179" t="s">
        <v>74</v>
      </c>
      <c r="I210" s="696" t="s">
        <v>1817</v>
      </c>
      <c r="J210" s="696" t="s">
        <v>1810</v>
      </c>
      <c r="K210" s="696" t="s">
        <v>1797</v>
      </c>
      <c r="L210" s="697" t="s">
        <v>1813</v>
      </c>
      <c r="M210" s="628">
        <v>1.38</v>
      </c>
      <c r="N210" s="210">
        <v>1</v>
      </c>
      <c r="O210" s="210"/>
      <c r="P210" s="210"/>
      <c r="Q210" s="49"/>
      <c r="R210" s="195"/>
      <c r="S210" s="196"/>
      <c r="T210" s="197"/>
      <c r="U210" s="198"/>
      <c r="V210" s="199"/>
      <c r="W210" s="200"/>
      <c r="X210" s="201"/>
      <c r="Y210" s="202"/>
      <c r="Z210" s="203"/>
      <c r="AA210" s="204"/>
      <c r="AB210" s="69"/>
      <c r="AC210" s="69"/>
      <c r="AD210" s="213">
        <f t="shared" si="222"/>
        <v>0</v>
      </c>
      <c r="AE210" s="214">
        <f t="shared" si="223"/>
        <v>0</v>
      </c>
      <c r="AF210" s="205"/>
      <c r="AG210" s="205"/>
      <c r="AH210" s="206"/>
      <c r="AI210" s="205"/>
      <c r="AJ210" s="62"/>
      <c r="AK210" s="62"/>
      <c r="AL210" s="516"/>
      <c r="AM210" s="510"/>
      <c r="AN210" s="62">
        <f>ROUND(CEILING(AR210*('Summary '!$J$4/100+1),5),0)-1</f>
        <v>249</v>
      </c>
      <c r="AO210" s="63">
        <f t="shared" si="224"/>
        <v>0</v>
      </c>
      <c r="AP210" s="63">
        <f t="shared" si="225"/>
        <v>0</v>
      </c>
      <c r="AQ210" s="63"/>
      <c r="AR210" s="205">
        <v>204</v>
      </c>
      <c r="AS210" s="205"/>
      <c r="AT210" s="510"/>
      <c r="AU210" s="511"/>
      <c r="AV210" s="511">
        <f t="shared" si="226"/>
        <v>204</v>
      </c>
      <c r="AW210" s="511">
        <f t="shared" si="227"/>
        <v>204</v>
      </c>
      <c r="AX210" s="64"/>
      <c r="AY210" s="65"/>
      <c r="AZ210" s="66"/>
      <c r="BA210" s="126"/>
      <c r="BB210" s="291"/>
      <c r="BC210" s="45">
        <f t="shared" si="228"/>
        <v>0</v>
      </c>
      <c r="BD210" s="44">
        <f t="shared" si="229"/>
        <v>0</v>
      </c>
      <c r="BE210" s="512">
        <f t="shared" si="230"/>
        <v>224.4</v>
      </c>
      <c r="BF210" s="69"/>
      <c r="BG210" s="210">
        <f t="shared" si="231"/>
        <v>0</v>
      </c>
      <c r="BH210" s="512">
        <f t="shared" si="232"/>
        <v>224.4</v>
      </c>
      <c r="BI210" s="400"/>
      <c r="BJ210" s="44">
        <f t="shared" si="233"/>
        <v>0</v>
      </c>
      <c r="BK210" s="512">
        <f t="shared" si="218"/>
        <v>234.6</v>
      </c>
      <c r="BL210" s="242"/>
      <c r="BM210" s="210">
        <f t="shared" si="234"/>
        <v>0</v>
      </c>
      <c r="BN210" s="512">
        <f t="shared" si="219"/>
        <v>204</v>
      </c>
      <c r="BO210" s="397">
        <f t="shared" si="235"/>
        <v>0</v>
      </c>
      <c r="BP210" s="210">
        <f t="shared" si="236"/>
        <v>0</v>
      </c>
      <c r="BQ210" s="44">
        <f t="shared" si="237"/>
        <v>0</v>
      </c>
      <c r="BR210" s="215">
        <v>1496</v>
      </c>
      <c r="BS210" s="714">
        <v>115</v>
      </c>
      <c r="BT210" s="571" cm="1">
        <f t="array" ref="BT210">PRODUCT(--_xlfn.TEXTSPLIT(G210,"x"))/10000000</f>
        <v>0.94847999999999999</v>
      </c>
      <c r="BU210" s="571">
        <f t="shared" si="220"/>
        <v>2.9869742282275844</v>
      </c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</row>
    <row r="211" spans="1:284" ht="13" customHeight="1">
      <c r="A211" s="210" t="str">
        <f t="shared" si="221"/>
        <v>SQ61579</v>
      </c>
      <c r="B211" s="211" t="s">
        <v>368</v>
      </c>
      <c r="C211" s="211" t="s">
        <v>373</v>
      </c>
      <c r="D211" s="644" t="s">
        <v>1821</v>
      </c>
      <c r="E211" s="211"/>
      <c r="F211" s="179" t="s">
        <v>57</v>
      </c>
      <c r="G211" s="655" t="s">
        <v>821</v>
      </c>
      <c r="H211" s="179" t="s">
        <v>74</v>
      </c>
      <c r="I211" s="696" t="s">
        <v>1817</v>
      </c>
      <c r="J211" s="696" t="s">
        <v>1810</v>
      </c>
      <c r="K211" s="696" t="s">
        <v>1797</v>
      </c>
      <c r="L211" s="697" t="s">
        <v>1813</v>
      </c>
      <c r="M211" s="628">
        <v>3.61</v>
      </c>
      <c r="N211" s="210">
        <v>1</v>
      </c>
      <c r="O211" s="210"/>
      <c r="P211" s="210"/>
      <c r="Q211" s="49"/>
      <c r="R211" s="195"/>
      <c r="S211" s="196"/>
      <c r="T211" s="197"/>
      <c r="U211" s="198"/>
      <c r="V211" s="199"/>
      <c r="W211" s="200"/>
      <c r="X211" s="201"/>
      <c r="Y211" s="202"/>
      <c r="Z211" s="203"/>
      <c r="AA211" s="204"/>
      <c r="AB211" s="69"/>
      <c r="AC211" s="69"/>
      <c r="AD211" s="213">
        <f t="shared" si="222"/>
        <v>0</v>
      </c>
      <c r="AE211" s="214">
        <f t="shared" si="223"/>
        <v>0</v>
      </c>
      <c r="AF211" s="205"/>
      <c r="AG211" s="205"/>
      <c r="AH211" s="206"/>
      <c r="AI211" s="205"/>
      <c r="AJ211" s="62"/>
      <c r="AK211" s="62"/>
      <c r="AL211" s="516"/>
      <c r="AM211" s="510"/>
      <c r="AN211" s="62">
        <f>ROUND(CEILING(AR211*('Summary '!$J$4/100+1),5),0)-1</f>
        <v>399</v>
      </c>
      <c r="AO211" s="63">
        <f t="shared" si="224"/>
        <v>0</v>
      </c>
      <c r="AP211" s="63">
        <f t="shared" si="225"/>
        <v>0</v>
      </c>
      <c r="AQ211" s="63"/>
      <c r="AR211" s="205">
        <v>324</v>
      </c>
      <c r="AS211" s="205"/>
      <c r="AT211" s="510"/>
      <c r="AU211" s="511"/>
      <c r="AV211" s="511">
        <f t="shared" si="226"/>
        <v>324</v>
      </c>
      <c r="AW211" s="511">
        <f t="shared" si="227"/>
        <v>324</v>
      </c>
      <c r="AX211" s="64"/>
      <c r="AY211" s="65"/>
      <c r="AZ211" s="66"/>
      <c r="BA211" s="126"/>
      <c r="BB211" s="291"/>
      <c r="BC211" s="45">
        <f t="shared" si="228"/>
        <v>0</v>
      </c>
      <c r="BD211" s="44">
        <f t="shared" si="229"/>
        <v>0</v>
      </c>
      <c r="BE211" s="512">
        <f t="shared" si="230"/>
        <v>356.40000000000003</v>
      </c>
      <c r="BF211" s="69"/>
      <c r="BG211" s="210">
        <f t="shared" si="231"/>
        <v>0</v>
      </c>
      <c r="BH211" s="512">
        <f t="shared" si="232"/>
        <v>356.40000000000003</v>
      </c>
      <c r="BI211" s="400"/>
      <c r="BJ211" s="44">
        <f t="shared" si="233"/>
        <v>0</v>
      </c>
      <c r="BK211" s="512">
        <f t="shared" si="218"/>
        <v>372.59999999999997</v>
      </c>
      <c r="BL211" s="242"/>
      <c r="BM211" s="210">
        <f t="shared" si="234"/>
        <v>0</v>
      </c>
      <c r="BN211" s="512">
        <f t="shared" si="219"/>
        <v>324</v>
      </c>
      <c r="BO211" s="397">
        <f t="shared" si="235"/>
        <v>0</v>
      </c>
      <c r="BP211" s="210">
        <f t="shared" si="236"/>
        <v>0</v>
      </c>
      <c r="BQ211" s="44">
        <f t="shared" si="237"/>
        <v>0</v>
      </c>
      <c r="BR211" s="215">
        <v>1579</v>
      </c>
      <c r="BS211" s="714">
        <v>115</v>
      </c>
      <c r="BT211" s="571" cm="1">
        <f t="array" ref="BT211">PRODUCT(--_xlfn.TEXTSPLIT(G211,"x"))/10000000</f>
        <v>4.5512600000000001</v>
      </c>
      <c r="BU211" s="571">
        <f t="shared" si="220"/>
        <v>2.7101176112183434</v>
      </c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</row>
    <row r="212" spans="1:284" ht="13" customHeight="1">
      <c r="A212" s="210" t="str">
        <f t="shared" si="221"/>
        <v>SQ61580</v>
      </c>
      <c r="B212" s="211" t="s">
        <v>368</v>
      </c>
      <c r="C212" s="211" t="s">
        <v>374</v>
      </c>
      <c r="D212" s="644" t="s">
        <v>1821</v>
      </c>
      <c r="E212" s="211"/>
      <c r="F212" s="179" t="s">
        <v>57</v>
      </c>
      <c r="G212" s="655" t="s">
        <v>822</v>
      </c>
      <c r="H212" s="179" t="s">
        <v>74</v>
      </c>
      <c r="I212" s="696" t="s">
        <v>1817</v>
      </c>
      <c r="J212" s="696" t="s">
        <v>1810</v>
      </c>
      <c r="K212" s="696" t="s">
        <v>1797</v>
      </c>
      <c r="L212" s="697" t="s">
        <v>1813</v>
      </c>
      <c r="M212" s="628">
        <v>6.61</v>
      </c>
      <c r="N212" s="210">
        <v>1</v>
      </c>
      <c r="O212" s="210"/>
      <c r="P212" s="210"/>
      <c r="Q212" s="49"/>
      <c r="R212" s="195"/>
      <c r="S212" s="196"/>
      <c r="T212" s="197"/>
      <c r="U212" s="198"/>
      <c r="V212" s="199"/>
      <c r="W212" s="200"/>
      <c r="X212" s="201"/>
      <c r="Y212" s="202"/>
      <c r="Z212" s="203"/>
      <c r="AA212" s="204"/>
      <c r="AB212" s="69"/>
      <c r="AC212" s="69"/>
      <c r="AD212" s="213">
        <f t="shared" si="222"/>
        <v>0</v>
      </c>
      <c r="AE212" s="214">
        <f t="shared" si="223"/>
        <v>0</v>
      </c>
      <c r="AF212" s="205"/>
      <c r="AG212" s="205"/>
      <c r="AH212" s="206"/>
      <c r="AI212" s="205"/>
      <c r="AJ212" s="62"/>
      <c r="AK212" s="62"/>
      <c r="AL212" s="516"/>
      <c r="AM212" s="510"/>
      <c r="AN212" s="62">
        <f>ROUND(CEILING(AR212*('Summary '!$J$4/100+1),5),0)-1</f>
        <v>609</v>
      </c>
      <c r="AO212" s="63">
        <f t="shared" si="224"/>
        <v>0</v>
      </c>
      <c r="AP212" s="63">
        <f t="shared" si="225"/>
        <v>0</v>
      </c>
      <c r="AQ212" s="63"/>
      <c r="AR212" s="205">
        <v>499</v>
      </c>
      <c r="AS212" s="205"/>
      <c r="AT212" s="510"/>
      <c r="AU212" s="511"/>
      <c r="AV212" s="511">
        <f t="shared" si="226"/>
        <v>499</v>
      </c>
      <c r="AW212" s="511">
        <f t="shared" si="227"/>
        <v>499</v>
      </c>
      <c r="AX212" s="64"/>
      <c r="AY212" s="65"/>
      <c r="AZ212" s="66"/>
      <c r="BA212" s="126"/>
      <c r="BB212" s="291"/>
      <c r="BC212" s="45">
        <f t="shared" si="228"/>
        <v>0</v>
      </c>
      <c r="BD212" s="44">
        <f t="shared" si="229"/>
        <v>0</v>
      </c>
      <c r="BE212" s="512">
        <f t="shared" si="230"/>
        <v>548.90000000000009</v>
      </c>
      <c r="BF212" s="69"/>
      <c r="BG212" s="210">
        <f t="shared" si="231"/>
        <v>0</v>
      </c>
      <c r="BH212" s="512">
        <f t="shared" si="232"/>
        <v>548.90000000000009</v>
      </c>
      <c r="BI212" s="400"/>
      <c r="BJ212" s="44">
        <f t="shared" si="233"/>
        <v>0</v>
      </c>
      <c r="BK212" s="512">
        <f t="shared" si="218"/>
        <v>573.84999999999991</v>
      </c>
      <c r="BL212" s="242"/>
      <c r="BM212" s="210">
        <f t="shared" si="234"/>
        <v>0</v>
      </c>
      <c r="BN212" s="512">
        <f t="shared" si="219"/>
        <v>499</v>
      </c>
      <c r="BO212" s="397">
        <f t="shared" si="235"/>
        <v>0</v>
      </c>
      <c r="BP212" s="210">
        <f t="shared" si="236"/>
        <v>0</v>
      </c>
      <c r="BQ212" s="44">
        <f t="shared" si="237"/>
        <v>0</v>
      </c>
      <c r="BR212" s="215">
        <v>1580</v>
      </c>
      <c r="BS212" s="714">
        <v>115</v>
      </c>
      <c r="BT212" s="571" cm="1">
        <f t="array" ref="BT212">PRODUCT(--_xlfn.TEXTSPLIT(G212,"x"))/10000000</f>
        <v>12.060124999999999</v>
      </c>
      <c r="BU212" s="571">
        <f t="shared" si="220"/>
        <v>2.5380860360021895</v>
      </c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</row>
    <row r="213" spans="1:284" ht="13" customHeight="1">
      <c r="A213" s="210" t="str">
        <f t="shared" si="221"/>
        <v>SQ61926</v>
      </c>
      <c r="B213" s="211" t="s">
        <v>368</v>
      </c>
      <c r="C213" s="211" t="s">
        <v>466</v>
      </c>
      <c r="D213" s="644" t="s">
        <v>1821</v>
      </c>
      <c r="E213" s="211"/>
      <c r="F213" s="179" t="s">
        <v>58</v>
      </c>
      <c r="G213" s="655" t="s">
        <v>823</v>
      </c>
      <c r="H213" s="179" t="s">
        <v>74</v>
      </c>
      <c r="I213" s="696" t="s">
        <v>1817</v>
      </c>
      <c r="J213" s="696" t="s">
        <v>1810</v>
      </c>
      <c r="K213" s="696" t="s">
        <v>1797</v>
      </c>
      <c r="L213" s="697" t="s">
        <v>1813</v>
      </c>
      <c r="M213" s="628">
        <v>1.54</v>
      </c>
      <c r="N213" s="210">
        <v>1</v>
      </c>
      <c r="O213" s="210"/>
      <c r="P213" s="210"/>
      <c r="Q213" s="49"/>
      <c r="R213" s="195"/>
      <c r="S213" s="196"/>
      <c r="T213" s="197"/>
      <c r="U213" s="198"/>
      <c r="V213" s="199"/>
      <c r="W213" s="200"/>
      <c r="X213" s="201"/>
      <c r="Y213" s="202"/>
      <c r="Z213" s="203"/>
      <c r="AA213" s="204"/>
      <c r="AB213" s="69"/>
      <c r="AC213" s="69"/>
      <c r="AD213" s="213">
        <f t="shared" si="222"/>
        <v>0</v>
      </c>
      <c r="AE213" s="214">
        <f t="shared" si="223"/>
        <v>0</v>
      </c>
      <c r="AF213" s="205"/>
      <c r="AG213" s="205"/>
      <c r="AH213" s="206"/>
      <c r="AI213" s="205"/>
      <c r="AJ213" s="62"/>
      <c r="AK213" s="62"/>
      <c r="AL213" s="516"/>
      <c r="AM213" s="510"/>
      <c r="AN213" s="62">
        <f>ROUND(CEILING(AR213*('Summary '!$J$4/100+1),5),0)-1</f>
        <v>269</v>
      </c>
      <c r="AO213" s="63">
        <f t="shared" si="224"/>
        <v>0</v>
      </c>
      <c r="AP213" s="63">
        <f t="shared" si="225"/>
        <v>0</v>
      </c>
      <c r="AQ213" s="63"/>
      <c r="AR213" s="205">
        <v>219</v>
      </c>
      <c r="AS213" s="205"/>
      <c r="AT213" s="510"/>
      <c r="AU213" s="511"/>
      <c r="AV213" s="511">
        <f t="shared" si="226"/>
        <v>219</v>
      </c>
      <c r="AW213" s="511">
        <f t="shared" si="227"/>
        <v>219</v>
      </c>
      <c r="AX213" s="64"/>
      <c r="AY213" s="65"/>
      <c r="AZ213" s="66"/>
      <c r="BA213" s="126"/>
      <c r="BB213" s="291"/>
      <c r="BC213" s="45">
        <f t="shared" si="228"/>
        <v>0</v>
      </c>
      <c r="BD213" s="44">
        <f t="shared" si="229"/>
        <v>0</v>
      </c>
      <c r="BE213" s="512">
        <f t="shared" si="230"/>
        <v>240.9</v>
      </c>
      <c r="BF213" s="69"/>
      <c r="BG213" s="210">
        <f t="shared" si="231"/>
        <v>0</v>
      </c>
      <c r="BH213" s="512">
        <f t="shared" si="232"/>
        <v>240.9</v>
      </c>
      <c r="BI213" s="400"/>
      <c r="BJ213" s="44">
        <f t="shared" si="233"/>
        <v>0</v>
      </c>
      <c r="BK213" s="512">
        <f t="shared" si="218"/>
        <v>251.85</v>
      </c>
      <c r="BL213" s="242"/>
      <c r="BM213" s="210">
        <f t="shared" si="234"/>
        <v>0</v>
      </c>
      <c r="BN213" s="512">
        <f t="shared" si="219"/>
        <v>219</v>
      </c>
      <c r="BO213" s="397">
        <f t="shared" si="235"/>
        <v>0</v>
      </c>
      <c r="BP213" s="210">
        <f t="shared" si="236"/>
        <v>0</v>
      </c>
      <c r="BQ213" s="44">
        <f t="shared" si="237"/>
        <v>0</v>
      </c>
      <c r="BR213" s="215">
        <v>1926</v>
      </c>
      <c r="BS213" s="714">
        <v>115</v>
      </c>
      <c r="BT213" s="571" cm="1">
        <f t="array" ref="BT213">PRODUCT(--_xlfn.TEXTSPLIT(G213,"x"))/10000000</f>
        <v>1.6849799999999999</v>
      </c>
      <c r="BU213" s="571">
        <f t="shared" si="220"/>
        <v>2.8855297924957326</v>
      </c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</row>
    <row r="214" spans="1:284" ht="13" customHeight="1">
      <c r="A214" s="210" t="str">
        <f t="shared" si="221"/>
        <v>SQ61927</v>
      </c>
      <c r="B214" s="211" t="s">
        <v>368</v>
      </c>
      <c r="C214" s="211" t="s">
        <v>467</v>
      </c>
      <c r="D214" s="644" t="s">
        <v>1821</v>
      </c>
      <c r="E214" s="211"/>
      <c r="F214" s="179" t="s">
        <v>58</v>
      </c>
      <c r="G214" s="655" t="s">
        <v>824</v>
      </c>
      <c r="H214" s="179" t="s">
        <v>74</v>
      </c>
      <c r="I214" s="696" t="s">
        <v>1817</v>
      </c>
      <c r="J214" s="696" t="s">
        <v>1810</v>
      </c>
      <c r="K214" s="696" t="s">
        <v>1797</v>
      </c>
      <c r="L214" s="697" t="s">
        <v>1813</v>
      </c>
      <c r="M214" s="628">
        <v>2.42</v>
      </c>
      <c r="N214" s="210">
        <v>1</v>
      </c>
      <c r="O214" s="210"/>
      <c r="P214" s="210"/>
      <c r="Q214" s="49"/>
      <c r="R214" s="195"/>
      <c r="S214" s="196"/>
      <c r="T214" s="197"/>
      <c r="U214" s="198"/>
      <c r="V214" s="199"/>
      <c r="W214" s="200"/>
      <c r="X214" s="201"/>
      <c r="Y214" s="202"/>
      <c r="Z214" s="203"/>
      <c r="AA214" s="204"/>
      <c r="AB214" s="69"/>
      <c r="AC214" s="69"/>
      <c r="AD214" s="213">
        <f t="shared" si="222"/>
        <v>0</v>
      </c>
      <c r="AE214" s="214">
        <f t="shared" si="223"/>
        <v>0</v>
      </c>
      <c r="AF214" s="205"/>
      <c r="AG214" s="205"/>
      <c r="AH214" s="206"/>
      <c r="AI214" s="205"/>
      <c r="AJ214" s="62"/>
      <c r="AK214" s="62"/>
      <c r="AL214" s="516"/>
      <c r="AM214" s="510"/>
      <c r="AN214" s="62">
        <f>ROUND(CEILING(AR214*('Summary '!$J$4/100+1),5),0)-1</f>
        <v>349</v>
      </c>
      <c r="AO214" s="63">
        <f t="shared" si="224"/>
        <v>0</v>
      </c>
      <c r="AP214" s="63">
        <f t="shared" si="225"/>
        <v>0</v>
      </c>
      <c r="AQ214" s="63"/>
      <c r="AR214" s="205">
        <v>284</v>
      </c>
      <c r="AS214" s="205"/>
      <c r="AT214" s="510"/>
      <c r="AU214" s="511"/>
      <c r="AV214" s="511">
        <f t="shared" si="226"/>
        <v>284</v>
      </c>
      <c r="AW214" s="511">
        <f t="shared" si="227"/>
        <v>284</v>
      </c>
      <c r="AX214" s="64"/>
      <c r="AY214" s="65"/>
      <c r="AZ214" s="66"/>
      <c r="BA214" s="126"/>
      <c r="BB214" s="291"/>
      <c r="BC214" s="45">
        <f t="shared" si="228"/>
        <v>0</v>
      </c>
      <c r="BD214" s="44">
        <f t="shared" si="229"/>
        <v>0</v>
      </c>
      <c r="BE214" s="512">
        <f t="shared" si="230"/>
        <v>312.40000000000003</v>
      </c>
      <c r="BF214" s="69"/>
      <c r="BG214" s="210">
        <f t="shared" si="231"/>
        <v>0</v>
      </c>
      <c r="BH214" s="512">
        <f t="shared" si="232"/>
        <v>312.40000000000003</v>
      </c>
      <c r="BI214" s="400"/>
      <c r="BJ214" s="44">
        <f t="shared" si="233"/>
        <v>0</v>
      </c>
      <c r="BK214" s="512">
        <f t="shared" si="218"/>
        <v>326.59999999999997</v>
      </c>
      <c r="BL214" s="242"/>
      <c r="BM214" s="210">
        <f t="shared" si="234"/>
        <v>0</v>
      </c>
      <c r="BN214" s="512">
        <f t="shared" si="219"/>
        <v>284</v>
      </c>
      <c r="BO214" s="397">
        <f t="shared" si="235"/>
        <v>0</v>
      </c>
      <c r="BP214" s="210">
        <f t="shared" si="236"/>
        <v>0</v>
      </c>
      <c r="BQ214" s="44">
        <f t="shared" si="237"/>
        <v>0</v>
      </c>
      <c r="BR214" s="215">
        <v>1927</v>
      </c>
      <c r="BS214" s="714">
        <v>115</v>
      </c>
      <c r="BT214" s="571" cm="1">
        <f t="array" ref="BT214">PRODUCT(--_xlfn.TEXTSPLIT(G214,"x"))/10000000</f>
        <v>3.5201250000000002</v>
      </c>
      <c r="BU214" s="571">
        <f t="shared" si="220"/>
        <v>2.755470307183105</v>
      </c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</row>
    <row r="215" spans="1:284" ht="13" customHeight="1">
      <c r="A215" s="210" t="str">
        <f t="shared" si="221"/>
        <v>SQ61928</v>
      </c>
      <c r="B215" s="211" t="s">
        <v>368</v>
      </c>
      <c r="C215" s="211" t="s">
        <v>468</v>
      </c>
      <c r="D215" s="644" t="s">
        <v>1821</v>
      </c>
      <c r="E215" s="211"/>
      <c r="F215" s="179" t="s">
        <v>58</v>
      </c>
      <c r="G215" s="655" t="s">
        <v>825</v>
      </c>
      <c r="H215" s="179" t="s">
        <v>74</v>
      </c>
      <c r="I215" s="696" t="s">
        <v>1817</v>
      </c>
      <c r="J215" s="696" t="s">
        <v>1810</v>
      </c>
      <c r="K215" s="696" t="s">
        <v>1797</v>
      </c>
      <c r="L215" s="697" t="s">
        <v>1813</v>
      </c>
      <c r="M215" s="628">
        <v>3.19</v>
      </c>
      <c r="N215" s="210">
        <v>1</v>
      </c>
      <c r="O215" s="210"/>
      <c r="P215" s="210"/>
      <c r="Q215" s="49"/>
      <c r="R215" s="195"/>
      <c r="S215" s="196"/>
      <c r="T215" s="197"/>
      <c r="U215" s="198"/>
      <c r="V215" s="199"/>
      <c r="W215" s="200"/>
      <c r="X215" s="201"/>
      <c r="Y215" s="202"/>
      <c r="Z215" s="203"/>
      <c r="AA215" s="204"/>
      <c r="AB215" s="69"/>
      <c r="AC215" s="69"/>
      <c r="AD215" s="213">
        <f t="shared" si="222"/>
        <v>0</v>
      </c>
      <c r="AE215" s="214">
        <f t="shared" si="223"/>
        <v>0</v>
      </c>
      <c r="AF215" s="205"/>
      <c r="AG215" s="205"/>
      <c r="AH215" s="206"/>
      <c r="AI215" s="205"/>
      <c r="AJ215" s="62"/>
      <c r="AK215" s="62"/>
      <c r="AL215" s="516"/>
      <c r="AM215" s="510"/>
      <c r="AN215" s="62">
        <f>ROUND(CEILING(AR215*('Summary '!$J$4/100+1),5),0)-1</f>
        <v>349</v>
      </c>
      <c r="AO215" s="63">
        <f t="shared" si="224"/>
        <v>0</v>
      </c>
      <c r="AP215" s="63">
        <f t="shared" si="225"/>
        <v>0</v>
      </c>
      <c r="AQ215" s="63"/>
      <c r="AR215" s="205">
        <v>284</v>
      </c>
      <c r="AS215" s="205"/>
      <c r="AT215" s="510"/>
      <c r="AU215" s="511"/>
      <c r="AV215" s="511">
        <f t="shared" si="226"/>
        <v>284</v>
      </c>
      <c r="AW215" s="511">
        <f t="shared" si="227"/>
        <v>284</v>
      </c>
      <c r="AX215" s="64"/>
      <c r="AY215" s="65"/>
      <c r="AZ215" s="66"/>
      <c r="BA215" s="126"/>
      <c r="BB215" s="291"/>
      <c r="BC215" s="45">
        <f t="shared" si="228"/>
        <v>0</v>
      </c>
      <c r="BD215" s="44">
        <f t="shared" si="229"/>
        <v>0</v>
      </c>
      <c r="BE215" s="512">
        <f t="shared" si="230"/>
        <v>312.40000000000003</v>
      </c>
      <c r="BF215" s="69"/>
      <c r="BG215" s="210">
        <f t="shared" si="231"/>
        <v>0</v>
      </c>
      <c r="BH215" s="512">
        <f t="shared" si="232"/>
        <v>312.40000000000003</v>
      </c>
      <c r="BI215" s="400"/>
      <c r="BJ215" s="44">
        <f t="shared" si="233"/>
        <v>0</v>
      </c>
      <c r="BK215" s="512">
        <f t="shared" si="218"/>
        <v>326.59999999999997</v>
      </c>
      <c r="BL215" s="242"/>
      <c r="BM215" s="210">
        <f t="shared" si="234"/>
        <v>0</v>
      </c>
      <c r="BN215" s="512">
        <f t="shared" si="219"/>
        <v>284</v>
      </c>
      <c r="BO215" s="397">
        <f t="shared" si="235"/>
        <v>0</v>
      </c>
      <c r="BP215" s="210">
        <f t="shared" si="236"/>
        <v>0</v>
      </c>
      <c r="BQ215" s="44">
        <f t="shared" si="237"/>
        <v>0</v>
      </c>
      <c r="BR215" s="215">
        <v>1928</v>
      </c>
      <c r="BS215" s="714">
        <v>115</v>
      </c>
      <c r="BT215" s="571" cm="1">
        <f t="array" ref="BT215">PRODUCT(--_xlfn.TEXTSPLIT(G215,"x"))/10000000</f>
        <v>5.2147439999999996</v>
      </c>
      <c r="BU215" s="571">
        <f t="shared" si="220"/>
        <v>2.6860939500233068</v>
      </c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</row>
    <row r="216" spans="1:284" ht="13" customHeight="1">
      <c r="A216" s="210" t="str">
        <f t="shared" si="221"/>
        <v>SQ61929</v>
      </c>
      <c r="B216" s="211" t="s">
        <v>368</v>
      </c>
      <c r="C216" s="211" t="s">
        <v>469</v>
      </c>
      <c r="D216" s="644" t="s">
        <v>1821</v>
      </c>
      <c r="E216" s="211"/>
      <c r="F216" s="179" t="s">
        <v>58</v>
      </c>
      <c r="G216" s="655" t="s">
        <v>826</v>
      </c>
      <c r="H216" s="179" t="s">
        <v>74</v>
      </c>
      <c r="I216" s="696" t="s">
        <v>1817</v>
      </c>
      <c r="J216" s="696" t="s">
        <v>1810</v>
      </c>
      <c r="K216" s="696" t="s">
        <v>1797</v>
      </c>
      <c r="L216" s="697" t="s">
        <v>1813</v>
      </c>
      <c r="M216" s="628">
        <v>4.4000000000000004</v>
      </c>
      <c r="N216" s="210">
        <v>1</v>
      </c>
      <c r="O216" s="210"/>
      <c r="P216" s="210"/>
      <c r="Q216" s="49"/>
      <c r="R216" s="195"/>
      <c r="S216" s="196"/>
      <c r="T216" s="197"/>
      <c r="U216" s="198"/>
      <c r="V216" s="199"/>
      <c r="W216" s="200"/>
      <c r="X216" s="201"/>
      <c r="Y216" s="202"/>
      <c r="Z216" s="203"/>
      <c r="AA216" s="204"/>
      <c r="AB216" s="69"/>
      <c r="AC216" s="69"/>
      <c r="AD216" s="213">
        <f t="shared" ref="AD216" si="238">SUM(Q216:AC216)</f>
        <v>0</v>
      </c>
      <c r="AE216" s="214">
        <f t="shared" si="223"/>
        <v>0</v>
      </c>
      <c r="AF216" s="205"/>
      <c r="AG216" s="205"/>
      <c r="AH216" s="206"/>
      <c r="AI216" s="205"/>
      <c r="AJ216" s="62"/>
      <c r="AK216" s="62"/>
      <c r="AL216" s="516"/>
      <c r="AM216" s="510"/>
      <c r="AN216" s="62">
        <f>ROUND(CEILING(AR216*('Summary '!$J$4/100+1),5),0)-1</f>
        <v>419</v>
      </c>
      <c r="AO216" s="63">
        <f t="shared" si="224"/>
        <v>0</v>
      </c>
      <c r="AP216" s="63">
        <f t="shared" si="225"/>
        <v>0</v>
      </c>
      <c r="AQ216" s="63"/>
      <c r="AR216" s="205">
        <v>344</v>
      </c>
      <c r="AS216" s="205"/>
      <c r="AT216" s="510"/>
      <c r="AU216" s="511"/>
      <c r="AV216" s="511">
        <f t="shared" si="226"/>
        <v>344</v>
      </c>
      <c r="AW216" s="511">
        <f t="shared" si="227"/>
        <v>344</v>
      </c>
      <c r="AX216" s="64"/>
      <c r="AY216" s="65"/>
      <c r="AZ216" s="66"/>
      <c r="BA216" s="126"/>
      <c r="BB216" s="291"/>
      <c r="BC216" s="45">
        <f t="shared" si="228"/>
        <v>0</v>
      </c>
      <c r="BD216" s="44">
        <f t="shared" si="229"/>
        <v>0</v>
      </c>
      <c r="BE216" s="512">
        <f t="shared" si="230"/>
        <v>378.40000000000003</v>
      </c>
      <c r="BF216" s="69"/>
      <c r="BG216" s="210">
        <f t="shared" si="231"/>
        <v>0</v>
      </c>
      <c r="BH216" s="512">
        <f t="shared" si="232"/>
        <v>378.40000000000003</v>
      </c>
      <c r="BI216" s="400"/>
      <c r="BJ216" s="44">
        <f t="shared" si="233"/>
        <v>0</v>
      </c>
      <c r="BK216" s="512">
        <f t="shared" si="218"/>
        <v>395.59999999999997</v>
      </c>
      <c r="BL216" s="242"/>
      <c r="BM216" s="210">
        <f t="shared" si="234"/>
        <v>0</v>
      </c>
      <c r="BN216" s="512">
        <f t="shared" si="219"/>
        <v>344</v>
      </c>
      <c r="BO216" s="397">
        <f t="shared" si="235"/>
        <v>0</v>
      </c>
      <c r="BP216" s="210">
        <f t="shared" si="236"/>
        <v>0</v>
      </c>
      <c r="BQ216" s="44">
        <f t="shared" si="237"/>
        <v>0</v>
      </c>
      <c r="BR216" s="215">
        <v>1929</v>
      </c>
      <c r="BS216" s="714">
        <v>115</v>
      </c>
      <c r="BT216" s="571" cm="1">
        <f t="array" ref="BT216">PRODUCT(--_xlfn.TEXTSPLIT(G216,"x"))/10000000</f>
        <v>9.4057600000000008</v>
      </c>
      <c r="BU216" s="571">
        <f t="shared" si="220"/>
        <v>2.5819690359273935</v>
      </c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</row>
    <row r="217" spans="1:284" ht="17">
      <c r="A217" s="72"/>
      <c r="B217" s="72"/>
      <c r="C217" s="293" t="s">
        <v>375</v>
      </c>
      <c r="D217" s="72"/>
      <c r="E217" s="207"/>
      <c r="F217" s="207"/>
      <c r="G217" s="86"/>
      <c r="H217" s="286"/>
      <c r="I217" s="632"/>
      <c r="J217" s="632"/>
      <c r="K217" s="632"/>
      <c r="L217" s="632"/>
      <c r="M217" s="86"/>
      <c r="N217" s="73"/>
      <c r="O217" s="428"/>
      <c r="P217" s="428"/>
      <c r="Q217" s="245"/>
      <c r="R217" s="140"/>
      <c r="S217" s="140"/>
      <c r="T217" s="140"/>
      <c r="U217" s="140"/>
      <c r="V217" s="140"/>
      <c r="W217" s="140"/>
      <c r="X217" s="140"/>
      <c r="Y217" s="140"/>
      <c r="Z217" s="140"/>
      <c r="AA217" s="140"/>
      <c r="AB217" s="565"/>
      <c r="AC217" s="565"/>
      <c r="AD217" s="209"/>
      <c r="AE217" s="142"/>
      <c r="AF217" s="142"/>
      <c r="AG217" s="142"/>
      <c r="AH217" s="142"/>
      <c r="AI217" s="141"/>
      <c r="AJ217" s="408"/>
      <c r="AK217" s="599"/>
      <c r="AL217" s="142"/>
      <c r="AM217" s="142"/>
      <c r="AN217" s="142"/>
      <c r="AO217" s="142"/>
      <c r="AP217" s="142"/>
      <c r="AQ217" s="142"/>
      <c r="AR217" s="404"/>
      <c r="AS217" s="142"/>
      <c r="AT217" s="142"/>
      <c r="AU217" s="142"/>
      <c r="AV217" s="142"/>
      <c r="AW217" s="142"/>
      <c r="AX217" s="565"/>
      <c r="AY217" s="565"/>
      <c r="AZ217" s="565"/>
      <c r="BA217" s="565"/>
      <c r="BB217" s="565"/>
      <c r="BC217" s="142"/>
      <c r="BD217" s="142"/>
      <c r="BE217" s="142"/>
      <c r="BF217" s="565"/>
      <c r="BG217" s="142"/>
      <c r="BH217" s="142"/>
      <c r="BI217" s="142"/>
      <c r="BJ217" s="258"/>
      <c r="BK217" s="258"/>
      <c r="BL217" s="566"/>
      <c r="BM217" s="258"/>
      <c r="BN217" s="258"/>
      <c r="BO217" s="258"/>
      <c r="BP217" s="258"/>
      <c r="BQ217" s="258"/>
      <c r="BR217" s="258"/>
      <c r="BS217" s="404"/>
      <c r="BT217" s="404"/>
      <c r="BU217" s="404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</row>
    <row r="218" spans="1:284" ht="13" customHeight="1">
      <c r="A218" s="44" t="str">
        <f t="shared" ref="A218:A223" si="239">"SQ6"&amp;REPT(0,4-LEN(BR218))&amp;BR218</f>
        <v>SQ61581</v>
      </c>
      <c r="B218" s="158" t="s">
        <v>375</v>
      </c>
      <c r="C218" s="158" t="s">
        <v>376</v>
      </c>
      <c r="D218" s="158" t="s">
        <v>1821</v>
      </c>
      <c r="E218" s="211"/>
      <c r="F218" s="699" t="s">
        <v>337</v>
      </c>
      <c r="G218" s="288" t="s">
        <v>827</v>
      </c>
      <c r="H218" s="700" t="s">
        <v>79</v>
      </c>
      <c r="I218" s="697" t="s">
        <v>1817</v>
      </c>
      <c r="J218" s="696" t="s">
        <v>1810</v>
      </c>
      <c r="K218" s="696" t="s">
        <v>1797</v>
      </c>
      <c r="L218" s="697" t="s">
        <v>1813</v>
      </c>
      <c r="M218" s="628">
        <v>4.87</v>
      </c>
      <c r="N218" s="44">
        <v>1</v>
      </c>
      <c r="O218" s="210"/>
      <c r="P218" s="210"/>
      <c r="Q218" s="49"/>
      <c r="R218" s="123"/>
      <c r="S218" s="51"/>
      <c r="T218" s="52"/>
      <c r="U218" s="124"/>
      <c r="V218" s="54"/>
      <c r="W218" s="55"/>
      <c r="X218" s="56"/>
      <c r="Y218" s="57"/>
      <c r="Z218" s="58"/>
      <c r="AA218" s="125"/>
      <c r="AB218" s="69"/>
      <c r="AC218" s="69"/>
      <c r="AD218" s="213">
        <f t="shared" ref="AD218:AD247" si="240">SUM(Q218:AC218)</f>
        <v>0</v>
      </c>
      <c r="AE218" s="61">
        <f t="shared" ref="AE218:AE223" si="241">N218*AD218</f>
        <v>0</v>
      </c>
      <c r="AF218" s="62"/>
      <c r="AG218" s="62"/>
      <c r="AH218" s="63"/>
      <c r="AI218" s="62"/>
      <c r="AJ218" s="62"/>
      <c r="AK218" s="62"/>
      <c r="AL218" s="516"/>
      <c r="AM218" s="510"/>
      <c r="AN218" s="62">
        <f>ROUND(CEILING(AR218*('Summary '!$J$4/100+1),5),0)-1</f>
        <v>524</v>
      </c>
      <c r="AO218" s="63">
        <f t="shared" ref="AO218:AO247" si="242">IF(P218=TRUE,-0.05,0)</f>
        <v>0</v>
      </c>
      <c r="AP218" s="63">
        <f t="shared" ref="AP218:AP247" si="243">IF(O218=TRUE,0.15,0)</f>
        <v>0</v>
      </c>
      <c r="AQ218" s="63"/>
      <c r="AR218" s="62">
        <v>429</v>
      </c>
      <c r="AS218" s="62"/>
      <c r="AT218" s="514"/>
      <c r="AU218" s="515"/>
      <c r="AV218" s="511">
        <f t="shared" ref="AV218:AV223" si="244">IF(OrderFormType="Wholesale",CEILING(AR218*ExchRate,ExchRateRoundUpTo),CEILING(AN218*ExchRate,ExchRateRoundUpTo)/1.22)</f>
        <v>429</v>
      </c>
      <c r="AW218" s="511">
        <f t="shared" ref="AW218:AW223" si="245">AV218*(1+AO218+AP218)</f>
        <v>429</v>
      </c>
      <c r="AX218" s="64"/>
      <c r="AY218" s="65"/>
      <c r="AZ218" s="66"/>
      <c r="BA218" s="126"/>
      <c r="BB218" s="291"/>
      <c r="BC218" s="45">
        <f t="shared" ref="BC218:BC223" si="246">SUM(AX218:BB218)</f>
        <v>0</v>
      </c>
      <c r="BD218" s="44">
        <f t="shared" ref="BD218:BD223" si="247">N218*BC218</f>
        <v>0</v>
      </c>
      <c r="BE218" s="512">
        <f t="shared" ref="BE218:BE223" si="248">AV218*(1.1+AO218+AP218)</f>
        <v>471.90000000000003</v>
      </c>
      <c r="BF218" s="69"/>
      <c r="BG218" s="210">
        <f t="shared" ref="BG218:BG247" si="249">$N218*BF218</f>
        <v>0</v>
      </c>
      <c r="BH218" s="512">
        <f t="shared" ref="BH218:BH223" si="250">$AV218*(1.1+$AO218+$AP218)</f>
        <v>471.90000000000003</v>
      </c>
      <c r="BI218" s="400"/>
      <c r="BJ218" s="44">
        <f t="shared" ref="BJ218:BJ223" si="251">N218*BI218</f>
        <v>0</v>
      </c>
      <c r="BK218" s="512">
        <f t="shared" si="218"/>
        <v>493.34999999999997</v>
      </c>
      <c r="BL218" s="242"/>
      <c r="BM218" s="210">
        <f t="shared" ref="BM218:BM223" si="252">N218*BL218</f>
        <v>0</v>
      </c>
      <c r="BN218" s="512">
        <f t="shared" si="219"/>
        <v>429</v>
      </c>
      <c r="BO218" s="397">
        <f t="shared" ref="BO218:BO223" si="253">(AD218*AW218)+(BC218*BE218)+(BF218*BH218)+(BI218*BK218)+(BL218*BN218)</f>
        <v>0</v>
      </c>
      <c r="BP218" s="210">
        <f t="shared" ref="BP218:BP223" si="254">AD218+BC218+BF218+BI218+BL218</f>
        <v>0</v>
      </c>
      <c r="BQ218" s="44">
        <f t="shared" ref="BQ218:BQ223" si="255">N218*BP218</f>
        <v>0</v>
      </c>
      <c r="BR218" s="70">
        <v>1581</v>
      </c>
      <c r="BS218" s="714">
        <v>115</v>
      </c>
      <c r="BT218" s="571" cm="1">
        <f t="array" ref="BT218">PRODUCT(--_xlfn.TEXTSPLIT(G218,"x"))/10000000</f>
        <v>7.2260999999999997</v>
      </c>
      <c r="BU218" s="571">
        <f t="shared" si="220"/>
        <v>2.6285071831427445</v>
      </c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</row>
    <row r="219" spans="1:284" ht="13" customHeight="1">
      <c r="A219" s="44" t="str">
        <f t="shared" si="239"/>
        <v>SQ61582</v>
      </c>
      <c r="B219" s="158" t="s">
        <v>375</v>
      </c>
      <c r="C219" s="158" t="s">
        <v>377</v>
      </c>
      <c r="D219" s="158" t="s">
        <v>1821</v>
      </c>
      <c r="E219" s="211"/>
      <c r="F219" s="699" t="s">
        <v>337</v>
      </c>
      <c r="G219" s="288" t="s">
        <v>828</v>
      </c>
      <c r="H219" s="700" t="s">
        <v>74</v>
      </c>
      <c r="I219" s="697" t="s">
        <v>1817</v>
      </c>
      <c r="J219" s="696" t="s">
        <v>1810</v>
      </c>
      <c r="K219" s="696" t="s">
        <v>1797</v>
      </c>
      <c r="L219" s="697" t="s">
        <v>1813</v>
      </c>
      <c r="M219" s="628">
        <v>4.83</v>
      </c>
      <c r="N219" s="44">
        <v>1</v>
      </c>
      <c r="O219" s="210"/>
      <c r="P219" s="210"/>
      <c r="Q219" s="49"/>
      <c r="R219" s="123"/>
      <c r="S219" s="51"/>
      <c r="T219" s="52"/>
      <c r="U219" s="124"/>
      <c r="V219" s="54"/>
      <c r="W219" s="55"/>
      <c r="X219" s="56"/>
      <c r="Y219" s="57"/>
      <c r="Z219" s="58"/>
      <c r="AA219" s="125"/>
      <c r="AB219" s="69"/>
      <c r="AC219" s="69"/>
      <c r="AD219" s="213">
        <f t="shared" si="240"/>
        <v>0</v>
      </c>
      <c r="AE219" s="61">
        <f t="shared" si="241"/>
        <v>0</v>
      </c>
      <c r="AF219" s="62"/>
      <c r="AG219" s="62"/>
      <c r="AH219" s="63"/>
      <c r="AI219" s="62"/>
      <c r="AJ219" s="62"/>
      <c r="AK219" s="62"/>
      <c r="AL219" s="516"/>
      <c r="AM219" s="510"/>
      <c r="AN219" s="62">
        <f>ROUND(CEILING(AR219*('Summary '!$J$4/100+1),5),0)-1</f>
        <v>514</v>
      </c>
      <c r="AO219" s="63">
        <f t="shared" si="242"/>
        <v>0</v>
      </c>
      <c r="AP219" s="63">
        <f t="shared" si="243"/>
        <v>0</v>
      </c>
      <c r="AQ219" s="63"/>
      <c r="AR219" s="62">
        <v>419</v>
      </c>
      <c r="AS219" s="62"/>
      <c r="AT219" s="514"/>
      <c r="AU219" s="515"/>
      <c r="AV219" s="511">
        <f t="shared" si="244"/>
        <v>419</v>
      </c>
      <c r="AW219" s="511">
        <f t="shared" si="245"/>
        <v>419</v>
      </c>
      <c r="AX219" s="64"/>
      <c r="AY219" s="65"/>
      <c r="AZ219" s="66"/>
      <c r="BA219" s="126"/>
      <c r="BB219" s="291"/>
      <c r="BC219" s="45">
        <f t="shared" si="246"/>
        <v>0</v>
      </c>
      <c r="BD219" s="44">
        <f t="shared" si="247"/>
        <v>0</v>
      </c>
      <c r="BE219" s="512">
        <f t="shared" si="248"/>
        <v>460.90000000000003</v>
      </c>
      <c r="BF219" s="69"/>
      <c r="BG219" s="210">
        <f t="shared" si="249"/>
        <v>0</v>
      </c>
      <c r="BH219" s="512">
        <f t="shared" si="250"/>
        <v>460.90000000000003</v>
      </c>
      <c r="BI219" s="400"/>
      <c r="BJ219" s="44">
        <f t="shared" si="251"/>
        <v>0</v>
      </c>
      <c r="BK219" s="512">
        <f t="shared" si="218"/>
        <v>481.84999999999997</v>
      </c>
      <c r="BL219" s="242"/>
      <c r="BM219" s="210">
        <f t="shared" si="252"/>
        <v>0</v>
      </c>
      <c r="BN219" s="512">
        <f t="shared" si="219"/>
        <v>419</v>
      </c>
      <c r="BO219" s="397">
        <f t="shared" si="253"/>
        <v>0</v>
      </c>
      <c r="BP219" s="210">
        <f t="shared" si="254"/>
        <v>0</v>
      </c>
      <c r="BQ219" s="44">
        <f t="shared" si="255"/>
        <v>0</v>
      </c>
      <c r="BR219" s="70">
        <v>1582</v>
      </c>
      <c r="BS219" s="714">
        <v>115</v>
      </c>
      <c r="BT219" s="571" cm="1">
        <f t="array" ref="BT219">PRODUCT(--_xlfn.TEXTSPLIT(G219,"x"))/10000000</f>
        <v>7.3186</v>
      </c>
      <c r="BU219" s="571">
        <f t="shared" si="220"/>
        <v>2.6262617561301251</v>
      </c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</row>
    <row r="220" spans="1:284" ht="13" customHeight="1">
      <c r="A220" s="44" t="str">
        <f t="shared" si="239"/>
        <v>SQ61583</v>
      </c>
      <c r="B220" s="158" t="s">
        <v>375</v>
      </c>
      <c r="C220" s="158" t="s">
        <v>378</v>
      </c>
      <c r="D220" s="158" t="s">
        <v>1821</v>
      </c>
      <c r="E220" s="211"/>
      <c r="F220" s="699" t="s">
        <v>337</v>
      </c>
      <c r="G220" s="288" t="s">
        <v>829</v>
      </c>
      <c r="H220" s="700" t="s">
        <v>74</v>
      </c>
      <c r="I220" s="697" t="s">
        <v>1817</v>
      </c>
      <c r="J220" s="696" t="s">
        <v>1810</v>
      </c>
      <c r="K220" s="696" t="s">
        <v>1797</v>
      </c>
      <c r="L220" s="697" t="s">
        <v>1813</v>
      </c>
      <c r="M220" s="628">
        <v>2.12</v>
      </c>
      <c r="N220" s="44">
        <v>1</v>
      </c>
      <c r="O220" s="210"/>
      <c r="P220" s="210"/>
      <c r="Q220" s="49"/>
      <c r="R220" s="123"/>
      <c r="S220" s="51"/>
      <c r="T220" s="52"/>
      <c r="U220" s="124"/>
      <c r="V220" s="54"/>
      <c r="W220" s="55"/>
      <c r="X220" s="56"/>
      <c r="Y220" s="57"/>
      <c r="Z220" s="58"/>
      <c r="AA220" s="125"/>
      <c r="AB220" s="69"/>
      <c r="AC220" s="69"/>
      <c r="AD220" s="213">
        <f t="shared" si="240"/>
        <v>0</v>
      </c>
      <c r="AE220" s="61">
        <f t="shared" si="241"/>
        <v>0</v>
      </c>
      <c r="AF220" s="62"/>
      <c r="AG220" s="62"/>
      <c r="AH220" s="63"/>
      <c r="AI220" s="62"/>
      <c r="AJ220" s="62"/>
      <c r="AK220" s="62"/>
      <c r="AL220" s="516"/>
      <c r="AM220" s="510"/>
      <c r="AN220" s="62">
        <f>ROUND(CEILING(AR220*('Summary '!$J$4/100+1),5),0)-1</f>
        <v>309</v>
      </c>
      <c r="AO220" s="63">
        <f t="shared" si="242"/>
        <v>0</v>
      </c>
      <c r="AP220" s="63">
        <f t="shared" si="243"/>
        <v>0</v>
      </c>
      <c r="AQ220" s="63"/>
      <c r="AR220" s="62">
        <v>254</v>
      </c>
      <c r="AS220" s="62"/>
      <c r="AT220" s="514"/>
      <c r="AU220" s="515"/>
      <c r="AV220" s="511">
        <f t="shared" si="244"/>
        <v>254</v>
      </c>
      <c r="AW220" s="511">
        <f t="shared" si="245"/>
        <v>254</v>
      </c>
      <c r="AX220" s="64"/>
      <c r="AY220" s="65"/>
      <c r="AZ220" s="66"/>
      <c r="BA220" s="126"/>
      <c r="BB220" s="291"/>
      <c r="BC220" s="45">
        <f t="shared" si="246"/>
        <v>0</v>
      </c>
      <c r="BD220" s="44">
        <f t="shared" si="247"/>
        <v>0</v>
      </c>
      <c r="BE220" s="512">
        <f t="shared" si="248"/>
        <v>279.40000000000003</v>
      </c>
      <c r="BF220" s="69"/>
      <c r="BG220" s="210">
        <f t="shared" si="249"/>
        <v>0</v>
      </c>
      <c r="BH220" s="512">
        <f t="shared" si="250"/>
        <v>279.40000000000003</v>
      </c>
      <c r="BI220" s="400"/>
      <c r="BJ220" s="44">
        <f t="shared" si="251"/>
        <v>0</v>
      </c>
      <c r="BK220" s="512">
        <f t="shared" si="218"/>
        <v>292.09999999999997</v>
      </c>
      <c r="BL220" s="242"/>
      <c r="BM220" s="210">
        <f t="shared" si="252"/>
        <v>0</v>
      </c>
      <c r="BN220" s="512">
        <f t="shared" si="219"/>
        <v>254</v>
      </c>
      <c r="BO220" s="397">
        <f t="shared" si="253"/>
        <v>0</v>
      </c>
      <c r="BP220" s="210">
        <f t="shared" si="254"/>
        <v>0</v>
      </c>
      <c r="BQ220" s="44">
        <f t="shared" si="255"/>
        <v>0</v>
      </c>
      <c r="BR220" s="70">
        <v>1583</v>
      </c>
      <c r="BS220" s="714">
        <v>115</v>
      </c>
      <c r="BT220" s="571" cm="1">
        <f t="array" ref="BT220">PRODUCT(--_xlfn.TEXTSPLIT(G220,"x"))/10000000</f>
        <v>2.0590000000000002</v>
      </c>
      <c r="BU220" s="571">
        <f t="shared" si="220"/>
        <v>2.850140780211361</v>
      </c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</row>
    <row r="221" spans="1:284" ht="13" customHeight="1">
      <c r="A221" s="44" t="str">
        <f t="shared" si="239"/>
        <v>SQ61584</v>
      </c>
      <c r="B221" s="158" t="s">
        <v>375</v>
      </c>
      <c r="C221" s="158" t="s">
        <v>379</v>
      </c>
      <c r="D221" s="158" t="s">
        <v>1821</v>
      </c>
      <c r="E221" s="211"/>
      <c r="F221" s="699" t="s">
        <v>337</v>
      </c>
      <c r="G221" s="288" t="s">
        <v>830</v>
      </c>
      <c r="H221" s="700" t="s">
        <v>79</v>
      </c>
      <c r="I221" s="697" t="s">
        <v>1817</v>
      </c>
      <c r="J221" s="696" t="s">
        <v>1810</v>
      </c>
      <c r="K221" s="696" t="s">
        <v>1797</v>
      </c>
      <c r="L221" s="697" t="s">
        <v>1813</v>
      </c>
      <c r="M221" s="628">
        <v>2.0699999999999998</v>
      </c>
      <c r="N221" s="44">
        <v>1</v>
      </c>
      <c r="O221" s="210"/>
      <c r="P221" s="210"/>
      <c r="Q221" s="49"/>
      <c r="R221" s="123"/>
      <c r="S221" s="51"/>
      <c r="T221" s="52"/>
      <c r="U221" s="124"/>
      <c r="V221" s="54"/>
      <c r="W221" s="55"/>
      <c r="X221" s="56"/>
      <c r="Y221" s="57"/>
      <c r="Z221" s="58"/>
      <c r="AA221" s="125"/>
      <c r="AB221" s="69"/>
      <c r="AC221" s="69"/>
      <c r="AD221" s="213">
        <f t="shared" si="240"/>
        <v>0</v>
      </c>
      <c r="AE221" s="61">
        <f t="shared" si="241"/>
        <v>0</v>
      </c>
      <c r="AF221" s="62"/>
      <c r="AG221" s="62"/>
      <c r="AH221" s="63"/>
      <c r="AI221" s="62"/>
      <c r="AJ221" s="62"/>
      <c r="AK221" s="62"/>
      <c r="AL221" s="516"/>
      <c r="AM221" s="510"/>
      <c r="AN221" s="62">
        <f>ROUND(CEILING(AR221*('Summary '!$J$4/100+1),5),0)-1</f>
        <v>294</v>
      </c>
      <c r="AO221" s="63">
        <f t="shared" si="242"/>
        <v>0</v>
      </c>
      <c r="AP221" s="63">
        <f t="shared" si="243"/>
        <v>0</v>
      </c>
      <c r="AQ221" s="63"/>
      <c r="AR221" s="62">
        <v>239</v>
      </c>
      <c r="AS221" s="62"/>
      <c r="AT221" s="514"/>
      <c r="AU221" s="515"/>
      <c r="AV221" s="511">
        <f t="shared" si="244"/>
        <v>239</v>
      </c>
      <c r="AW221" s="511">
        <f t="shared" si="245"/>
        <v>239</v>
      </c>
      <c r="AX221" s="64"/>
      <c r="AY221" s="65"/>
      <c r="AZ221" s="66"/>
      <c r="BA221" s="126"/>
      <c r="BB221" s="291"/>
      <c r="BC221" s="45">
        <f t="shared" si="246"/>
        <v>0</v>
      </c>
      <c r="BD221" s="44">
        <f t="shared" si="247"/>
        <v>0</v>
      </c>
      <c r="BE221" s="512">
        <f t="shared" si="248"/>
        <v>262.90000000000003</v>
      </c>
      <c r="BF221" s="69"/>
      <c r="BG221" s="210">
        <f t="shared" si="249"/>
        <v>0</v>
      </c>
      <c r="BH221" s="512">
        <f t="shared" si="250"/>
        <v>262.90000000000003</v>
      </c>
      <c r="BI221" s="400"/>
      <c r="BJ221" s="44">
        <f t="shared" si="251"/>
        <v>0</v>
      </c>
      <c r="BK221" s="512">
        <f t="shared" si="218"/>
        <v>274.84999999999997</v>
      </c>
      <c r="BL221" s="242"/>
      <c r="BM221" s="210">
        <f t="shared" si="252"/>
        <v>0</v>
      </c>
      <c r="BN221" s="512">
        <f t="shared" si="219"/>
        <v>239</v>
      </c>
      <c r="BO221" s="397">
        <f t="shared" si="253"/>
        <v>0</v>
      </c>
      <c r="BP221" s="210">
        <f t="shared" si="254"/>
        <v>0</v>
      </c>
      <c r="BQ221" s="44">
        <f t="shared" si="255"/>
        <v>0</v>
      </c>
      <c r="BR221" s="70">
        <v>1584</v>
      </c>
      <c r="BS221" s="714">
        <v>115</v>
      </c>
      <c r="BT221" s="571" cm="1">
        <f t="array" ref="BT221">PRODUCT(--_xlfn.TEXTSPLIT(G221,"x"))/10000000</f>
        <v>2.13</v>
      </c>
      <c r="BU221" s="571">
        <f t="shared" si="220"/>
        <v>2.8441560344818364</v>
      </c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</row>
    <row r="222" spans="1:284" ht="13" customHeight="1">
      <c r="A222" s="44" t="str">
        <f t="shared" si="239"/>
        <v>SQ61940</v>
      </c>
      <c r="B222" s="158" t="s">
        <v>375</v>
      </c>
      <c r="C222" s="158" t="s">
        <v>470</v>
      </c>
      <c r="D222" s="158" t="s">
        <v>1821</v>
      </c>
      <c r="E222" s="211"/>
      <c r="F222" s="699" t="s">
        <v>337</v>
      </c>
      <c r="G222" s="288" t="s">
        <v>830</v>
      </c>
      <c r="H222" s="700" t="s">
        <v>74</v>
      </c>
      <c r="I222" s="697" t="s">
        <v>1817</v>
      </c>
      <c r="J222" s="696" t="s">
        <v>1810</v>
      </c>
      <c r="K222" s="696" t="s">
        <v>1797</v>
      </c>
      <c r="L222" s="697" t="s">
        <v>1813</v>
      </c>
      <c r="M222" s="628">
        <v>4.18</v>
      </c>
      <c r="N222" s="44">
        <v>1</v>
      </c>
      <c r="O222" s="210"/>
      <c r="P222" s="210"/>
      <c r="Q222" s="49"/>
      <c r="R222" s="123"/>
      <c r="S222" s="51"/>
      <c r="T222" s="52"/>
      <c r="U222" s="124"/>
      <c r="V222" s="54"/>
      <c r="W222" s="55"/>
      <c r="X222" s="56"/>
      <c r="Y222" s="57"/>
      <c r="Z222" s="58"/>
      <c r="AA222" s="125"/>
      <c r="AB222" s="69"/>
      <c r="AC222" s="69"/>
      <c r="AD222" s="213">
        <f t="shared" si="240"/>
        <v>0</v>
      </c>
      <c r="AE222" s="61">
        <f t="shared" si="241"/>
        <v>0</v>
      </c>
      <c r="AF222" s="62"/>
      <c r="AG222" s="62"/>
      <c r="AH222" s="63"/>
      <c r="AI222" s="62"/>
      <c r="AJ222" s="62"/>
      <c r="AK222" s="62"/>
      <c r="AL222" s="516"/>
      <c r="AM222" s="510"/>
      <c r="AN222" s="62">
        <f>ROUND(CEILING(AR222*('Summary '!$J$4/100+1),5),0)-1</f>
        <v>439</v>
      </c>
      <c r="AO222" s="63">
        <f t="shared" si="242"/>
        <v>0</v>
      </c>
      <c r="AP222" s="63">
        <f t="shared" si="243"/>
        <v>0</v>
      </c>
      <c r="AQ222" s="63"/>
      <c r="AR222" s="62">
        <v>359</v>
      </c>
      <c r="AS222" s="62"/>
      <c r="AT222" s="514"/>
      <c r="AU222" s="515"/>
      <c r="AV222" s="511">
        <f t="shared" si="244"/>
        <v>359</v>
      </c>
      <c r="AW222" s="511">
        <f t="shared" si="245"/>
        <v>359</v>
      </c>
      <c r="AX222" s="64"/>
      <c r="AY222" s="65"/>
      <c r="AZ222" s="66"/>
      <c r="BA222" s="126"/>
      <c r="BB222" s="291"/>
      <c r="BC222" s="45">
        <f t="shared" si="246"/>
        <v>0</v>
      </c>
      <c r="BD222" s="44">
        <f t="shared" si="247"/>
        <v>0</v>
      </c>
      <c r="BE222" s="512">
        <f t="shared" si="248"/>
        <v>394.90000000000003</v>
      </c>
      <c r="BF222" s="69"/>
      <c r="BG222" s="210">
        <f t="shared" si="249"/>
        <v>0</v>
      </c>
      <c r="BH222" s="512">
        <f t="shared" si="250"/>
        <v>394.90000000000003</v>
      </c>
      <c r="BI222" s="400"/>
      <c r="BJ222" s="44">
        <f t="shared" si="251"/>
        <v>0</v>
      </c>
      <c r="BK222" s="512">
        <f t="shared" si="218"/>
        <v>412.84999999999997</v>
      </c>
      <c r="BL222" s="242"/>
      <c r="BM222" s="210">
        <f t="shared" si="252"/>
        <v>0</v>
      </c>
      <c r="BN222" s="512">
        <f t="shared" si="219"/>
        <v>359</v>
      </c>
      <c r="BO222" s="397">
        <f t="shared" si="253"/>
        <v>0</v>
      </c>
      <c r="BP222" s="210">
        <f t="shared" si="254"/>
        <v>0</v>
      </c>
      <c r="BQ222" s="44">
        <f t="shared" si="255"/>
        <v>0</v>
      </c>
      <c r="BR222" s="70">
        <v>1940</v>
      </c>
      <c r="BS222" s="714">
        <v>115</v>
      </c>
      <c r="BT222" s="571" cm="1">
        <f t="array" ref="BT222">PRODUCT(--_xlfn.TEXTSPLIT(G222,"x"))/10000000</f>
        <v>2.13</v>
      </c>
      <c r="BU222" s="571">
        <f t="shared" si="220"/>
        <v>2.8441560344818364</v>
      </c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</row>
    <row r="223" spans="1:284" ht="13" customHeight="1">
      <c r="A223" s="44" t="str">
        <f t="shared" si="239"/>
        <v>SQ61941</v>
      </c>
      <c r="B223" s="158" t="s">
        <v>375</v>
      </c>
      <c r="C223" s="158" t="s">
        <v>471</v>
      </c>
      <c r="D223" s="158" t="s">
        <v>1821</v>
      </c>
      <c r="E223" s="211"/>
      <c r="F223" s="699" t="s">
        <v>337</v>
      </c>
      <c r="G223" s="288" t="s">
        <v>831</v>
      </c>
      <c r="H223" s="700" t="s">
        <v>79</v>
      </c>
      <c r="I223" s="697" t="s">
        <v>1817</v>
      </c>
      <c r="J223" s="696" t="s">
        <v>1810</v>
      </c>
      <c r="K223" s="696" t="s">
        <v>1797</v>
      </c>
      <c r="L223" s="697" t="s">
        <v>1813</v>
      </c>
      <c r="M223" s="628">
        <v>4.18</v>
      </c>
      <c r="N223" s="44">
        <v>1</v>
      </c>
      <c r="O223" s="210"/>
      <c r="P223" s="210"/>
      <c r="Q223" s="49"/>
      <c r="R223" s="123"/>
      <c r="S223" s="51"/>
      <c r="T223" s="52"/>
      <c r="U223" s="124"/>
      <c r="V223" s="54"/>
      <c r="W223" s="55"/>
      <c r="X223" s="56"/>
      <c r="Y223" s="57"/>
      <c r="Z223" s="58"/>
      <c r="AA223" s="125"/>
      <c r="AB223" s="69"/>
      <c r="AC223" s="69"/>
      <c r="AD223" s="213">
        <f t="shared" si="240"/>
        <v>0</v>
      </c>
      <c r="AE223" s="61">
        <f t="shared" si="241"/>
        <v>0</v>
      </c>
      <c r="AF223" s="62"/>
      <c r="AG223" s="62"/>
      <c r="AH223" s="63"/>
      <c r="AI223" s="62"/>
      <c r="AJ223" s="62"/>
      <c r="AK223" s="62"/>
      <c r="AL223" s="516"/>
      <c r="AM223" s="510"/>
      <c r="AN223" s="62">
        <f>ROUND(CEILING(AR223*('Summary '!$J$4/100+1),5),0)-1</f>
        <v>439</v>
      </c>
      <c r="AO223" s="63">
        <f t="shared" si="242"/>
        <v>0</v>
      </c>
      <c r="AP223" s="63">
        <f t="shared" si="243"/>
        <v>0</v>
      </c>
      <c r="AQ223" s="63"/>
      <c r="AR223" s="62">
        <v>359</v>
      </c>
      <c r="AS223" s="62"/>
      <c r="AT223" s="514"/>
      <c r="AU223" s="515"/>
      <c r="AV223" s="511">
        <f t="shared" si="244"/>
        <v>359</v>
      </c>
      <c r="AW223" s="511">
        <f t="shared" si="245"/>
        <v>359</v>
      </c>
      <c r="AX223" s="64"/>
      <c r="AY223" s="65"/>
      <c r="AZ223" s="66"/>
      <c r="BA223" s="126"/>
      <c r="BB223" s="291"/>
      <c r="BC223" s="45">
        <f t="shared" si="246"/>
        <v>0</v>
      </c>
      <c r="BD223" s="44">
        <f t="shared" si="247"/>
        <v>0</v>
      </c>
      <c r="BE223" s="512">
        <f t="shared" si="248"/>
        <v>394.90000000000003</v>
      </c>
      <c r="BF223" s="69"/>
      <c r="BG223" s="210">
        <f t="shared" si="249"/>
        <v>0</v>
      </c>
      <c r="BH223" s="512">
        <f t="shared" si="250"/>
        <v>394.90000000000003</v>
      </c>
      <c r="BI223" s="400"/>
      <c r="BJ223" s="44">
        <f t="shared" si="251"/>
        <v>0</v>
      </c>
      <c r="BK223" s="512">
        <f t="shared" si="218"/>
        <v>412.84999999999997</v>
      </c>
      <c r="BL223" s="242"/>
      <c r="BM223" s="210">
        <f t="shared" si="252"/>
        <v>0</v>
      </c>
      <c r="BN223" s="512">
        <f t="shared" si="219"/>
        <v>359</v>
      </c>
      <c r="BO223" s="397">
        <f t="shared" si="253"/>
        <v>0</v>
      </c>
      <c r="BP223" s="210">
        <f t="shared" si="254"/>
        <v>0</v>
      </c>
      <c r="BQ223" s="44">
        <f t="shared" si="255"/>
        <v>0</v>
      </c>
      <c r="BR223" s="70">
        <v>1941</v>
      </c>
      <c r="BS223" s="714">
        <v>115</v>
      </c>
      <c r="BT223" s="571" cm="1">
        <f t="array" ref="BT223">PRODUCT(--_xlfn.TEXTSPLIT(G223,"x"))/10000000</f>
        <v>4.899</v>
      </c>
      <c r="BU223" s="571">
        <f t="shared" si="220"/>
        <v>2.6971200119347101</v>
      </c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</row>
    <row r="224" spans="1:284" ht="17">
      <c r="A224" s="72"/>
      <c r="B224" s="72"/>
      <c r="C224" s="293" t="s">
        <v>246</v>
      </c>
      <c r="D224" s="207"/>
      <c r="E224" s="207"/>
      <c r="F224" s="86"/>
      <c r="G224" s="86"/>
      <c r="H224" s="286"/>
      <c r="I224" s="286"/>
      <c r="J224" s="632"/>
      <c r="K224" s="632"/>
      <c r="L224" s="632"/>
      <c r="M224" s="86"/>
      <c r="N224" s="73"/>
      <c r="O224" s="428"/>
      <c r="P224" s="428"/>
      <c r="Q224" s="245"/>
      <c r="R224" s="140"/>
      <c r="S224" s="140"/>
      <c r="T224" s="140"/>
      <c r="U224" s="140"/>
      <c r="V224" s="140"/>
      <c r="W224" s="140"/>
      <c r="X224" s="140"/>
      <c r="Y224" s="140"/>
      <c r="Z224" s="140"/>
      <c r="AA224" s="140"/>
      <c r="AB224" s="565"/>
      <c r="AC224" s="565"/>
      <c r="AD224" s="209"/>
      <c r="AE224" s="142"/>
      <c r="AF224" s="142"/>
      <c r="AG224" s="142"/>
      <c r="AH224" s="142"/>
      <c r="AI224" s="142"/>
      <c r="AJ224" s="209"/>
      <c r="AK224" s="142"/>
      <c r="AL224" s="142"/>
      <c r="AM224" s="142"/>
      <c r="AN224" s="142"/>
      <c r="AO224" s="142"/>
      <c r="AP224" s="142"/>
      <c r="AQ224" s="142"/>
      <c r="AR224" s="404"/>
      <c r="AS224" s="142"/>
      <c r="AT224" s="142"/>
      <c r="AU224" s="142"/>
      <c r="AV224" s="142"/>
      <c r="AW224" s="142"/>
      <c r="AX224" s="565"/>
      <c r="AY224" s="565"/>
      <c r="AZ224" s="565"/>
      <c r="BA224" s="565"/>
      <c r="BB224" s="565"/>
      <c r="BC224" s="142"/>
      <c r="BD224" s="142"/>
      <c r="BE224" s="142"/>
      <c r="BF224" s="565"/>
      <c r="BG224" s="142"/>
      <c r="BH224" s="142"/>
      <c r="BI224" s="142"/>
      <c r="BJ224" s="258"/>
      <c r="BK224" s="258"/>
      <c r="BL224" s="566"/>
      <c r="BM224" s="258"/>
      <c r="BN224" s="258"/>
      <c r="BO224" s="258"/>
      <c r="BP224" s="258"/>
      <c r="BQ224" s="258"/>
      <c r="BR224" s="258"/>
      <c r="BS224" s="404"/>
      <c r="BT224" s="404"/>
      <c r="BU224" s="404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</row>
    <row r="225" spans="1:284" ht="13" customHeight="1">
      <c r="A225" s="44" t="str">
        <f t="shared" ref="A225:A247" si="256">"SQ6"&amp;REPT(0,4-LEN(BR225))&amp;BR225</f>
        <v>SQ62782</v>
      </c>
      <c r="B225" s="158" t="s">
        <v>246</v>
      </c>
      <c r="C225" s="158" t="s">
        <v>2258</v>
      </c>
      <c r="D225" s="158" t="s">
        <v>1821</v>
      </c>
      <c r="E225" s="211"/>
      <c r="F225" s="699" t="s">
        <v>337</v>
      </c>
      <c r="G225" s="288" t="s">
        <v>832</v>
      </c>
      <c r="H225" s="700" t="s">
        <v>74</v>
      </c>
      <c r="I225" s="697" t="s">
        <v>2289</v>
      </c>
      <c r="J225" s="696" t="s">
        <v>1810</v>
      </c>
      <c r="K225" s="696" t="s">
        <v>1797</v>
      </c>
      <c r="L225" s="697" t="s">
        <v>1803</v>
      </c>
      <c r="M225" s="628">
        <v>1.4</v>
      </c>
      <c r="N225" s="44">
        <v>1</v>
      </c>
      <c r="O225" s="210"/>
      <c r="P225" s="210"/>
      <c r="Q225" s="49"/>
      <c r="R225" s="123"/>
      <c r="S225" s="51"/>
      <c r="T225" s="52"/>
      <c r="U225" s="124"/>
      <c r="V225" s="54"/>
      <c r="W225" s="55"/>
      <c r="X225" s="56"/>
      <c r="Y225" s="57"/>
      <c r="Z225" s="58"/>
      <c r="AA225" s="125"/>
      <c r="AB225" s="69"/>
      <c r="AC225" s="69"/>
      <c r="AD225" s="213">
        <f t="shared" si="240"/>
        <v>0</v>
      </c>
      <c r="AE225" s="61">
        <f t="shared" ref="AE225:AE247" si="257">N225*AD225</f>
        <v>0</v>
      </c>
      <c r="AF225" s="62"/>
      <c r="AG225" s="62"/>
      <c r="AH225" s="63"/>
      <c r="AI225" s="62"/>
      <c r="AJ225" s="62"/>
      <c r="AK225" s="62"/>
      <c r="AL225" s="516"/>
      <c r="AM225" s="510"/>
      <c r="AN225" s="62">
        <f>ROUND(CEILING(AR225*('Summary '!$J$4/100+1),5),0)-1</f>
        <v>244</v>
      </c>
      <c r="AO225" s="63">
        <f t="shared" ref="AO225:AO230" si="258">IF(P225=TRUE,-0.05,0)</f>
        <v>0</v>
      </c>
      <c r="AP225" s="63">
        <f t="shared" ref="AP225:AP230" si="259">IF(O225=TRUE,0.15,0)</f>
        <v>0</v>
      </c>
      <c r="AQ225" s="63"/>
      <c r="AR225" s="62">
        <v>199</v>
      </c>
      <c r="AS225" s="62"/>
      <c r="AT225" s="514"/>
      <c r="AU225" s="515"/>
      <c r="AV225" s="511">
        <f t="shared" ref="AV225:AV247" si="260">IF(OrderFormType="Wholesale",CEILING(AR225*ExchRate,ExchRateRoundUpTo),CEILING(AN225*ExchRate,ExchRateRoundUpTo)/1.22)</f>
        <v>199</v>
      </c>
      <c r="AW225" s="511">
        <f t="shared" ref="AW225:AW247" si="261">AV225*(1+AO225+AP225)</f>
        <v>199</v>
      </c>
      <c r="AX225" s="64"/>
      <c r="AY225" s="65"/>
      <c r="AZ225" s="66"/>
      <c r="BA225" s="126"/>
      <c r="BB225" s="291"/>
      <c r="BC225" s="45">
        <f t="shared" ref="BC225:BC247" si="262">SUM(AX225:BB225)</f>
        <v>0</v>
      </c>
      <c r="BD225" s="44">
        <f t="shared" ref="BD225:BD247" si="263">N225*BC225</f>
        <v>0</v>
      </c>
      <c r="BE225" s="512">
        <f t="shared" ref="BE225:BE247" si="264">AV225*(1.1+AO225+AP225)</f>
        <v>218.9</v>
      </c>
      <c r="BF225" s="69"/>
      <c r="BG225" s="210">
        <f t="shared" si="249"/>
        <v>0</v>
      </c>
      <c r="BH225" s="512">
        <f t="shared" ref="BH225:BH247" si="265">$AV225*(1.1+$AO225+$AP225)</f>
        <v>218.9</v>
      </c>
      <c r="BI225" s="400"/>
      <c r="BJ225" s="44">
        <f t="shared" ref="BJ225:BJ247" si="266">N225*BI225</f>
        <v>0</v>
      </c>
      <c r="BK225" s="512">
        <f t="shared" si="218"/>
        <v>228.85</v>
      </c>
      <c r="BL225" s="242"/>
      <c r="BM225" s="210">
        <f t="shared" ref="BM225:BM247" si="267">N225*BL225</f>
        <v>0</v>
      </c>
      <c r="BN225" s="512">
        <f t="shared" si="219"/>
        <v>199</v>
      </c>
      <c r="BO225" s="397">
        <f t="shared" ref="BO225:BO247" si="268">(AD225*AW225)+(BC225*BE225)+(BF225*BH225)+(BI225*BK225)+(BL225*BN225)</f>
        <v>0</v>
      </c>
      <c r="BP225" s="210">
        <f t="shared" ref="BP225:BP247" si="269">AD225+BC225+BF225+BI225+BL225</f>
        <v>0</v>
      </c>
      <c r="BQ225" s="44">
        <f t="shared" ref="BQ225:BQ247" si="270">N225*BP225</f>
        <v>0</v>
      </c>
      <c r="BR225" s="70">
        <v>2782</v>
      </c>
      <c r="BS225" s="714">
        <v>115</v>
      </c>
      <c r="BT225" s="571" cm="1">
        <f t="array" ref="BT225">PRODUCT(--_xlfn.TEXTSPLIT(G225,"x"))/10000000</f>
        <v>1.2785599999999999</v>
      </c>
      <c r="BU225" s="571">
        <f t="shared" si="220"/>
        <v>2.9342563239959514</v>
      </c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</row>
    <row r="226" spans="1:284" ht="13" customHeight="1">
      <c r="A226" s="44" t="str">
        <f t="shared" si="256"/>
        <v>SQ62783</v>
      </c>
      <c r="B226" s="158" t="s">
        <v>246</v>
      </c>
      <c r="C226" s="158" t="s">
        <v>2259</v>
      </c>
      <c r="D226" s="158" t="s">
        <v>1821</v>
      </c>
      <c r="E226" s="211"/>
      <c r="F226" s="699" t="s">
        <v>337</v>
      </c>
      <c r="G226" s="288" t="s">
        <v>833</v>
      </c>
      <c r="H226" s="700" t="s">
        <v>74</v>
      </c>
      <c r="I226" s="697" t="s">
        <v>2289</v>
      </c>
      <c r="J226" s="696" t="s">
        <v>1810</v>
      </c>
      <c r="K226" s="696" t="s">
        <v>1797</v>
      </c>
      <c r="L226" s="697" t="s">
        <v>1803</v>
      </c>
      <c r="M226" s="628">
        <v>3.7</v>
      </c>
      <c r="N226" s="44">
        <v>1</v>
      </c>
      <c r="O226" s="210"/>
      <c r="P226" s="210"/>
      <c r="Q226" s="49"/>
      <c r="R226" s="123"/>
      <c r="S226" s="51"/>
      <c r="T226" s="52"/>
      <c r="U226" s="124"/>
      <c r="V226" s="54"/>
      <c r="W226" s="55"/>
      <c r="X226" s="56"/>
      <c r="Y226" s="57"/>
      <c r="Z226" s="58"/>
      <c r="AA226" s="125"/>
      <c r="AB226" s="69"/>
      <c r="AC226" s="69"/>
      <c r="AD226" s="213">
        <f t="shared" si="240"/>
        <v>0</v>
      </c>
      <c r="AE226" s="61">
        <f t="shared" si="257"/>
        <v>0</v>
      </c>
      <c r="AF226" s="62"/>
      <c r="AG226" s="62"/>
      <c r="AH226" s="63"/>
      <c r="AI226" s="62"/>
      <c r="AJ226" s="62"/>
      <c r="AK226" s="62"/>
      <c r="AL226" s="516"/>
      <c r="AM226" s="510"/>
      <c r="AN226" s="62">
        <f>ROUND(CEILING(AR226*('Summary '!$J$4/100+1),5),0)-1</f>
        <v>384</v>
      </c>
      <c r="AO226" s="63">
        <f t="shared" si="258"/>
        <v>0</v>
      </c>
      <c r="AP226" s="63">
        <f t="shared" si="259"/>
        <v>0</v>
      </c>
      <c r="AQ226" s="63"/>
      <c r="AR226" s="62">
        <v>314</v>
      </c>
      <c r="AS226" s="62"/>
      <c r="AT226" s="514"/>
      <c r="AU226" s="515"/>
      <c r="AV226" s="511">
        <f t="shared" si="260"/>
        <v>314</v>
      </c>
      <c r="AW226" s="511">
        <f t="shared" si="261"/>
        <v>314</v>
      </c>
      <c r="AX226" s="64"/>
      <c r="AY226" s="65"/>
      <c r="AZ226" s="66"/>
      <c r="BA226" s="126"/>
      <c r="BB226" s="291"/>
      <c r="BC226" s="45">
        <f t="shared" si="262"/>
        <v>0</v>
      </c>
      <c r="BD226" s="44">
        <f t="shared" si="263"/>
        <v>0</v>
      </c>
      <c r="BE226" s="512">
        <f t="shared" si="264"/>
        <v>345.40000000000003</v>
      </c>
      <c r="BF226" s="69"/>
      <c r="BG226" s="210">
        <f t="shared" si="249"/>
        <v>0</v>
      </c>
      <c r="BH226" s="512">
        <f t="shared" si="265"/>
        <v>345.40000000000003</v>
      </c>
      <c r="BI226" s="400"/>
      <c r="BJ226" s="44">
        <f t="shared" si="266"/>
        <v>0</v>
      </c>
      <c r="BK226" s="512">
        <f t="shared" si="218"/>
        <v>361.09999999999997</v>
      </c>
      <c r="BL226" s="242"/>
      <c r="BM226" s="210">
        <f t="shared" si="267"/>
        <v>0</v>
      </c>
      <c r="BN226" s="512">
        <f t="shared" si="219"/>
        <v>314</v>
      </c>
      <c r="BO226" s="397">
        <f t="shared" si="268"/>
        <v>0</v>
      </c>
      <c r="BP226" s="210">
        <f t="shared" si="269"/>
        <v>0</v>
      </c>
      <c r="BQ226" s="44">
        <f t="shared" si="270"/>
        <v>0</v>
      </c>
      <c r="BR226" s="70">
        <v>2783</v>
      </c>
      <c r="BS226" s="714">
        <v>115</v>
      </c>
      <c r="BT226" s="571" cm="1">
        <f t="array" ref="BT226">PRODUCT(--_xlfn.TEXTSPLIT(G226,"x"))/10000000</f>
        <v>5.7477239999999998</v>
      </c>
      <c r="BU226" s="571">
        <f t="shared" si="220"/>
        <v>2.6689148171651551</v>
      </c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</row>
    <row r="227" spans="1:284" ht="13" customHeight="1">
      <c r="A227" s="44" t="str">
        <f t="shared" si="256"/>
        <v>SQ62784</v>
      </c>
      <c r="B227" s="158" t="s">
        <v>246</v>
      </c>
      <c r="C227" s="158" t="s">
        <v>2260</v>
      </c>
      <c r="D227" s="158" t="s">
        <v>1821</v>
      </c>
      <c r="E227" s="211"/>
      <c r="F227" s="699" t="s">
        <v>337</v>
      </c>
      <c r="G227" s="288" t="s">
        <v>834</v>
      </c>
      <c r="H227" s="700" t="s">
        <v>74</v>
      </c>
      <c r="I227" s="697" t="s">
        <v>2289</v>
      </c>
      <c r="J227" s="696" t="s">
        <v>1810</v>
      </c>
      <c r="K227" s="696" t="s">
        <v>1797</v>
      </c>
      <c r="L227" s="697" t="s">
        <v>1803</v>
      </c>
      <c r="M227" s="628">
        <v>7</v>
      </c>
      <c r="N227" s="44">
        <v>1</v>
      </c>
      <c r="O227" s="210"/>
      <c r="P227" s="210"/>
      <c r="Q227" s="49"/>
      <c r="R227" s="123"/>
      <c r="S227" s="51"/>
      <c r="T227" s="52"/>
      <c r="U227" s="124"/>
      <c r="V227" s="54"/>
      <c r="W227" s="55"/>
      <c r="X227" s="56"/>
      <c r="Y227" s="57"/>
      <c r="Z227" s="58"/>
      <c r="AA227" s="125"/>
      <c r="AB227" s="69"/>
      <c r="AC227" s="69"/>
      <c r="AD227" s="213">
        <f t="shared" si="240"/>
        <v>0</v>
      </c>
      <c r="AE227" s="61">
        <f t="shared" si="257"/>
        <v>0</v>
      </c>
      <c r="AF227" s="62"/>
      <c r="AG227" s="62"/>
      <c r="AH227" s="63"/>
      <c r="AI227" s="62"/>
      <c r="AJ227" s="62"/>
      <c r="AK227" s="62"/>
      <c r="AL227" s="516"/>
      <c r="AM227" s="510"/>
      <c r="AN227" s="62">
        <f>ROUND(CEILING(AR227*('Summary '!$J$4/100+1),5),0)-1</f>
        <v>484</v>
      </c>
      <c r="AO227" s="63">
        <f t="shared" si="258"/>
        <v>0</v>
      </c>
      <c r="AP227" s="63">
        <f t="shared" si="259"/>
        <v>0</v>
      </c>
      <c r="AQ227" s="63"/>
      <c r="AR227" s="62">
        <v>394</v>
      </c>
      <c r="AS227" s="62"/>
      <c r="AT227" s="514"/>
      <c r="AU227" s="515"/>
      <c r="AV227" s="511">
        <f t="shared" si="260"/>
        <v>394</v>
      </c>
      <c r="AW227" s="511">
        <f t="shared" si="261"/>
        <v>394</v>
      </c>
      <c r="AX227" s="64"/>
      <c r="AY227" s="65"/>
      <c r="AZ227" s="66"/>
      <c r="BA227" s="126"/>
      <c r="BB227" s="291"/>
      <c r="BC227" s="45">
        <f t="shared" si="262"/>
        <v>0</v>
      </c>
      <c r="BD227" s="44">
        <f t="shared" si="263"/>
        <v>0</v>
      </c>
      <c r="BE227" s="512">
        <f t="shared" si="264"/>
        <v>433.40000000000003</v>
      </c>
      <c r="BF227" s="69"/>
      <c r="BG227" s="210">
        <f t="shared" si="249"/>
        <v>0</v>
      </c>
      <c r="BH227" s="512">
        <f t="shared" si="265"/>
        <v>433.40000000000003</v>
      </c>
      <c r="BI227" s="400"/>
      <c r="BJ227" s="44">
        <f t="shared" si="266"/>
        <v>0</v>
      </c>
      <c r="BK227" s="512">
        <f t="shared" si="218"/>
        <v>453.09999999999997</v>
      </c>
      <c r="BL227" s="242"/>
      <c r="BM227" s="210">
        <f t="shared" si="267"/>
        <v>0</v>
      </c>
      <c r="BN227" s="512">
        <f t="shared" si="219"/>
        <v>394</v>
      </c>
      <c r="BO227" s="397">
        <f t="shared" si="268"/>
        <v>0</v>
      </c>
      <c r="BP227" s="210">
        <f t="shared" si="269"/>
        <v>0</v>
      </c>
      <c r="BQ227" s="44">
        <f t="shared" si="270"/>
        <v>0</v>
      </c>
      <c r="BR227" s="70">
        <v>2784</v>
      </c>
      <c r="BS227" s="714">
        <v>115</v>
      </c>
      <c r="BT227" s="571" cm="1">
        <f t="array" ref="BT227">PRODUCT(--_xlfn.TEXTSPLIT(G227,"x"))/10000000</f>
        <v>15.303599999999999</v>
      </c>
      <c r="BU227" s="571">
        <f t="shared" si="220"/>
        <v>2.496038759522945</v>
      </c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</row>
    <row r="228" spans="1:284" ht="13" customHeight="1">
      <c r="A228" s="44" t="str">
        <f t="shared" si="256"/>
        <v>SQ62785</v>
      </c>
      <c r="B228" s="158" t="s">
        <v>246</v>
      </c>
      <c r="C228" s="158" t="s">
        <v>2261</v>
      </c>
      <c r="D228" s="158" t="s">
        <v>1821</v>
      </c>
      <c r="E228" s="211"/>
      <c r="F228" s="699" t="s">
        <v>337</v>
      </c>
      <c r="G228" s="288" t="s">
        <v>835</v>
      </c>
      <c r="H228" s="700" t="s">
        <v>74</v>
      </c>
      <c r="I228" s="697" t="s">
        <v>2289</v>
      </c>
      <c r="J228" s="696" t="s">
        <v>1810</v>
      </c>
      <c r="K228" s="696" t="s">
        <v>1797</v>
      </c>
      <c r="L228" s="697" t="s">
        <v>1803</v>
      </c>
      <c r="M228" s="628">
        <v>1.4</v>
      </c>
      <c r="N228" s="44">
        <v>1</v>
      </c>
      <c r="O228" s="210"/>
      <c r="P228" s="210"/>
      <c r="Q228" s="49"/>
      <c r="R228" s="123"/>
      <c r="S228" s="51"/>
      <c r="T228" s="52"/>
      <c r="U228" s="124"/>
      <c r="V228" s="54"/>
      <c r="W228" s="55"/>
      <c r="X228" s="56"/>
      <c r="Y228" s="57"/>
      <c r="Z228" s="58"/>
      <c r="AA228" s="125"/>
      <c r="AB228" s="69"/>
      <c r="AC228" s="69"/>
      <c r="AD228" s="213">
        <f t="shared" si="240"/>
        <v>0</v>
      </c>
      <c r="AE228" s="61">
        <f t="shared" si="257"/>
        <v>0</v>
      </c>
      <c r="AF228" s="62"/>
      <c r="AG228" s="62"/>
      <c r="AH228" s="63"/>
      <c r="AI228" s="62"/>
      <c r="AJ228" s="62"/>
      <c r="AK228" s="62"/>
      <c r="AL228" s="516"/>
      <c r="AM228" s="510"/>
      <c r="AN228" s="62">
        <f>ROUND(CEILING(AR228*('Summary '!$J$4/100+1),5),0)-1</f>
        <v>234</v>
      </c>
      <c r="AO228" s="63">
        <f t="shared" si="258"/>
        <v>0</v>
      </c>
      <c r="AP228" s="63">
        <f t="shared" si="259"/>
        <v>0</v>
      </c>
      <c r="AQ228" s="63"/>
      <c r="AR228" s="62">
        <v>189</v>
      </c>
      <c r="AS228" s="62"/>
      <c r="AT228" s="514"/>
      <c r="AU228" s="515"/>
      <c r="AV228" s="511">
        <f t="shared" si="260"/>
        <v>189</v>
      </c>
      <c r="AW228" s="511">
        <f t="shared" si="261"/>
        <v>189</v>
      </c>
      <c r="AX228" s="64"/>
      <c r="AY228" s="65"/>
      <c r="AZ228" s="66"/>
      <c r="BA228" s="126"/>
      <c r="BB228" s="291"/>
      <c r="BC228" s="45">
        <f t="shared" si="262"/>
        <v>0</v>
      </c>
      <c r="BD228" s="44">
        <f t="shared" si="263"/>
        <v>0</v>
      </c>
      <c r="BE228" s="512">
        <f t="shared" si="264"/>
        <v>207.9</v>
      </c>
      <c r="BF228" s="69"/>
      <c r="BG228" s="210">
        <f t="shared" si="249"/>
        <v>0</v>
      </c>
      <c r="BH228" s="512">
        <f t="shared" si="265"/>
        <v>207.9</v>
      </c>
      <c r="BI228" s="400"/>
      <c r="BJ228" s="44">
        <f t="shared" si="266"/>
        <v>0</v>
      </c>
      <c r="BK228" s="512">
        <f t="shared" si="218"/>
        <v>217.35</v>
      </c>
      <c r="BL228" s="242"/>
      <c r="BM228" s="210">
        <f t="shared" si="267"/>
        <v>0</v>
      </c>
      <c r="BN228" s="512">
        <f t="shared" si="219"/>
        <v>189</v>
      </c>
      <c r="BO228" s="397">
        <f t="shared" si="268"/>
        <v>0</v>
      </c>
      <c r="BP228" s="210">
        <f t="shared" si="269"/>
        <v>0</v>
      </c>
      <c r="BQ228" s="44">
        <f t="shared" si="270"/>
        <v>0</v>
      </c>
      <c r="BR228" s="70">
        <v>2785</v>
      </c>
      <c r="BS228" s="714">
        <v>115</v>
      </c>
      <c r="BT228" s="571" cm="1">
        <f t="array" ref="BT228">PRODUCT(--_xlfn.TEXTSPLIT(G228,"x"))/10000000</f>
        <v>1.14072</v>
      </c>
      <c r="BU228" s="571">
        <f t="shared" si="220"/>
        <v>2.9543943015891538</v>
      </c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</row>
    <row r="229" spans="1:284" ht="13" customHeight="1">
      <c r="A229" s="44" t="str">
        <f t="shared" si="256"/>
        <v>SQ62786</v>
      </c>
      <c r="B229" s="158" t="s">
        <v>246</v>
      </c>
      <c r="C229" s="158" t="s">
        <v>2262</v>
      </c>
      <c r="D229" s="158" t="s">
        <v>1821</v>
      </c>
      <c r="E229" s="211"/>
      <c r="F229" s="699" t="s">
        <v>337</v>
      </c>
      <c r="G229" s="288" t="s">
        <v>836</v>
      </c>
      <c r="H229" s="700" t="s">
        <v>74</v>
      </c>
      <c r="I229" s="697" t="s">
        <v>2289</v>
      </c>
      <c r="J229" s="696" t="s">
        <v>1810</v>
      </c>
      <c r="K229" s="696" t="s">
        <v>1797</v>
      </c>
      <c r="L229" s="697" t="s">
        <v>1803</v>
      </c>
      <c r="M229" s="628">
        <v>3.7</v>
      </c>
      <c r="N229" s="44">
        <v>1</v>
      </c>
      <c r="O229" s="210"/>
      <c r="P229" s="210"/>
      <c r="Q229" s="49"/>
      <c r="R229" s="123"/>
      <c r="S229" s="51"/>
      <c r="T229" s="52"/>
      <c r="U229" s="124"/>
      <c r="V229" s="54"/>
      <c r="W229" s="55"/>
      <c r="X229" s="56"/>
      <c r="Y229" s="57"/>
      <c r="Z229" s="58"/>
      <c r="AA229" s="125"/>
      <c r="AB229" s="69"/>
      <c r="AC229" s="69"/>
      <c r="AD229" s="213">
        <f t="shared" si="240"/>
        <v>0</v>
      </c>
      <c r="AE229" s="61">
        <f t="shared" si="257"/>
        <v>0</v>
      </c>
      <c r="AF229" s="62"/>
      <c r="AG229" s="62"/>
      <c r="AH229" s="63"/>
      <c r="AI229" s="62"/>
      <c r="AJ229" s="62"/>
      <c r="AK229" s="62"/>
      <c r="AL229" s="516"/>
      <c r="AM229" s="510"/>
      <c r="AN229" s="62">
        <f>ROUND(CEILING(AR229*('Summary '!$J$4/100+1),5),0)-1</f>
        <v>374</v>
      </c>
      <c r="AO229" s="63">
        <f t="shared" si="258"/>
        <v>0</v>
      </c>
      <c r="AP229" s="63">
        <f t="shared" si="259"/>
        <v>0</v>
      </c>
      <c r="AQ229" s="63"/>
      <c r="AR229" s="62">
        <v>304</v>
      </c>
      <c r="AS229" s="62"/>
      <c r="AT229" s="514"/>
      <c r="AU229" s="515"/>
      <c r="AV229" s="511">
        <f t="shared" si="260"/>
        <v>304</v>
      </c>
      <c r="AW229" s="511">
        <f t="shared" si="261"/>
        <v>304</v>
      </c>
      <c r="AX229" s="64"/>
      <c r="AY229" s="65"/>
      <c r="AZ229" s="66"/>
      <c r="BA229" s="126"/>
      <c r="BB229" s="291"/>
      <c r="BC229" s="45">
        <f t="shared" si="262"/>
        <v>0</v>
      </c>
      <c r="BD229" s="44">
        <f t="shared" si="263"/>
        <v>0</v>
      </c>
      <c r="BE229" s="512">
        <f t="shared" si="264"/>
        <v>334.40000000000003</v>
      </c>
      <c r="BF229" s="69"/>
      <c r="BG229" s="210">
        <f t="shared" si="249"/>
        <v>0</v>
      </c>
      <c r="BH229" s="512">
        <f t="shared" si="265"/>
        <v>334.40000000000003</v>
      </c>
      <c r="BI229" s="400"/>
      <c r="BJ229" s="44">
        <f t="shared" si="266"/>
        <v>0</v>
      </c>
      <c r="BK229" s="512">
        <f t="shared" si="218"/>
        <v>349.59999999999997</v>
      </c>
      <c r="BL229" s="242"/>
      <c r="BM229" s="210">
        <f t="shared" si="267"/>
        <v>0</v>
      </c>
      <c r="BN229" s="512">
        <f t="shared" si="219"/>
        <v>304</v>
      </c>
      <c r="BO229" s="397">
        <f t="shared" si="268"/>
        <v>0</v>
      </c>
      <c r="BP229" s="210">
        <f t="shared" si="269"/>
        <v>0</v>
      </c>
      <c r="BQ229" s="44">
        <f t="shared" si="270"/>
        <v>0</v>
      </c>
      <c r="BR229" s="70">
        <v>2786</v>
      </c>
      <c r="BS229" s="714">
        <v>115</v>
      </c>
      <c r="BT229" s="571" cm="1">
        <f t="array" ref="BT229">PRODUCT(--_xlfn.TEXTSPLIT(G229,"x"))/10000000</f>
        <v>5.1979199999999999</v>
      </c>
      <c r="BU229" s="571">
        <f t="shared" si="220"/>
        <v>2.6866644083265072</v>
      </c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</row>
    <row r="230" spans="1:284" ht="13" customHeight="1">
      <c r="A230" s="44" t="str">
        <f t="shared" si="256"/>
        <v>SQ62787</v>
      </c>
      <c r="B230" s="158" t="s">
        <v>246</v>
      </c>
      <c r="C230" s="158" t="s">
        <v>2263</v>
      </c>
      <c r="D230" s="158" t="s">
        <v>1821</v>
      </c>
      <c r="E230" s="211"/>
      <c r="F230" s="699" t="s">
        <v>337</v>
      </c>
      <c r="G230" s="288" t="s">
        <v>837</v>
      </c>
      <c r="H230" s="700" t="s">
        <v>74</v>
      </c>
      <c r="I230" s="697" t="s">
        <v>2289</v>
      </c>
      <c r="J230" s="696" t="s">
        <v>1810</v>
      </c>
      <c r="K230" s="696" t="s">
        <v>1797</v>
      </c>
      <c r="L230" s="697" t="s">
        <v>1803</v>
      </c>
      <c r="M230" s="628">
        <v>6.9</v>
      </c>
      <c r="N230" s="44">
        <v>1</v>
      </c>
      <c r="O230" s="210"/>
      <c r="P230" s="210"/>
      <c r="Q230" s="49"/>
      <c r="R230" s="123"/>
      <c r="S230" s="51"/>
      <c r="T230" s="52"/>
      <c r="U230" s="124"/>
      <c r="V230" s="54"/>
      <c r="W230" s="55"/>
      <c r="X230" s="56"/>
      <c r="Y230" s="57"/>
      <c r="Z230" s="58"/>
      <c r="AA230" s="125"/>
      <c r="AB230" s="69"/>
      <c r="AC230" s="69"/>
      <c r="AD230" s="213">
        <f t="shared" si="240"/>
        <v>0</v>
      </c>
      <c r="AE230" s="61">
        <f t="shared" si="257"/>
        <v>0</v>
      </c>
      <c r="AF230" s="62"/>
      <c r="AG230" s="62"/>
      <c r="AH230" s="63"/>
      <c r="AI230" s="62"/>
      <c r="AJ230" s="62"/>
      <c r="AK230" s="62"/>
      <c r="AL230" s="516"/>
      <c r="AM230" s="510"/>
      <c r="AN230" s="62">
        <f>ROUND(CEILING(AR230*('Summary '!$J$4/100+1),5),0)-1</f>
        <v>474</v>
      </c>
      <c r="AO230" s="63">
        <f t="shared" si="258"/>
        <v>0</v>
      </c>
      <c r="AP230" s="63">
        <f t="shared" si="259"/>
        <v>0</v>
      </c>
      <c r="AQ230" s="63"/>
      <c r="AR230" s="62">
        <v>389</v>
      </c>
      <c r="AS230" s="62"/>
      <c r="AT230" s="514"/>
      <c r="AU230" s="515"/>
      <c r="AV230" s="511">
        <f t="shared" si="260"/>
        <v>389</v>
      </c>
      <c r="AW230" s="511">
        <f t="shared" si="261"/>
        <v>389</v>
      </c>
      <c r="AX230" s="64"/>
      <c r="AY230" s="65"/>
      <c r="AZ230" s="66"/>
      <c r="BA230" s="126"/>
      <c r="BB230" s="291"/>
      <c r="BC230" s="45">
        <f t="shared" si="262"/>
        <v>0</v>
      </c>
      <c r="BD230" s="44">
        <f t="shared" si="263"/>
        <v>0</v>
      </c>
      <c r="BE230" s="512">
        <f t="shared" si="264"/>
        <v>427.90000000000003</v>
      </c>
      <c r="BF230" s="69"/>
      <c r="BG230" s="210">
        <f t="shared" si="249"/>
        <v>0</v>
      </c>
      <c r="BH230" s="512">
        <f t="shared" si="265"/>
        <v>427.90000000000003</v>
      </c>
      <c r="BI230" s="400"/>
      <c r="BJ230" s="44">
        <f t="shared" si="266"/>
        <v>0</v>
      </c>
      <c r="BK230" s="512">
        <f t="shared" si="218"/>
        <v>447.34999999999997</v>
      </c>
      <c r="BL230" s="242"/>
      <c r="BM230" s="210">
        <f t="shared" si="267"/>
        <v>0</v>
      </c>
      <c r="BN230" s="512">
        <f t="shared" si="219"/>
        <v>389</v>
      </c>
      <c r="BO230" s="397">
        <f t="shared" si="268"/>
        <v>0</v>
      </c>
      <c r="BP230" s="210">
        <f t="shared" si="269"/>
        <v>0</v>
      </c>
      <c r="BQ230" s="44">
        <f t="shared" si="270"/>
        <v>0</v>
      </c>
      <c r="BR230" s="70">
        <v>2787</v>
      </c>
      <c r="BS230" s="714">
        <v>115</v>
      </c>
      <c r="BT230" s="571" cm="1">
        <f t="array" ref="BT230">PRODUCT(--_xlfn.TEXTSPLIT(G230,"x"))/10000000</f>
        <v>14.283264000000001</v>
      </c>
      <c r="BU230" s="571">
        <f t="shared" si="220"/>
        <v>2.5082194709312318</v>
      </c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</row>
    <row r="231" spans="1:284" ht="13" customHeight="1">
      <c r="A231" s="44" t="str">
        <f t="shared" si="256"/>
        <v>SQ61180</v>
      </c>
      <c r="B231" s="158" t="s">
        <v>246</v>
      </c>
      <c r="C231" s="158" t="s">
        <v>247</v>
      </c>
      <c r="D231" s="158" t="s">
        <v>1821</v>
      </c>
      <c r="E231" s="211"/>
      <c r="F231" s="699" t="s">
        <v>337</v>
      </c>
      <c r="G231" s="288" t="s">
        <v>832</v>
      </c>
      <c r="H231" s="700" t="s">
        <v>74</v>
      </c>
      <c r="I231" s="697" t="s">
        <v>1817</v>
      </c>
      <c r="J231" s="696" t="s">
        <v>1810</v>
      </c>
      <c r="K231" s="696" t="s">
        <v>1797</v>
      </c>
      <c r="L231" s="697" t="s">
        <v>1813</v>
      </c>
      <c r="M231" s="628">
        <v>1.4</v>
      </c>
      <c r="N231" s="44">
        <v>1</v>
      </c>
      <c r="O231" s="210"/>
      <c r="P231" s="210"/>
      <c r="Q231" s="49"/>
      <c r="R231" s="123"/>
      <c r="S231" s="51"/>
      <c r="T231" s="52"/>
      <c r="U231" s="124"/>
      <c r="V231" s="54"/>
      <c r="W231" s="55"/>
      <c r="X231" s="56"/>
      <c r="Y231" s="57"/>
      <c r="Z231" s="58"/>
      <c r="AA231" s="125"/>
      <c r="AB231" s="69"/>
      <c r="AC231" s="69"/>
      <c r="AD231" s="213">
        <f t="shared" si="240"/>
        <v>0</v>
      </c>
      <c r="AE231" s="61">
        <f t="shared" si="257"/>
        <v>0</v>
      </c>
      <c r="AF231" s="62"/>
      <c r="AG231" s="62"/>
      <c r="AH231" s="63"/>
      <c r="AI231" s="62"/>
      <c r="AJ231" s="62"/>
      <c r="AK231" s="62"/>
      <c r="AL231" s="516"/>
      <c r="AM231" s="510"/>
      <c r="AN231" s="62">
        <f>ROUND(CEILING(AR231*('Summary '!$J$4/100+1),5),0)-1</f>
        <v>299</v>
      </c>
      <c r="AO231" s="63">
        <f t="shared" si="242"/>
        <v>0</v>
      </c>
      <c r="AP231" s="63">
        <f>IF(O231=TRUE,0.22,0)</f>
        <v>0</v>
      </c>
      <c r="AQ231" s="63"/>
      <c r="AR231" s="62">
        <v>244</v>
      </c>
      <c r="AS231" s="62"/>
      <c r="AT231" s="514"/>
      <c r="AU231" s="515"/>
      <c r="AV231" s="511">
        <f t="shared" si="260"/>
        <v>244</v>
      </c>
      <c r="AW231" s="511">
        <f t="shared" si="261"/>
        <v>244</v>
      </c>
      <c r="AX231" s="64"/>
      <c r="AY231" s="65"/>
      <c r="AZ231" s="66"/>
      <c r="BA231" s="126"/>
      <c r="BB231" s="291"/>
      <c r="BC231" s="45">
        <f t="shared" si="262"/>
        <v>0</v>
      </c>
      <c r="BD231" s="44">
        <f t="shared" si="263"/>
        <v>0</v>
      </c>
      <c r="BE231" s="512">
        <f t="shared" si="264"/>
        <v>268.40000000000003</v>
      </c>
      <c r="BF231" s="69"/>
      <c r="BG231" s="210">
        <f t="shared" si="249"/>
        <v>0</v>
      </c>
      <c r="BH231" s="512">
        <f t="shared" si="265"/>
        <v>268.40000000000003</v>
      </c>
      <c r="BI231" s="400"/>
      <c r="BJ231" s="44">
        <f t="shared" si="266"/>
        <v>0</v>
      </c>
      <c r="BK231" s="512">
        <f t="shared" si="218"/>
        <v>280.59999999999997</v>
      </c>
      <c r="BL231" s="242"/>
      <c r="BM231" s="210">
        <f t="shared" si="267"/>
        <v>0</v>
      </c>
      <c r="BN231" s="512">
        <f t="shared" si="219"/>
        <v>244</v>
      </c>
      <c r="BO231" s="397">
        <f t="shared" si="268"/>
        <v>0</v>
      </c>
      <c r="BP231" s="210">
        <f t="shared" si="269"/>
        <v>0</v>
      </c>
      <c r="BQ231" s="44">
        <f t="shared" si="270"/>
        <v>0</v>
      </c>
      <c r="BR231" s="70">
        <v>1180</v>
      </c>
      <c r="BS231" s="714">
        <v>115</v>
      </c>
      <c r="BT231" s="571" cm="1">
        <f t="array" ref="BT231">PRODUCT(--_xlfn.TEXTSPLIT(G231,"x"))/10000000</f>
        <v>1.2785599999999999</v>
      </c>
      <c r="BU231" s="571">
        <f t="shared" si="220"/>
        <v>2.9342563239959514</v>
      </c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</row>
    <row r="232" spans="1:284" ht="13" customHeight="1">
      <c r="A232" s="44" t="str">
        <f t="shared" si="256"/>
        <v>SQ61181</v>
      </c>
      <c r="B232" s="158" t="s">
        <v>246</v>
      </c>
      <c r="C232" s="158" t="s">
        <v>248</v>
      </c>
      <c r="D232" s="158" t="s">
        <v>1821</v>
      </c>
      <c r="E232" s="211"/>
      <c r="F232" s="699" t="s">
        <v>337</v>
      </c>
      <c r="G232" s="288" t="s">
        <v>833</v>
      </c>
      <c r="H232" s="700" t="s">
        <v>74</v>
      </c>
      <c r="I232" s="697" t="s">
        <v>1817</v>
      </c>
      <c r="J232" s="696" t="s">
        <v>1810</v>
      </c>
      <c r="K232" s="696" t="s">
        <v>1797</v>
      </c>
      <c r="L232" s="697" t="s">
        <v>1813</v>
      </c>
      <c r="M232" s="628">
        <v>3.7</v>
      </c>
      <c r="N232" s="44">
        <v>1</v>
      </c>
      <c r="O232" s="210"/>
      <c r="P232" s="210"/>
      <c r="Q232" s="49"/>
      <c r="R232" s="123"/>
      <c r="S232" s="51"/>
      <c r="T232" s="52"/>
      <c r="U232" s="124"/>
      <c r="V232" s="54"/>
      <c r="W232" s="55"/>
      <c r="X232" s="56"/>
      <c r="Y232" s="57"/>
      <c r="Z232" s="58"/>
      <c r="AA232" s="125"/>
      <c r="AB232" s="69"/>
      <c r="AC232" s="69"/>
      <c r="AD232" s="213">
        <f t="shared" si="240"/>
        <v>0</v>
      </c>
      <c r="AE232" s="61">
        <f t="shared" si="257"/>
        <v>0</v>
      </c>
      <c r="AF232" s="62"/>
      <c r="AG232" s="62"/>
      <c r="AH232" s="63"/>
      <c r="AI232" s="62"/>
      <c r="AJ232" s="62"/>
      <c r="AK232" s="62"/>
      <c r="AL232" s="516"/>
      <c r="AM232" s="510"/>
      <c r="AN232" s="62">
        <f>ROUND(CEILING(AR232*('Summary '!$J$4/100+1),5),0)-1</f>
        <v>469</v>
      </c>
      <c r="AO232" s="63">
        <f t="shared" si="242"/>
        <v>0</v>
      </c>
      <c r="AP232" s="63">
        <f t="shared" ref="AP232:AP236" si="271">IF(O232=TRUE,0.22,0)</f>
        <v>0</v>
      </c>
      <c r="AQ232" s="63"/>
      <c r="AR232" s="62">
        <v>384</v>
      </c>
      <c r="AS232" s="62"/>
      <c r="AT232" s="514"/>
      <c r="AU232" s="515"/>
      <c r="AV232" s="511">
        <f t="shared" si="260"/>
        <v>384</v>
      </c>
      <c r="AW232" s="511">
        <f t="shared" si="261"/>
        <v>384</v>
      </c>
      <c r="AX232" s="64"/>
      <c r="AY232" s="65"/>
      <c r="AZ232" s="66"/>
      <c r="BA232" s="126"/>
      <c r="BB232" s="291"/>
      <c r="BC232" s="45">
        <f t="shared" si="262"/>
        <v>0</v>
      </c>
      <c r="BD232" s="44">
        <f t="shared" si="263"/>
        <v>0</v>
      </c>
      <c r="BE232" s="512">
        <f t="shared" si="264"/>
        <v>422.40000000000003</v>
      </c>
      <c r="BF232" s="69"/>
      <c r="BG232" s="210">
        <f t="shared" si="249"/>
        <v>0</v>
      </c>
      <c r="BH232" s="512">
        <f t="shared" si="265"/>
        <v>422.40000000000003</v>
      </c>
      <c r="BI232" s="400"/>
      <c r="BJ232" s="44">
        <f t="shared" si="266"/>
        <v>0</v>
      </c>
      <c r="BK232" s="512">
        <f t="shared" si="218"/>
        <v>441.59999999999997</v>
      </c>
      <c r="BL232" s="242"/>
      <c r="BM232" s="210">
        <f t="shared" si="267"/>
        <v>0</v>
      </c>
      <c r="BN232" s="512">
        <f t="shared" si="219"/>
        <v>384</v>
      </c>
      <c r="BO232" s="397">
        <f t="shared" si="268"/>
        <v>0</v>
      </c>
      <c r="BP232" s="210">
        <f t="shared" si="269"/>
        <v>0</v>
      </c>
      <c r="BQ232" s="44">
        <f t="shared" si="270"/>
        <v>0</v>
      </c>
      <c r="BR232" s="70">
        <v>1181</v>
      </c>
      <c r="BS232" s="714">
        <v>115</v>
      </c>
      <c r="BT232" s="571" cm="1">
        <f t="array" ref="BT232">PRODUCT(--_xlfn.TEXTSPLIT(G232,"x"))/10000000</f>
        <v>5.7477239999999998</v>
      </c>
      <c r="BU232" s="571">
        <f t="shared" si="220"/>
        <v>2.6689148171651551</v>
      </c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</row>
    <row r="233" spans="1:284" ht="13" customHeight="1">
      <c r="A233" s="44" t="str">
        <f t="shared" si="256"/>
        <v>SQ61182</v>
      </c>
      <c r="B233" s="158" t="s">
        <v>246</v>
      </c>
      <c r="C233" s="158" t="s">
        <v>249</v>
      </c>
      <c r="D233" s="158" t="s">
        <v>1821</v>
      </c>
      <c r="E233" s="211"/>
      <c r="F233" s="699" t="s">
        <v>337</v>
      </c>
      <c r="G233" s="288" t="s">
        <v>834</v>
      </c>
      <c r="H233" s="700" t="s">
        <v>74</v>
      </c>
      <c r="I233" s="697" t="s">
        <v>1817</v>
      </c>
      <c r="J233" s="696" t="s">
        <v>1810</v>
      </c>
      <c r="K233" s="696" t="s">
        <v>1797</v>
      </c>
      <c r="L233" s="697" t="s">
        <v>1813</v>
      </c>
      <c r="M233" s="628">
        <v>7</v>
      </c>
      <c r="N233" s="44">
        <v>1</v>
      </c>
      <c r="O233" s="210"/>
      <c r="P233" s="210"/>
      <c r="Q233" s="49"/>
      <c r="R233" s="123"/>
      <c r="S233" s="51"/>
      <c r="T233" s="52"/>
      <c r="U233" s="124"/>
      <c r="V233" s="54"/>
      <c r="W233" s="55"/>
      <c r="X233" s="56"/>
      <c r="Y233" s="57"/>
      <c r="Z233" s="58"/>
      <c r="AA233" s="125"/>
      <c r="AB233" s="69"/>
      <c r="AC233" s="69"/>
      <c r="AD233" s="213">
        <f t="shared" si="240"/>
        <v>0</v>
      </c>
      <c r="AE233" s="61">
        <f t="shared" si="257"/>
        <v>0</v>
      </c>
      <c r="AF233" s="62"/>
      <c r="AG233" s="62"/>
      <c r="AH233" s="63"/>
      <c r="AI233" s="62"/>
      <c r="AJ233" s="62"/>
      <c r="AK233" s="62"/>
      <c r="AL233" s="516"/>
      <c r="AM233" s="510"/>
      <c r="AN233" s="62">
        <f>ROUND(CEILING(AR233*('Summary '!$J$4/100+1),5),0)-1</f>
        <v>599</v>
      </c>
      <c r="AO233" s="63">
        <f t="shared" si="242"/>
        <v>0</v>
      </c>
      <c r="AP233" s="63">
        <f t="shared" si="271"/>
        <v>0</v>
      </c>
      <c r="AQ233" s="63"/>
      <c r="AR233" s="62">
        <v>489</v>
      </c>
      <c r="AS233" s="62"/>
      <c r="AT233" s="514"/>
      <c r="AU233" s="515"/>
      <c r="AV233" s="511">
        <f t="shared" si="260"/>
        <v>489</v>
      </c>
      <c r="AW233" s="511">
        <f t="shared" si="261"/>
        <v>489</v>
      </c>
      <c r="AX233" s="64"/>
      <c r="AY233" s="65"/>
      <c r="AZ233" s="66"/>
      <c r="BA233" s="126"/>
      <c r="BB233" s="291"/>
      <c r="BC233" s="45">
        <f t="shared" si="262"/>
        <v>0</v>
      </c>
      <c r="BD233" s="44">
        <f t="shared" si="263"/>
        <v>0</v>
      </c>
      <c r="BE233" s="512">
        <f t="shared" si="264"/>
        <v>537.90000000000009</v>
      </c>
      <c r="BF233" s="69"/>
      <c r="BG233" s="210">
        <f t="shared" si="249"/>
        <v>0</v>
      </c>
      <c r="BH233" s="512">
        <f t="shared" si="265"/>
        <v>537.90000000000009</v>
      </c>
      <c r="BI233" s="400"/>
      <c r="BJ233" s="44">
        <f t="shared" si="266"/>
        <v>0</v>
      </c>
      <c r="BK233" s="512">
        <f t="shared" si="218"/>
        <v>562.34999999999991</v>
      </c>
      <c r="BL233" s="242"/>
      <c r="BM233" s="210">
        <f t="shared" si="267"/>
        <v>0</v>
      </c>
      <c r="BN233" s="512">
        <f t="shared" si="219"/>
        <v>489</v>
      </c>
      <c r="BO233" s="397">
        <f t="shared" si="268"/>
        <v>0</v>
      </c>
      <c r="BP233" s="210">
        <f t="shared" si="269"/>
        <v>0</v>
      </c>
      <c r="BQ233" s="44">
        <f t="shared" si="270"/>
        <v>0</v>
      </c>
      <c r="BR233" s="70">
        <v>1182</v>
      </c>
      <c r="BS233" s="714">
        <v>115</v>
      </c>
      <c r="BT233" s="571" cm="1">
        <f t="array" ref="BT233">PRODUCT(--_xlfn.TEXTSPLIT(G233,"x"))/10000000</f>
        <v>15.303599999999999</v>
      </c>
      <c r="BU233" s="571">
        <f t="shared" si="220"/>
        <v>2.496038759522945</v>
      </c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</row>
    <row r="234" spans="1:284" ht="13" customHeight="1">
      <c r="A234" s="44" t="str">
        <f t="shared" si="256"/>
        <v>SQ61183</v>
      </c>
      <c r="B234" s="158" t="s">
        <v>246</v>
      </c>
      <c r="C234" s="158" t="s">
        <v>250</v>
      </c>
      <c r="D234" s="158" t="s">
        <v>1821</v>
      </c>
      <c r="E234" s="211"/>
      <c r="F234" s="699" t="s">
        <v>337</v>
      </c>
      <c r="G234" s="288" t="s">
        <v>835</v>
      </c>
      <c r="H234" s="700" t="s">
        <v>74</v>
      </c>
      <c r="I234" s="697" t="s">
        <v>1817</v>
      </c>
      <c r="J234" s="696" t="s">
        <v>1810</v>
      </c>
      <c r="K234" s="696" t="s">
        <v>1797</v>
      </c>
      <c r="L234" s="697" t="s">
        <v>1813</v>
      </c>
      <c r="M234" s="628">
        <v>1.4</v>
      </c>
      <c r="N234" s="44">
        <v>1</v>
      </c>
      <c r="O234" s="210"/>
      <c r="P234" s="210"/>
      <c r="Q234" s="49"/>
      <c r="R234" s="123"/>
      <c r="S234" s="51"/>
      <c r="T234" s="52"/>
      <c r="U234" s="124"/>
      <c r="V234" s="54"/>
      <c r="W234" s="55"/>
      <c r="X234" s="56"/>
      <c r="Y234" s="57"/>
      <c r="Z234" s="58"/>
      <c r="AA234" s="125"/>
      <c r="AB234" s="69"/>
      <c r="AC234" s="69"/>
      <c r="AD234" s="213">
        <f t="shared" si="240"/>
        <v>0</v>
      </c>
      <c r="AE234" s="61">
        <f t="shared" si="257"/>
        <v>0</v>
      </c>
      <c r="AF234" s="62"/>
      <c r="AG234" s="62"/>
      <c r="AH234" s="63"/>
      <c r="AI234" s="62"/>
      <c r="AJ234" s="62"/>
      <c r="AK234" s="62"/>
      <c r="AL234" s="516"/>
      <c r="AM234" s="510"/>
      <c r="AN234" s="62">
        <f>ROUND(CEILING(AR234*('Summary '!$J$4/100+1),5),0)-1</f>
        <v>289</v>
      </c>
      <c r="AO234" s="63">
        <f t="shared" si="242"/>
        <v>0</v>
      </c>
      <c r="AP234" s="63">
        <f t="shared" si="271"/>
        <v>0</v>
      </c>
      <c r="AQ234" s="63"/>
      <c r="AR234" s="62">
        <v>234</v>
      </c>
      <c r="AS234" s="62"/>
      <c r="AT234" s="514"/>
      <c r="AU234" s="515"/>
      <c r="AV234" s="511">
        <f t="shared" si="260"/>
        <v>234</v>
      </c>
      <c r="AW234" s="511">
        <f t="shared" si="261"/>
        <v>234</v>
      </c>
      <c r="AX234" s="64"/>
      <c r="AY234" s="65"/>
      <c r="AZ234" s="66"/>
      <c r="BA234" s="126"/>
      <c r="BB234" s="291"/>
      <c r="BC234" s="45">
        <f t="shared" si="262"/>
        <v>0</v>
      </c>
      <c r="BD234" s="44">
        <f t="shared" si="263"/>
        <v>0</v>
      </c>
      <c r="BE234" s="512">
        <f t="shared" si="264"/>
        <v>257.40000000000003</v>
      </c>
      <c r="BF234" s="69"/>
      <c r="BG234" s="210">
        <f t="shared" si="249"/>
        <v>0</v>
      </c>
      <c r="BH234" s="512">
        <f t="shared" si="265"/>
        <v>257.40000000000003</v>
      </c>
      <c r="BI234" s="400"/>
      <c r="BJ234" s="44">
        <f t="shared" si="266"/>
        <v>0</v>
      </c>
      <c r="BK234" s="512">
        <f t="shared" si="218"/>
        <v>269.09999999999997</v>
      </c>
      <c r="BL234" s="242"/>
      <c r="BM234" s="210">
        <f t="shared" si="267"/>
        <v>0</v>
      </c>
      <c r="BN234" s="512">
        <f t="shared" si="219"/>
        <v>234</v>
      </c>
      <c r="BO234" s="397">
        <f t="shared" si="268"/>
        <v>0</v>
      </c>
      <c r="BP234" s="210">
        <f t="shared" si="269"/>
        <v>0</v>
      </c>
      <c r="BQ234" s="44">
        <f t="shared" si="270"/>
        <v>0</v>
      </c>
      <c r="BR234" s="70">
        <v>1183</v>
      </c>
      <c r="BS234" s="714">
        <v>115</v>
      </c>
      <c r="BT234" s="571" cm="1">
        <f t="array" ref="BT234">PRODUCT(--_xlfn.TEXTSPLIT(G234,"x"))/10000000</f>
        <v>1.14072</v>
      </c>
      <c r="BU234" s="571">
        <f t="shared" si="220"/>
        <v>2.9543943015891538</v>
      </c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</row>
    <row r="235" spans="1:284" ht="13" customHeight="1">
      <c r="A235" s="44" t="str">
        <f t="shared" si="256"/>
        <v>SQ61184</v>
      </c>
      <c r="B235" s="158" t="s">
        <v>246</v>
      </c>
      <c r="C235" s="158" t="s">
        <v>251</v>
      </c>
      <c r="D235" s="158" t="s">
        <v>1821</v>
      </c>
      <c r="E235" s="211"/>
      <c r="F235" s="699" t="s">
        <v>337</v>
      </c>
      <c r="G235" s="288" t="s">
        <v>836</v>
      </c>
      <c r="H235" s="700" t="s">
        <v>74</v>
      </c>
      <c r="I235" s="697" t="s">
        <v>1817</v>
      </c>
      <c r="J235" s="696" t="s">
        <v>1810</v>
      </c>
      <c r="K235" s="696" t="s">
        <v>1797</v>
      </c>
      <c r="L235" s="697" t="s">
        <v>1813</v>
      </c>
      <c r="M235" s="628">
        <v>3.7</v>
      </c>
      <c r="N235" s="44">
        <v>1</v>
      </c>
      <c r="O235" s="210"/>
      <c r="P235" s="210"/>
      <c r="Q235" s="49"/>
      <c r="R235" s="123"/>
      <c r="S235" s="51"/>
      <c r="T235" s="52"/>
      <c r="U235" s="124"/>
      <c r="V235" s="54"/>
      <c r="W235" s="55"/>
      <c r="X235" s="56"/>
      <c r="Y235" s="57"/>
      <c r="Z235" s="58"/>
      <c r="AA235" s="125"/>
      <c r="AB235" s="69"/>
      <c r="AC235" s="69"/>
      <c r="AD235" s="213">
        <f t="shared" si="240"/>
        <v>0</v>
      </c>
      <c r="AE235" s="61">
        <f t="shared" si="257"/>
        <v>0</v>
      </c>
      <c r="AF235" s="62"/>
      <c r="AG235" s="62"/>
      <c r="AH235" s="63"/>
      <c r="AI235" s="62"/>
      <c r="AJ235" s="62"/>
      <c r="AK235" s="62"/>
      <c r="AL235" s="516"/>
      <c r="AM235" s="510"/>
      <c r="AN235" s="62">
        <f>ROUND(CEILING(AR235*('Summary '!$J$4/100+1),5),0)-1</f>
        <v>459</v>
      </c>
      <c r="AO235" s="63">
        <f t="shared" si="242"/>
        <v>0</v>
      </c>
      <c r="AP235" s="63">
        <f t="shared" si="271"/>
        <v>0</v>
      </c>
      <c r="AQ235" s="63"/>
      <c r="AR235" s="62">
        <v>374</v>
      </c>
      <c r="AS235" s="62"/>
      <c r="AT235" s="514"/>
      <c r="AU235" s="515"/>
      <c r="AV235" s="511">
        <f t="shared" si="260"/>
        <v>374</v>
      </c>
      <c r="AW235" s="511">
        <f t="shared" si="261"/>
        <v>374</v>
      </c>
      <c r="AX235" s="64"/>
      <c r="AY235" s="65"/>
      <c r="AZ235" s="66"/>
      <c r="BA235" s="126"/>
      <c r="BB235" s="291"/>
      <c r="BC235" s="45">
        <f t="shared" si="262"/>
        <v>0</v>
      </c>
      <c r="BD235" s="44">
        <f t="shared" si="263"/>
        <v>0</v>
      </c>
      <c r="BE235" s="512">
        <f t="shared" si="264"/>
        <v>411.40000000000003</v>
      </c>
      <c r="BF235" s="69"/>
      <c r="BG235" s="210">
        <f t="shared" si="249"/>
        <v>0</v>
      </c>
      <c r="BH235" s="512">
        <f t="shared" si="265"/>
        <v>411.40000000000003</v>
      </c>
      <c r="BI235" s="400"/>
      <c r="BJ235" s="44">
        <f t="shared" si="266"/>
        <v>0</v>
      </c>
      <c r="BK235" s="512">
        <f t="shared" si="218"/>
        <v>430.09999999999997</v>
      </c>
      <c r="BL235" s="242"/>
      <c r="BM235" s="210">
        <f t="shared" si="267"/>
        <v>0</v>
      </c>
      <c r="BN235" s="512">
        <f t="shared" si="219"/>
        <v>374</v>
      </c>
      <c r="BO235" s="397">
        <f t="shared" si="268"/>
        <v>0</v>
      </c>
      <c r="BP235" s="210">
        <f t="shared" si="269"/>
        <v>0</v>
      </c>
      <c r="BQ235" s="44">
        <f t="shared" si="270"/>
        <v>0</v>
      </c>
      <c r="BR235" s="70">
        <v>1184</v>
      </c>
      <c r="BS235" s="714">
        <v>115</v>
      </c>
      <c r="BT235" s="571" cm="1">
        <f t="array" ref="BT235">PRODUCT(--_xlfn.TEXTSPLIT(G235,"x"))/10000000</f>
        <v>5.1979199999999999</v>
      </c>
      <c r="BU235" s="571">
        <f t="shared" si="220"/>
        <v>2.6866644083265072</v>
      </c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</row>
    <row r="236" spans="1:284" ht="13" customHeight="1">
      <c r="A236" s="44" t="str">
        <f t="shared" si="256"/>
        <v>SQ61185</v>
      </c>
      <c r="B236" s="158" t="s">
        <v>246</v>
      </c>
      <c r="C236" s="158" t="s">
        <v>252</v>
      </c>
      <c r="D236" s="158" t="s">
        <v>1821</v>
      </c>
      <c r="E236" s="211"/>
      <c r="F236" s="699" t="s">
        <v>337</v>
      </c>
      <c r="G236" s="288" t="s">
        <v>837</v>
      </c>
      <c r="H236" s="700" t="s">
        <v>74</v>
      </c>
      <c r="I236" s="697" t="s">
        <v>1817</v>
      </c>
      <c r="J236" s="696" t="s">
        <v>1810</v>
      </c>
      <c r="K236" s="696" t="s">
        <v>1797</v>
      </c>
      <c r="L236" s="697" t="s">
        <v>1813</v>
      </c>
      <c r="M236" s="628">
        <v>6.9</v>
      </c>
      <c r="N236" s="44">
        <v>1</v>
      </c>
      <c r="O236" s="210"/>
      <c r="P236" s="210"/>
      <c r="Q236" s="49"/>
      <c r="R236" s="123"/>
      <c r="S236" s="51"/>
      <c r="T236" s="52"/>
      <c r="U236" s="124"/>
      <c r="V236" s="54"/>
      <c r="W236" s="55"/>
      <c r="X236" s="56"/>
      <c r="Y236" s="57"/>
      <c r="Z236" s="58"/>
      <c r="AA236" s="125"/>
      <c r="AB236" s="69"/>
      <c r="AC236" s="69"/>
      <c r="AD236" s="213">
        <f t="shared" si="240"/>
        <v>0</v>
      </c>
      <c r="AE236" s="61">
        <f t="shared" si="257"/>
        <v>0</v>
      </c>
      <c r="AF236" s="62"/>
      <c r="AG236" s="62"/>
      <c r="AH236" s="63"/>
      <c r="AI236" s="62"/>
      <c r="AJ236" s="62"/>
      <c r="AK236" s="62"/>
      <c r="AL236" s="516"/>
      <c r="AM236" s="510"/>
      <c r="AN236" s="62">
        <f>ROUND(CEILING(AR236*('Summary '!$J$4/100+1),5),0)-1</f>
        <v>579</v>
      </c>
      <c r="AO236" s="63">
        <f t="shared" si="242"/>
        <v>0</v>
      </c>
      <c r="AP236" s="63">
        <f t="shared" si="271"/>
        <v>0</v>
      </c>
      <c r="AQ236" s="63"/>
      <c r="AR236" s="62">
        <v>474</v>
      </c>
      <c r="AS236" s="62"/>
      <c r="AT236" s="514"/>
      <c r="AU236" s="515"/>
      <c r="AV236" s="511">
        <f t="shared" si="260"/>
        <v>474</v>
      </c>
      <c r="AW236" s="511">
        <f t="shared" si="261"/>
        <v>474</v>
      </c>
      <c r="AX236" s="64"/>
      <c r="AY236" s="65"/>
      <c r="AZ236" s="66"/>
      <c r="BA236" s="126"/>
      <c r="BB236" s="291"/>
      <c r="BC236" s="45">
        <f t="shared" si="262"/>
        <v>0</v>
      </c>
      <c r="BD236" s="44">
        <f t="shared" si="263"/>
        <v>0</v>
      </c>
      <c r="BE236" s="512">
        <f t="shared" si="264"/>
        <v>521.40000000000009</v>
      </c>
      <c r="BF236" s="69"/>
      <c r="BG236" s="210">
        <f t="shared" si="249"/>
        <v>0</v>
      </c>
      <c r="BH236" s="512">
        <f t="shared" si="265"/>
        <v>521.40000000000009</v>
      </c>
      <c r="BI236" s="400"/>
      <c r="BJ236" s="44">
        <f t="shared" si="266"/>
        <v>0</v>
      </c>
      <c r="BK236" s="512">
        <f t="shared" si="218"/>
        <v>545.09999999999991</v>
      </c>
      <c r="BL236" s="242"/>
      <c r="BM236" s="210">
        <f t="shared" si="267"/>
        <v>0</v>
      </c>
      <c r="BN236" s="512">
        <f t="shared" si="219"/>
        <v>474</v>
      </c>
      <c r="BO236" s="397">
        <f t="shared" si="268"/>
        <v>0</v>
      </c>
      <c r="BP236" s="210">
        <f t="shared" si="269"/>
        <v>0</v>
      </c>
      <c r="BQ236" s="44">
        <f t="shared" si="270"/>
        <v>0</v>
      </c>
      <c r="BR236" s="70">
        <v>1185</v>
      </c>
      <c r="BS236" s="714">
        <v>115</v>
      </c>
      <c r="BT236" s="571" cm="1">
        <f t="array" ref="BT236">PRODUCT(--_xlfn.TEXTSPLIT(G236,"x"))/10000000</f>
        <v>14.283264000000001</v>
      </c>
      <c r="BU236" s="571">
        <f t="shared" si="220"/>
        <v>2.5082194709312318</v>
      </c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</row>
    <row r="237" spans="1:284" ht="13" customHeight="1">
      <c r="A237" s="44" t="str">
        <f t="shared" si="256"/>
        <v>SQ61925</v>
      </c>
      <c r="B237" s="158" t="s">
        <v>246</v>
      </c>
      <c r="C237" s="158" t="s">
        <v>472</v>
      </c>
      <c r="D237" s="158" t="s">
        <v>1821</v>
      </c>
      <c r="E237" s="211"/>
      <c r="F237" s="699" t="s">
        <v>337</v>
      </c>
      <c r="G237" s="288" t="s">
        <v>838</v>
      </c>
      <c r="H237" s="700" t="s">
        <v>74</v>
      </c>
      <c r="I237" s="697" t="s">
        <v>1817</v>
      </c>
      <c r="J237" s="696" t="s">
        <v>1810</v>
      </c>
      <c r="K237" s="696" t="s">
        <v>1797</v>
      </c>
      <c r="L237" s="697" t="s">
        <v>1813</v>
      </c>
      <c r="M237" s="628">
        <v>13.739000000000001</v>
      </c>
      <c r="N237" s="44">
        <v>1</v>
      </c>
      <c r="O237" s="210"/>
      <c r="P237" s="210"/>
      <c r="Q237" s="49"/>
      <c r="R237" s="123"/>
      <c r="S237" s="51"/>
      <c r="T237" s="52"/>
      <c r="U237" s="124"/>
      <c r="V237" s="54"/>
      <c r="W237" s="55"/>
      <c r="X237" s="56"/>
      <c r="Y237" s="57"/>
      <c r="Z237" s="58"/>
      <c r="AA237" s="125"/>
      <c r="AB237" s="69"/>
      <c r="AC237" s="69"/>
      <c r="AD237" s="213">
        <f t="shared" si="240"/>
        <v>0</v>
      </c>
      <c r="AE237" s="61">
        <f t="shared" si="257"/>
        <v>0</v>
      </c>
      <c r="AF237" s="62"/>
      <c r="AG237" s="62"/>
      <c r="AH237" s="63"/>
      <c r="AI237" s="62"/>
      <c r="AJ237" s="62"/>
      <c r="AK237" s="62"/>
      <c r="AL237" s="516"/>
      <c r="AM237" s="510"/>
      <c r="AN237" s="62">
        <f>ROUND(CEILING(AR237*('Summary '!$J$4/100+1),5),0)-1</f>
        <v>899</v>
      </c>
      <c r="AO237" s="63">
        <f t="shared" si="242"/>
        <v>0</v>
      </c>
      <c r="AP237" s="63">
        <f t="shared" si="243"/>
        <v>0</v>
      </c>
      <c r="AQ237" s="63"/>
      <c r="AR237" s="62">
        <v>734</v>
      </c>
      <c r="AS237" s="62"/>
      <c r="AT237" s="514"/>
      <c r="AU237" s="515"/>
      <c r="AV237" s="511">
        <f t="shared" si="260"/>
        <v>734</v>
      </c>
      <c r="AW237" s="511">
        <f t="shared" si="261"/>
        <v>734</v>
      </c>
      <c r="AX237" s="64"/>
      <c r="AY237" s="65"/>
      <c r="AZ237" s="66"/>
      <c r="BA237" s="126"/>
      <c r="BB237" s="291"/>
      <c r="BC237" s="45">
        <f t="shared" si="262"/>
        <v>0</v>
      </c>
      <c r="BD237" s="44">
        <f t="shared" si="263"/>
        <v>0</v>
      </c>
      <c r="BE237" s="512">
        <f t="shared" si="264"/>
        <v>807.40000000000009</v>
      </c>
      <c r="BF237" s="69"/>
      <c r="BG237" s="210">
        <f t="shared" si="249"/>
        <v>0</v>
      </c>
      <c r="BH237" s="512">
        <f t="shared" si="265"/>
        <v>807.40000000000009</v>
      </c>
      <c r="BI237" s="400"/>
      <c r="BJ237" s="44">
        <f t="shared" si="266"/>
        <v>0</v>
      </c>
      <c r="BK237" s="512">
        <f t="shared" si="218"/>
        <v>844.09999999999991</v>
      </c>
      <c r="BL237" s="242"/>
      <c r="BM237" s="210">
        <f t="shared" si="267"/>
        <v>0</v>
      </c>
      <c r="BN237" s="512">
        <f t="shared" si="219"/>
        <v>734</v>
      </c>
      <c r="BO237" s="397">
        <f t="shared" si="268"/>
        <v>0</v>
      </c>
      <c r="BP237" s="210">
        <f t="shared" si="269"/>
        <v>0</v>
      </c>
      <c r="BQ237" s="44">
        <f t="shared" si="270"/>
        <v>0</v>
      </c>
      <c r="BR237" s="70">
        <v>1925</v>
      </c>
      <c r="BS237" s="714">
        <v>115</v>
      </c>
      <c r="BT237" s="571" cm="1">
        <f t="array" ref="BT237">PRODUCT(--_xlfn.TEXTSPLIT(G237,"x"))/10000000</f>
        <v>38.601634500000003</v>
      </c>
      <c r="BU237" s="571">
        <f t="shared" si="220"/>
        <v>2.35</v>
      </c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</row>
    <row r="238" spans="1:284" ht="13" customHeight="1">
      <c r="A238" s="44" t="str">
        <f t="shared" si="256"/>
        <v>SQ61931</v>
      </c>
      <c r="B238" s="158" t="s">
        <v>246</v>
      </c>
      <c r="C238" s="158" t="s">
        <v>473</v>
      </c>
      <c r="D238" s="158" t="s">
        <v>1821</v>
      </c>
      <c r="E238" s="211"/>
      <c r="F238" s="699" t="s">
        <v>337</v>
      </c>
      <c r="G238" s="288" t="s">
        <v>839</v>
      </c>
      <c r="H238" s="700" t="s">
        <v>74</v>
      </c>
      <c r="I238" s="697" t="s">
        <v>1817</v>
      </c>
      <c r="J238" s="696" t="s">
        <v>1810</v>
      </c>
      <c r="K238" s="696" t="s">
        <v>1797</v>
      </c>
      <c r="L238" s="697" t="s">
        <v>1813</v>
      </c>
      <c r="M238" s="628">
        <v>18.359000000000002</v>
      </c>
      <c r="N238" s="44">
        <v>1</v>
      </c>
      <c r="O238" s="210"/>
      <c r="P238" s="210"/>
      <c r="Q238" s="49"/>
      <c r="R238" s="123"/>
      <c r="S238" s="51"/>
      <c r="T238" s="52"/>
      <c r="U238" s="124"/>
      <c r="V238" s="54"/>
      <c r="W238" s="55"/>
      <c r="X238" s="56"/>
      <c r="Y238" s="57"/>
      <c r="Z238" s="58"/>
      <c r="AA238" s="125"/>
      <c r="AB238" s="69"/>
      <c r="AC238" s="69"/>
      <c r="AD238" s="213">
        <f t="shared" si="240"/>
        <v>0</v>
      </c>
      <c r="AE238" s="61">
        <f t="shared" si="257"/>
        <v>0</v>
      </c>
      <c r="AF238" s="62"/>
      <c r="AG238" s="62"/>
      <c r="AH238" s="63"/>
      <c r="AI238" s="62"/>
      <c r="AJ238" s="62"/>
      <c r="AK238" s="62"/>
      <c r="AL238" s="516"/>
      <c r="AM238" s="510"/>
      <c r="AN238" s="62">
        <f>ROUND(CEILING(AR238*('Summary '!$J$4/100+1),5),0)-1</f>
        <v>1219</v>
      </c>
      <c r="AO238" s="63">
        <f t="shared" si="242"/>
        <v>0</v>
      </c>
      <c r="AP238" s="63">
        <f t="shared" si="243"/>
        <v>0</v>
      </c>
      <c r="AQ238" s="63"/>
      <c r="AR238" s="62">
        <v>999</v>
      </c>
      <c r="AS238" s="62"/>
      <c r="AT238" s="514"/>
      <c r="AU238" s="515"/>
      <c r="AV238" s="511">
        <f t="shared" si="260"/>
        <v>999</v>
      </c>
      <c r="AW238" s="511">
        <f t="shared" si="261"/>
        <v>999</v>
      </c>
      <c r="AX238" s="64"/>
      <c r="AY238" s="65"/>
      <c r="AZ238" s="66"/>
      <c r="BA238" s="126"/>
      <c r="BB238" s="291"/>
      <c r="BC238" s="45">
        <f t="shared" si="262"/>
        <v>0</v>
      </c>
      <c r="BD238" s="44">
        <f t="shared" si="263"/>
        <v>0</v>
      </c>
      <c r="BE238" s="512">
        <f t="shared" si="264"/>
        <v>1098.9000000000001</v>
      </c>
      <c r="BF238" s="69"/>
      <c r="BG238" s="210">
        <f t="shared" si="249"/>
        <v>0</v>
      </c>
      <c r="BH238" s="512">
        <f t="shared" si="265"/>
        <v>1098.9000000000001</v>
      </c>
      <c r="BI238" s="400"/>
      <c r="BJ238" s="44">
        <f t="shared" si="266"/>
        <v>0</v>
      </c>
      <c r="BK238" s="512">
        <f t="shared" si="218"/>
        <v>1148.8499999999999</v>
      </c>
      <c r="BL238" s="242"/>
      <c r="BM238" s="210">
        <f t="shared" si="267"/>
        <v>0</v>
      </c>
      <c r="BN238" s="512">
        <f t="shared" si="219"/>
        <v>999</v>
      </c>
      <c r="BO238" s="397">
        <f t="shared" si="268"/>
        <v>0</v>
      </c>
      <c r="BP238" s="210">
        <f t="shared" si="269"/>
        <v>0</v>
      </c>
      <c r="BQ238" s="44">
        <f t="shared" si="270"/>
        <v>0</v>
      </c>
      <c r="BR238" s="70">
        <v>1931</v>
      </c>
      <c r="BS238" s="714">
        <v>115</v>
      </c>
      <c r="BT238" s="571" cm="1">
        <f t="array" ref="BT238">PRODUCT(--_xlfn.TEXTSPLIT(G238,"x"))/10000000</f>
        <v>69.741242999999997</v>
      </c>
      <c r="BU238" s="571">
        <f t="shared" si="220"/>
        <v>2.35</v>
      </c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</row>
    <row r="239" spans="1:284" ht="13" customHeight="1">
      <c r="A239" s="44" t="str">
        <f t="shared" si="256"/>
        <v>SQ61932</v>
      </c>
      <c r="B239" s="158" t="s">
        <v>246</v>
      </c>
      <c r="C239" s="158" t="s">
        <v>474</v>
      </c>
      <c r="D239" s="158" t="s">
        <v>1821</v>
      </c>
      <c r="E239" s="211"/>
      <c r="F239" s="699" t="s">
        <v>337</v>
      </c>
      <c r="G239" s="288" t="s">
        <v>840</v>
      </c>
      <c r="H239" s="700" t="s">
        <v>74</v>
      </c>
      <c r="I239" s="697" t="s">
        <v>1817</v>
      </c>
      <c r="J239" s="696" t="s">
        <v>1810</v>
      </c>
      <c r="K239" s="696" t="s">
        <v>1797</v>
      </c>
      <c r="L239" s="697" t="s">
        <v>1813</v>
      </c>
      <c r="M239" s="628">
        <v>24.519000000000002</v>
      </c>
      <c r="N239" s="44">
        <v>1</v>
      </c>
      <c r="O239" s="210"/>
      <c r="P239" s="210"/>
      <c r="Q239" s="49"/>
      <c r="R239" s="123"/>
      <c r="S239" s="51"/>
      <c r="T239" s="52"/>
      <c r="U239" s="124"/>
      <c r="V239" s="54"/>
      <c r="W239" s="55"/>
      <c r="X239" s="56"/>
      <c r="Y239" s="57"/>
      <c r="Z239" s="58"/>
      <c r="AA239" s="125"/>
      <c r="AB239" s="69"/>
      <c r="AC239" s="69"/>
      <c r="AD239" s="213">
        <f t="shared" si="240"/>
        <v>0</v>
      </c>
      <c r="AE239" s="61">
        <f t="shared" si="257"/>
        <v>0</v>
      </c>
      <c r="AF239" s="62"/>
      <c r="AG239" s="62"/>
      <c r="AH239" s="63"/>
      <c r="AI239" s="62"/>
      <c r="AJ239" s="62"/>
      <c r="AK239" s="62"/>
      <c r="AL239" s="516"/>
      <c r="AM239" s="510"/>
      <c r="AN239" s="62">
        <f>ROUND(CEILING(AR239*('Summary '!$J$4/100+1),5),0)-1</f>
        <v>1509</v>
      </c>
      <c r="AO239" s="63">
        <f t="shared" si="242"/>
        <v>0</v>
      </c>
      <c r="AP239" s="63">
        <f t="shared" si="243"/>
        <v>0</v>
      </c>
      <c r="AQ239" s="63"/>
      <c r="AR239" s="62">
        <v>1234</v>
      </c>
      <c r="AS239" s="62"/>
      <c r="AT239" s="514"/>
      <c r="AU239" s="515"/>
      <c r="AV239" s="511">
        <f t="shared" si="260"/>
        <v>1234</v>
      </c>
      <c r="AW239" s="511">
        <f t="shared" si="261"/>
        <v>1234</v>
      </c>
      <c r="AX239" s="64"/>
      <c r="AY239" s="65"/>
      <c r="AZ239" s="66"/>
      <c r="BA239" s="126"/>
      <c r="BB239" s="291"/>
      <c r="BC239" s="45">
        <f t="shared" si="262"/>
        <v>0</v>
      </c>
      <c r="BD239" s="44">
        <f t="shared" si="263"/>
        <v>0</v>
      </c>
      <c r="BE239" s="512">
        <f t="shared" si="264"/>
        <v>1357.4</v>
      </c>
      <c r="BF239" s="69"/>
      <c r="BG239" s="210">
        <f t="shared" si="249"/>
        <v>0</v>
      </c>
      <c r="BH239" s="512">
        <f t="shared" si="265"/>
        <v>1357.4</v>
      </c>
      <c r="BI239" s="400"/>
      <c r="BJ239" s="44">
        <f t="shared" si="266"/>
        <v>0</v>
      </c>
      <c r="BK239" s="512">
        <f t="shared" si="218"/>
        <v>1419.1</v>
      </c>
      <c r="BL239" s="242"/>
      <c r="BM239" s="210">
        <f t="shared" si="267"/>
        <v>0</v>
      </c>
      <c r="BN239" s="512">
        <f t="shared" si="219"/>
        <v>1234</v>
      </c>
      <c r="BO239" s="397">
        <f t="shared" si="268"/>
        <v>0</v>
      </c>
      <c r="BP239" s="210">
        <f t="shared" si="269"/>
        <v>0</v>
      </c>
      <c r="BQ239" s="44">
        <f t="shared" si="270"/>
        <v>0</v>
      </c>
      <c r="BR239" s="70">
        <v>1932</v>
      </c>
      <c r="BS239" s="714">
        <v>115</v>
      </c>
      <c r="BT239" s="571" cm="1">
        <f t="array" ref="BT239">PRODUCT(--_xlfn.TEXTSPLIT(G239,"x"))/10000000</f>
        <v>96.001834500000001</v>
      </c>
      <c r="BU239" s="571">
        <f t="shared" si="220"/>
        <v>2.35</v>
      </c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</row>
    <row r="240" spans="1:284" ht="13" customHeight="1">
      <c r="A240" s="44" t="str">
        <f t="shared" si="256"/>
        <v>SQ61933</v>
      </c>
      <c r="B240" s="158" t="s">
        <v>246</v>
      </c>
      <c r="C240" s="158" t="s">
        <v>475</v>
      </c>
      <c r="D240" s="158" t="s">
        <v>1821</v>
      </c>
      <c r="E240" s="211"/>
      <c r="F240" s="699" t="s">
        <v>337</v>
      </c>
      <c r="G240" s="288" t="s">
        <v>841</v>
      </c>
      <c r="H240" s="700" t="s">
        <v>74</v>
      </c>
      <c r="I240" s="697" t="s">
        <v>1817</v>
      </c>
      <c r="J240" s="696" t="s">
        <v>1810</v>
      </c>
      <c r="K240" s="696" t="s">
        <v>1797</v>
      </c>
      <c r="L240" s="697" t="s">
        <v>1813</v>
      </c>
      <c r="M240" s="628">
        <v>22.836000000000002</v>
      </c>
      <c r="N240" s="44">
        <v>1</v>
      </c>
      <c r="O240" s="210"/>
      <c r="P240" s="210"/>
      <c r="Q240" s="49"/>
      <c r="R240" s="123"/>
      <c r="S240" s="51"/>
      <c r="T240" s="52"/>
      <c r="U240" s="124"/>
      <c r="V240" s="54"/>
      <c r="W240" s="55"/>
      <c r="X240" s="56"/>
      <c r="Y240" s="57"/>
      <c r="Z240" s="58"/>
      <c r="AA240" s="125"/>
      <c r="AB240" s="69"/>
      <c r="AC240" s="69"/>
      <c r="AD240" s="213">
        <f t="shared" si="240"/>
        <v>0</v>
      </c>
      <c r="AE240" s="61">
        <f t="shared" si="257"/>
        <v>0</v>
      </c>
      <c r="AF240" s="62"/>
      <c r="AG240" s="62"/>
      <c r="AH240" s="63"/>
      <c r="AI240" s="62"/>
      <c r="AJ240" s="62"/>
      <c r="AK240" s="62"/>
      <c r="AL240" s="516"/>
      <c r="AM240" s="510"/>
      <c r="AN240" s="62">
        <f>ROUND(CEILING(AR240*('Summary '!$J$4/100+1),5),0)-1</f>
        <v>1514</v>
      </c>
      <c r="AO240" s="63">
        <f t="shared" si="242"/>
        <v>0</v>
      </c>
      <c r="AP240" s="63">
        <f t="shared" si="243"/>
        <v>0</v>
      </c>
      <c r="AQ240" s="63"/>
      <c r="AR240" s="62">
        <v>1239</v>
      </c>
      <c r="AS240" s="62"/>
      <c r="AT240" s="514"/>
      <c r="AU240" s="515"/>
      <c r="AV240" s="511">
        <f t="shared" si="260"/>
        <v>1239</v>
      </c>
      <c r="AW240" s="511">
        <f t="shared" si="261"/>
        <v>1239</v>
      </c>
      <c r="AX240" s="64"/>
      <c r="AY240" s="65"/>
      <c r="AZ240" s="66"/>
      <c r="BA240" s="126"/>
      <c r="BB240" s="291"/>
      <c r="BC240" s="45">
        <f t="shared" si="262"/>
        <v>0</v>
      </c>
      <c r="BD240" s="44">
        <f t="shared" si="263"/>
        <v>0</v>
      </c>
      <c r="BE240" s="512">
        <f t="shared" si="264"/>
        <v>1362.9</v>
      </c>
      <c r="BF240" s="69"/>
      <c r="BG240" s="210">
        <f t="shared" si="249"/>
        <v>0</v>
      </c>
      <c r="BH240" s="512">
        <f t="shared" si="265"/>
        <v>1362.9</v>
      </c>
      <c r="BI240" s="400"/>
      <c r="BJ240" s="44">
        <f t="shared" si="266"/>
        <v>0</v>
      </c>
      <c r="BK240" s="512">
        <f t="shared" si="218"/>
        <v>1424.85</v>
      </c>
      <c r="BL240" s="242"/>
      <c r="BM240" s="210">
        <f t="shared" si="267"/>
        <v>0</v>
      </c>
      <c r="BN240" s="512">
        <f t="shared" si="219"/>
        <v>1239</v>
      </c>
      <c r="BO240" s="397">
        <f t="shared" si="268"/>
        <v>0</v>
      </c>
      <c r="BP240" s="210">
        <f t="shared" si="269"/>
        <v>0</v>
      </c>
      <c r="BQ240" s="44">
        <f t="shared" si="270"/>
        <v>0</v>
      </c>
      <c r="BR240" s="70">
        <v>1933</v>
      </c>
      <c r="BS240" s="714">
        <v>115</v>
      </c>
      <c r="BT240" s="571" cm="1">
        <f t="array" ref="BT240">PRODUCT(--_xlfn.TEXTSPLIT(G240,"x"))/10000000</f>
        <v>50.896887999999997</v>
      </c>
      <c r="BU240" s="571">
        <f t="shared" si="220"/>
        <v>2.35</v>
      </c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</row>
    <row r="241" spans="1:284" ht="13" customHeight="1">
      <c r="A241" s="44" t="str">
        <f t="shared" si="256"/>
        <v>SQ61934</v>
      </c>
      <c r="B241" s="158" t="s">
        <v>246</v>
      </c>
      <c r="C241" s="158" t="s">
        <v>476</v>
      </c>
      <c r="D241" s="158" t="s">
        <v>1821</v>
      </c>
      <c r="E241" s="211"/>
      <c r="F241" s="699" t="s">
        <v>337</v>
      </c>
      <c r="G241" s="288" t="s">
        <v>842</v>
      </c>
      <c r="H241" s="700" t="s">
        <v>74</v>
      </c>
      <c r="I241" s="697" t="s">
        <v>1817</v>
      </c>
      <c r="J241" s="696" t="s">
        <v>1810</v>
      </c>
      <c r="K241" s="696" t="s">
        <v>1797</v>
      </c>
      <c r="L241" s="697" t="s">
        <v>1813</v>
      </c>
      <c r="M241" s="628">
        <v>26.091999999999999</v>
      </c>
      <c r="N241" s="44">
        <v>1</v>
      </c>
      <c r="O241" s="210"/>
      <c r="P241" s="210"/>
      <c r="Q241" s="49"/>
      <c r="R241" s="123"/>
      <c r="S241" s="51"/>
      <c r="T241" s="52"/>
      <c r="U241" s="124"/>
      <c r="V241" s="54"/>
      <c r="W241" s="55"/>
      <c r="X241" s="56"/>
      <c r="Y241" s="57"/>
      <c r="Z241" s="58"/>
      <c r="AA241" s="125"/>
      <c r="AB241" s="69"/>
      <c r="AC241" s="69"/>
      <c r="AD241" s="213">
        <f t="shared" si="240"/>
        <v>0</v>
      </c>
      <c r="AE241" s="61">
        <f t="shared" si="257"/>
        <v>0</v>
      </c>
      <c r="AF241" s="62"/>
      <c r="AG241" s="62"/>
      <c r="AH241" s="63"/>
      <c r="AI241" s="62"/>
      <c r="AJ241" s="62"/>
      <c r="AK241" s="62"/>
      <c r="AL241" s="516"/>
      <c r="AM241" s="510"/>
      <c r="AN241" s="62">
        <f>ROUND(CEILING(AR241*('Summary '!$J$4/100+1),5),0)-1</f>
        <v>1564</v>
      </c>
      <c r="AO241" s="63">
        <f t="shared" si="242"/>
        <v>0</v>
      </c>
      <c r="AP241" s="63">
        <f t="shared" si="243"/>
        <v>0</v>
      </c>
      <c r="AQ241" s="63"/>
      <c r="AR241" s="62">
        <v>1279</v>
      </c>
      <c r="AS241" s="62"/>
      <c r="AT241" s="514"/>
      <c r="AU241" s="515"/>
      <c r="AV241" s="511">
        <f t="shared" si="260"/>
        <v>1279</v>
      </c>
      <c r="AW241" s="511">
        <f t="shared" si="261"/>
        <v>1279</v>
      </c>
      <c r="AX241" s="64"/>
      <c r="AY241" s="65"/>
      <c r="AZ241" s="66"/>
      <c r="BA241" s="126"/>
      <c r="BB241" s="291"/>
      <c r="BC241" s="45">
        <f t="shared" si="262"/>
        <v>0</v>
      </c>
      <c r="BD241" s="44">
        <f t="shared" si="263"/>
        <v>0</v>
      </c>
      <c r="BE241" s="512">
        <f t="shared" si="264"/>
        <v>1406.9</v>
      </c>
      <c r="BF241" s="69"/>
      <c r="BG241" s="210">
        <f t="shared" si="249"/>
        <v>0</v>
      </c>
      <c r="BH241" s="512">
        <f t="shared" si="265"/>
        <v>1406.9</v>
      </c>
      <c r="BI241" s="400"/>
      <c r="BJ241" s="44">
        <f t="shared" si="266"/>
        <v>0</v>
      </c>
      <c r="BK241" s="512">
        <f t="shared" si="218"/>
        <v>1470.85</v>
      </c>
      <c r="BL241" s="242"/>
      <c r="BM241" s="210">
        <f t="shared" si="267"/>
        <v>0</v>
      </c>
      <c r="BN241" s="512">
        <f t="shared" si="219"/>
        <v>1279</v>
      </c>
      <c r="BO241" s="397">
        <f t="shared" si="268"/>
        <v>0</v>
      </c>
      <c r="BP241" s="210">
        <f t="shared" si="269"/>
        <v>0</v>
      </c>
      <c r="BQ241" s="44">
        <f t="shared" si="270"/>
        <v>0</v>
      </c>
      <c r="BR241" s="70">
        <v>1934</v>
      </c>
      <c r="BS241" s="714">
        <v>115</v>
      </c>
      <c r="BT241" s="571" cm="1">
        <f t="array" ref="BT241">PRODUCT(--_xlfn.TEXTSPLIT(G241,"x"))/10000000</f>
        <v>100.235708</v>
      </c>
      <c r="BU241" s="571">
        <f t="shared" si="220"/>
        <v>2.35</v>
      </c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</row>
    <row r="242" spans="1:284" ht="13" customHeight="1">
      <c r="A242" s="44" t="str">
        <f t="shared" si="256"/>
        <v>SQ62304</v>
      </c>
      <c r="B242" s="158" t="s">
        <v>246</v>
      </c>
      <c r="C242" s="158" t="s">
        <v>1380</v>
      </c>
      <c r="D242" s="158" t="s">
        <v>1821</v>
      </c>
      <c r="E242" s="401"/>
      <c r="F242" s="699" t="s">
        <v>337</v>
      </c>
      <c r="G242" s="288" t="s">
        <v>1129</v>
      </c>
      <c r="H242" s="700" t="s">
        <v>74</v>
      </c>
      <c r="I242" s="697" t="s">
        <v>1817</v>
      </c>
      <c r="J242" s="696" t="s">
        <v>1810</v>
      </c>
      <c r="K242" s="696" t="s">
        <v>1797</v>
      </c>
      <c r="L242" s="697" t="s">
        <v>1813</v>
      </c>
      <c r="M242" s="628">
        <v>16.2</v>
      </c>
      <c r="N242" s="44">
        <v>1</v>
      </c>
      <c r="O242" s="210"/>
      <c r="P242" s="210"/>
      <c r="Q242" s="49"/>
      <c r="R242" s="123"/>
      <c r="S242" s="51"/>
      <c r="T242" s="52"/>
      <c r="U242" s="124"/>
      <c r="V242" s="54"/>
      <c r="W242" s="55"/>
      <c r="X242" s="56"/>
      <c r="Y242" s="57"/>
      <c r="Z242" s="58"/>
      <c r="AA242" s="125"/>
      <c r="AB242" s="69"/>
      <c r="AC242" s="69"/>
      <c r="AD242" s="213">
        <f t="shared" si="240"/>
        <v>0</v>
      </c>
      <c r="AE242" s="61">
        <f t="shared" si="257"/>
        <v>0</v>
      </c>
      <c r="AF242" s="62"/>
      <c r="AG242" s="62"/>
      <c r="AH242" s="63"/>
      <c r="AI242" s="62"/>
      <c r="AJ242" s="62"/>
      <c r="AK242" s="62"/>
      <c r="AL242" s="516"/>
      <c r="AM242" s="510"/>
      <c r="AN242" s="62">
        <f>ROUND(CEILING(AR242*('Summary '!$J$4/100+1),5),0)-1</f>
        <v>1074</v>
      </c>
      <c r="AO242" s="63">
        <f t="shared" si="242"/>
        <v>0</v>
      </c>
      <c r="AP242" s="63">
        <f t="shared" si="243"/>
        <v>0</v>
      </c>
      <c r="AQ242" s="63"/>
      <c r="AR242" s="62">
        <v>879</v>
      </c>
      <c r="AS242" s="62"/>
      <c r="AT242" s="514"/>
      <c r="AU242" s="515"/>
      <c r="AV242" s="511">
        <f t="shared" si="260"/>
        <v>879</v>
      </c>
      <c r="AW242" s="511">
        <f t="shared" si="261"/>
        <v>879</v>
      </c>
      <c r="AX242" s="64"/>
      <c r="AY242" s="65"/>
      <c r="AZ242" s="66"/>
      <c r="BA242" s="126"/>
      <c r="BB242" s="291"/>
      <c r="BC242" s="45">
        <f t="shared" si="262"/>
        <v>0</v>
      </c>
      <c r="BD242" s="44">
        <f t="shared" si="263"/>
        <v>0</v>
      </c>
      <c r="BE242" s="512">
        <f t="shared" si="264"/>
        <v>966.90000000000009</v>
      </c>
      <c r="BF242" s="69"/>
      <c r="BG242" s="210">
        <f t="shared" si="249"/>
        <v>0</v>
      </c>
      <c r="BH242" s="512">
        <f t="shared" si="265"/>
        <v>966.90000000000009</v>
      </c>
      <c r="BI242" s="400"/>
      <c r="BJ242" s="44">
        <f t="shared" si="266"/>
        <v>0</v>
      </c>
      <c r="BK242" s="512">
        <f t="shared" si="218"/>
        <v>1010.8499999999999</v>
      </c>
      <c r="BL242" s="242"/>
      <c r="BM242" s="210">
        <f t="shared" si="267"/>
        <v>0</v>
      </c>
      <c r="BN242" s="512">
        <f t="shared" si="219"/>
        <v>879</v>
      </c>
      <c r="BO242" s="397">
        <f t="shared" si="268"/>
        <v>0</v>
      </c>
      <c r="BP242" s="210">
        <f t="shared" si="269"/>
        <v>0</v>
      </c>
      <c r="BQ242" s="44">
        <f t="shared" si="270"/>
        <v>0</v>
      </c>
      <c r="BR242" s="70">
        <v>2304</v>
      </c>
      <c r="BS242" s="714">
        <v>115</v>
      </c>
      <c r="BT242" s="571" cm="1">
        <f t="array" ref="BT242">PRODUCT(--_xlfn.TEXTSPLIT(G242,"x"))/10000000</f>
        <v>48.9639898</v>
      </c>
      <c r="BU242" s="571">
        <f t="shared" si="220"/>
        <v>2.35</v>
      </c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</row>
    <row r="243" spans="1:284" ht="13" customHeight="1">
      <c r="A243" s="44" t="str">
        <f t="shared" si="256"/>
        <v>SQ62305</v>
      </c>
      <c r="B243" s="158" t="s">
        <v>246</v>
      </c>
      <c r="C243" s="158" t="s">
        <v>1381</v>
      </c>
      <c r="D243" s="158" t="s">
        <v>1821</v>
      </c>
      <c r="E243" s="401"/>
      <c r="F243" s="699" t="s">
        <v>337</v>
      </c>
      <c r="G243" s="288" t="s">
        <v>1770</v>
      </c>
      <c r="H243" s="700" t="s">
        <v>74</v>
      </c>
      <c r="I243" s="697" t="s">
        <v>1817</v>
      </c>
      <c r="J243" s="696" t="s">
        <v>1810</v>
      </c>
      <c r="K243" s="696" t="s">
        <v>1797</v>
      </c>
      <c r="L243" s="697" t="s">
        <v>1813</v>
      </c>
      <c r="M243" s="628">
        <v>13.3</v>
      </c>
      <c r="N243" s="44">
        <v>1</v>
      </c>
      <c r="O243" s="210"/>
      <c r="P243" s="210"/>
      <c r="Q243" s="49"/>
      <c r="R243" s="123"/>
      <c r="S243" s="51"/>
      <c r="T243" s="52"/>
      <c r="U243" s="124"/>
      <c r="V243" s="54"/>
      <c r="W243" s="55"/>
      <c r="X243" s="56"/>
      <c r="Y243" s="57"/>
      <c r="Z243" s="58"/>
      <c r="AA243" s="125"/>
      <c r="AB243" s="69"/>
      <c r="AC243" s="69"/>
      <c r="AD243" s="213">
        <f t="shared" si="240"/>
        <v>0</v>
      </c>
      <c r="AE243" s="61">
        <f t="shared" si="257"/>
        <v>0</v>
      </c>
      <c r="AF243" s="62"/>
      <c r="AG243" s="62"/>
      <c r="AH243" s="63"/>
      <c r="AI243" s="62"/>
      <c r="AJ243" s="62"/>
      <c r="AK243" s="62"/>
      <c r="AL243" s="516"/>
      <c r="AM243" s="510"/>
      <c r="AN243" s="62">
        <f>ROUND(CEILING(AR243*('Summary '!$J$4/100+1),5),0)-1</f>
        <v>1009</v>
      </c>
      <c r="AO243" s="63">
        <f t="shared" si="242"/>
        <v>0</v>
      </c>
      <c r="AP243" s="63">
        <f t="shared" si="243"/>
        <v>0</v>
      </c>
      <c r="AQ243" s="63"/>
      <c r="AR243" s="62">
        <v>824</v>
      </c>
      <c r="AS243" s="62"/>
      <c r="AT243" s="514"/>
      <c r="AU243" s="515"/>
      <c r="AV243" s="511">
        <f t="shared" si="260"/>
        <v>824</v>
      </c>
      <c r="AW243" s="511">
        <f t="shared" si="261"/>
        <v>824</v>
      </c>
      <c r="AX243" s="64"/>
      <c r="AY243" s="65"/>
      <c r="AZ243" s="66"/>
      <c r="BA243" s="126"/>
      <c r="BB243" s="291"/>
      <c r="BC243" s="45">
        <f t="shared" si="262"/>
        <v>0</v>
      </c>
      <c r="BD243" s="44">
        <f t="shared" si="263"/>
        <v>0</v>
      </c>
      <c r="BE243" s="512">
        <f t="shared" si="264"/>
        <v>906.40000000000009</v>
      </c>
      <c r="BF243" s="69"/>
      <c r="BG243" s="210">
        <f t="shared" si="249"/>
        <v>0</v>
      </c>
      <c r="BH243" s="512">
        <f t="shared" si="265"/>
        <v>906.40000000000009</v>
      </c>
      <c r="BI243" s="400"/>
      <c r="BJ243" s="44">
        <f t="shared" si="266"/>
        <v>0</v>
      </c>
      <c r="BK243" s="512">
        <f t="shared" si="218"/>
        <v>947.59999999999991</v>
      </c>
      <c r="BL243" s="242"/>
      <c r="BM243" s="210">
        <f t="shared" si="267"/>
        <v>0</v>
      </c>
      <c r="BN243" s="512">
        <f t="shared" si="219"/>
        <v>824</v>
      </c>
      <c r="BO243" s="397">
        <f t="shared" si="268"/>
        <v>0</v>
      </c>
      <c r="BP243" s="210">
        <f t="shared" si="269"/>
        <v>0</v>
      </c>
      <c r="BQ243" s="44">
        <f t="shared" si="270"/>
        <v>0</v>
      </c>
      <c r="BR243" s="70">
        <v>2305</v>
      </c>
      <c r="BS243" s="714">
        <v>115</v>
      </c>
      <c r="BT243" s="571" cm="1">
        <f t="array" ref="BT243">PRODUCT(--_xlfn.TEXTSPLIT(G243,"x"))/10000000</f>
        <v>35.543872</v>
      </c>
      <c r="BU243" s="571">
        <f t="shared" si="220"/>
        <v>2.35</v>
      </c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</row>
    <row r="244" spans="1:284" ht="13" customHeight="1">
      <c r="A244" s="44" t="str">
        <f t="shared" si="256"/>
        <v>SQ62306</v>
      </c>
      <c r="B244" s="158" t="s">
        <v>246</v>
      </c>
      <c r="C244" s="158" t="s">
        <v>1382</v>
      </c>
      <c r="D244" s="158" t="s">
        <v>1821</v>
      </c>
      <c r="E244" s="401"/>
      <c r="F244" s="699" t="s">
        <v>337</v>
      </c>
      <c r="G244" s="288" t="s">
        <v>1771</v>
      </c>
      <c r="H244" s="700" t="s">
        <v>74</v>
      </c>
      <c r="I244" s="697" t="s">
        <v>1817</v>
      </c>
      <c r="J244" s="696" t="s">
        <v>1810</v>
      </c>
      <c r="K244" s="696" t="s">
        <v>1797</v>
      </c>
      <c r="L244" s="697" t="s">
        <v>1813</v>
      </c>
      <c r="M244" s="628">
        <v>9.9</v>
      </c>
      <c r="N244" s="44">
        <v>1</v>
      </c>
      <c r="O244" s="210"/>
      <c r="P244" s="210"/>
      <c r="Q244" s="49"/>
      <c r="R244" s="123"/>
      <c r="S244" s="51"/>
      <c r="T244" s="52"/>
      <c r="U244" s="124"/>
      <c r="V244" s="54"/>
      <c r="W244" s="55"/>
      <c r="X244" s="56"/>
      <c r="Y244" s="57"/>
      <c r="Z244" s="58"/>
      <c r="AA244" s="125"/>
      <c r="AB244" s="69"/>
      <c r="AC244" s="69"/>
      <c r="AD244" s="213">
        <f t="shared" si="240"/>
        <v>0</v>
      </c>
      <c r="AE244" s="61">
        <f t="shared" si="257"/>
        <v>0</v>
      </c>
      <c r="AF244" s="62"/>
      <c r="AG244" s="62"/>
      <c r="AH244" s="63"/>
      <c r="AI244" s="62"/>
      <c r="AJ244" s="62"/>
      <c r="AK244" s="62"/>
      <c r="AL244" s="516"/>
      <c r="AM244" s="510"/>
      <c r="AN244" s="62">
        <f>ROUND(CEILING(AR244*('Summary '!$J$4/100+1),5),0)-1</f>
        <v>714</v>
      </c>
      <c r="AO244" s="63">
        <f t="shared" si="242"/>
        <v>0</v>
      </c>
      <c r="AP244" s="63">
        <f t="shared" si="243"/>
        <v>0</v>
      </c>
      <c r="AQ244" s="63"/>
      <c r="AR244" s="62">
        <v>584</v>
      </c>
      <c r="AS244" s="62"/>
      <c r="AT244" s="514"/>
      <c r="AU244" s="515"/>
      <c r="AV244" s="511">
        <f t="shared" si="260"/>
        <v>584</v>
      </c>
      <c r="AW244" s="511">
        <f t="shared" si="261"/>
        <v>584</v>
      </c>
      <c r="AX244" s="64"/>
      <c r="AY244" s="65"/>
      <c r="AZ244" s="66"/>
      <c r="BA244" s="126"/>
      <c r="BB244" s="291"/>
      <c r="BC244" s="45">
        <f t="shared" si="262"/>
        <v>0</v>
      </c>
      <c r="BD244" s="44">
        <f t="shared" si="263"/>
        <v>0</v>
      </c>
      <c r="BE244" s="512">
        <f t="shared" si="264"/>
        <v>642.40000000000009</v>
      </c>
      <c r="BF244" s="69"/>
      <c r="BG244" s="210">
        <f t="shared" si="249"/>
        <v>0</v>
      </c>
      <c r="BH244" s="512">
        <f t="shared" si="265"/>
        <v>642.40000000000009</v>
      </c>
      <c r="BI244" s="400"/>
      <c r="BJ244" s="44">
        <f t="shared" si="266"/>
        <v>0</v>
      </c>
      <c r="BK244" s="512">
        <f t="shared" si="218"/>
        <v>671.59999999999991</v>
      </c>
      <c r="BL244" s="242"/>
      <c r="BM244" s="210">
        <f t="shared" si="267"/>
        <v>0</v>
      </c>
      <c r="BN244" s="512">
        <f t="shared" si="219"/>
        <v>584</v>
      </c>
      <c r="BO244" s="397">
        <f t="shared" si="268"/>
        <v>0</v>
      </c>
      <c r="BP244" s="210">
        <f t="shared" si="269"/>
        <v>0</v>
      </c>
      <c r="BQ244" s="44">
        <f t="shared" si="270"/>
        <v>0</v>
      </c>
      <c r="BR244" s="70">
        <v>2306</v>
      </c>
      <c r="BS244" s="714">
        <v>115</v>
      </c>
      <c r="BT244" s="571" cm="1">
        <f t="array" ref="BT244">PRODUCT(--_xlfn.TEXTSPLIT(G244,"x"))/10000000</f>
        <v>18.218497500000002</v>
      </c>
      <c r="BU244" s="571">
        <f t="shared" si="220"/>
        <v>2.4652603333977039</v>
      </c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</row>
    <row r="245" spans="1:284" ht="13" customHeight="1">
      <c r="A245" s="44" t="str">
        <f t="shared" si="256"/>
        <v>SQ62307</v>
      </c>
      <c r="B245" s="158" t="s">
        <v>246</v>
      </c>
      <c r="C245" s="158" t="s">
        <v>1383</v>
      </c>
      <c r="D245" s="158" t="s">
        <v>1821</v>
      </c>
      <c r="E245" s="401"/>
      <c r="F245" s="699" t="s">
        <v>337</v>
      </c>
      <c r="G245" s="288" t="s">
        <v>1130</v>
      </c>
      <c r="H245" s="700" t="s">
        <v>74</v>
      </c>
      <c r="I245" s="697" t="s">
        <v>1817</v>
      </c>
      <c r="J245" s="696" t="s">
        <v>1810</v>
      </c>
      <c r="K245" s="696" t="s">
        <v>1797</v>
      </c>
      <c r="L245" s="697" t="s">
        <v>1813</v>
      </c>
      <c r="M245" s="628">
        <v>3.2</v>
      </c>
      <c r="N245" s="44">
        <v>1</v>
      </c>
      <c r="O245" s="210"/>
      <c r="P245" s="210"/>
      <c r="Q245" s="49"/>
      <c r="R245" s="123"/>
      <c r="S245" s="51"/>
      <c r="T245" s="52"/>
      <c r="U245" s="124"/>
      <c r="V245" s="54"/>
      <c r="W245" s="55"/>
      <c r="X245" s="56"/>
      <c r="Y245" s="57"/>
      <c r="Z245" s="58"/>
      <c r="AA245" s="125"/>
      <c r="AB245" s="69"/>
      <c r="AC245" s="69"/>
      <c r="AD245" s="213">
        <f t="shared" si="240"/>
        <v>0</v>
      </c>
      <c r="AE245" s="61">
        <f t="shared" si="257"/>
        <v>0</v>
      </c>
      <c r="AF245" s="62"/>
      <c r="AG245" s="62"/>
      <c r="AH245" s="63"/>
      <c r="AI245" s="62"/>
      <c r="AJ245" s="62"/>
      <c r="AK245" s="62"/>
      <c r="AL245" s="516"/>
      <c r="AM245" s="510"/>
      <c r="AN245" s="62">
        <f>ROUND(CEILING(AR245*('Summary '!$J$4/100+1),5),0)-1</f>
        <v>354</v>
      </c>
      <c r="AO245" s="63">
        <f t="shared" si="242"/>
        <v>0</v>
      </c>
      <c r="AP245" s="63">
        <f t="shared" si="243"/>
        <v>0</v>
      </c>
      <c r="AQ245" s="63"/>
      <c r="AR245" s="62">
        <v>289</v>
      </c>
      <c r="AS245" s="62"/>
      <c r="AT245" s="514"/>
      <c r="AU245" s="515"/>
      <c r="AV245" s="511">
        <f t="shared" si="260"/>
        <v>289</v>
      </c>
      <c r="AW245" s="511">
        <f t="shared" si="261"/>
        <v>289</v>
      </c>
      <c r="AX245" s="64"/>
      <c r="AY245" s="65"/>
      <c r="AZ245" s="66"/>
      <c r="BA245" s="126"/>
      <c r="BB245" s="291"/>
      <c r="BC245" s="45">
        <f t="shared" si="262"/>
        <v>0</v>
      </c>
      <c r="BD245" s="44">
        <f t="shared" si="263"/>
        <v>0</v>
      </c>
      <c r="BE245" s="512">
        <f t="shared" si="264"/>
        <v>317.90000000000003</v>
      </c>
      <c r="BF245" s="69"/>
      <c r="BG245" s="210">
        <f t="shared" si="249"/>
        <v>0</v>
      </c>
      <c r="BH245" s="512">
        <f t="shared" si="265"/>
        <v>317.90000000000003</v>
      </c>
      <c r="BI245" s="400"/>
      <c r="BJ245" s="44">
        <f t="shared" si="266"/>
        <v>0</v>
      </c>
      <c r="BK245" s="512">
        <f t="shared" si="218"/>
        <v>332.34999999999997</v>
      </c>
      <c r="BL245" s="242"/>
      <c r="BM245" s="210">
        <f t="shared" si="267"/>
        <v>0</v>
      </c>
      <c r="BN245" s="512">
        <f t="shared" si="219"/>
        <v>289</v>
      </c>
      <c r="BO245" s="397">
        <f t="shared" si="268"/>
        <v>0</v>
      </c>
      <c r="BP245" s="210">
        <f t="shared" si="269"/>
        <v>0</v>
      </c>
      <c r="BQ245" s="44">
        <f t="shared" si="270"/>
        <v>0</v>
      </c>
      <c r="BR245" s="70">
        <v>2307</v>
      </c>
      <c r="BS245" s="714">
        <v>115</v>
      </c>
      <c r="BT245" s="571" cm="1">
        <f t="array" ref="BT245">PRODUCT(--_xlfn.TEXTSPLIT(G245,"x"))/10000000</f>
        <v>6.24</v>
      </c>
      <c r="BU245" s="571">
        <f t="shared" si="220"/>
        <v>2.654407992865544</v>
      </c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</row>
    <row r="246" spans="1:284" ht="13" customHeight="1">
      <c r="A246" s="44" t="str">
        <f t="shared" si="256"/>
        <v>SQ62308</v>
      </c>
      <c r="B246" s="158" t="s">
        <v>246</v>
      </c>
      <c r="C246" s="158" t="s">
        <v>1384</v>
      </c>
      <c r="D246" s="158" t="s">
        <v>1821</v>
      </c>
      <c r="E246" s="401"/>
      <c r="F246" s="699" t="s">
        <v>337</v>
      </c>
      <c r="G246" s="288" t="s">
        <v>1128</v>
      </c>
      <c r="H246" s="700" t="s">
        <v>74</v>
      </c>
      <c r="I246" s="697" t="s">
        <v>1817</v>
      </c>
      <c r="J246" s="696" t="s">
        <v>1810</v>
      </c>
      <c r="K246" s="696" t="s">
        <v>1797</v>
      </c>
      <c r="L246" s="697" t="s">
        <v>1813</v>
      </c>
      <c r="M246" s="628">
        <v>2.9</v>
      </c>
      <c r="N246" s="44">
        <v>1</v>
      </c>
      <c r="O246" s="210"/>
      <c r="P246" s="210"/>
      <c r="Q246" s="49"/>
      <c r="R246" s="123"/>
      <c r="S246" s="51"/>
      <c r="T246" s="52"/>
      <c r="U246" s="124"/>
      <c r="V246" s="54"/>
      <c r="W246" s="55"/>
      <c r="X246" s="56"/>
      <c r="Y246" s="57"/>
      <c r="Z246" s="58"/>
      <c r="AA246" s="125"/>
      <c r="AB246" s="69"/>
      <c r="AC246" s="69"/>
      <c r="AD246" s="213">
        <f t="shared" si="240"/>
        <v>0</v>
      </c>
      <c r="AE246" s="61">
        <f t="shared" si="257"/>
        <v>0</v>
      </c>
      <c r="AF246" s="62"/>
      <c r="AG246" s="62"/>
      <c r="AH246" s="63"/>
      <c r="AI246" s="62"/>
      <c r="AJ246" s="62"/>
      <c r="AK246" s="62"/>
      <c r="AL246" s="516"/>
      <c r="AM246" s="510"/>
      <c r="AN246" s="62">
        <f>ROUND(CEILING(AR246*('Summary '!$J$4/100+1),5),0)-1</f>
        <v>329</v>
      </c>
      <c r="AO246" s="63">
        <f t="shared" si="242"/>
        <v>0</v>
      </c>
      <c r="AP246" s="63">
        <f t="shared" si="243"/>
        <v>0</v>
      </c>
      <c r="AQ246" s="63"/>
      <c r="AR246" s="62">
        <v>269</v>
      </c>
      <c r="AS246" s="62"/>
      <c r="AT246" s="514"/>
      <c r="AU246" s="515"/>
      <c r="AV246" s="511">
        <f t="shared" si="260"/>
        <v>269</v>
      </c>
      <c r="AW246" s="511">
        <f t="shared" si="261"/>
        <v>269</v>
      </c>
      <c r="AX246" s="64"/>
      <c r="AY246" s="65"/>
      <c r="AZ246" s="66"/>
      <c r="BA246" s="126"/>
      <c r="BB246" s="291"/>
      <c r="BC246" s="45">
        <f t="shared" si="262"/>
        <v>0</v>
      </c>
      <c r="BD246" s="44">
        <f t="shared" si="263"/>
        <v>0</v>
      </c>
      <c r="BE246" s="512">
        <f t="shared" si="264"/>
        <v>295.90000000000003</v>
      </c>
      <c r="BF246" s="69"/>
      <c r="BG246" s="210">
        <f t="shared" si="249"/>
        <v>0</v>
      </c>
      <c r="BH246" s="512">
        <f t="shared" si="265"/>
        <v>295.90000000000003</v>
      </c>
      <c r="BI246" s="400"/>
      <c r="BJ246" s="44">
        <f t="shared" si="266"/>
        <v>0</v>
      </c>
      <c r="BK246" s="512">
        <f t="shared" si="218"/>
        <v>309.34999999999997</v>
      </c>
      <c r="BL246" s="242"/>
      <c r="BM246" s="210">
        <f t="shared" si="267"/>
        <v>0</v>
      </c>
      <c r="BN246" s="512">
        <f t="shared" si="219"/>
        <v>269</v>
      </c>
      <c r="BO246" s="397">
        <f t="shared" si="268"/>
        <v>0</v>
      </c>
      <c r="BP246" s="210">
        <f t="shared" si="269"/>
        <v>0</v>
      </c>
      <c r="BQ246" s="44">
        <f t="shared" si="270"/>
        <v>0</v>
      </c>
      <c r="BR246" s="70">
        <v>2308</v>
      </c>
      <c r="BS246" s="714">
        <v>115</v>
      </c>
      <c r="BT246" s="571" cm="1">
        <f t="array" ref="BT246">PRODUCT(--_xlfn.TEXTSPLIT(G246,"x"))/10000000</f>
        <v>4.68</v>
      </c>
      <c r="BU246" s="571">
        <f t="shared" si="220"/>
        <v>2.705193398531847</v>
      </c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</row>
    <row r="247" spans="1:284" ht="13" customHeight="1">
      <c r="A247" s="44" t="str">
        <f t="shared" si="256"/>
        <v>SQ62309</v>
      </c>
      <c r="B247" s="158" t="s">
        <v>246</v>
      </c>
      <c r="C247" s="158" t="s">
        <v>1385</v>
      </c>
      <c r="D247" s="158" t="s">
        <v>1821</v>
      </c>
      <c r="E247" s="401"/>
      <c r="F247" s="699" t="s">
        <v>337</v>
      </c>
      <c r="G247" s="288" t="s">
        <v>1127</v>
      </c>
      <c r="H247" s="700" t="s">
        <v>74</v>
      </c>
      <c r="I247" s="697" t="s">
        <v>1817</v>
      </c>
      <c r="J247" s="696" t="s">
        <v>1810</v>
      </c>
      <c r="K247" s="696" t="s">
        <v>1797</v>
      </c>
      <c r="L247" s="697" t="s">
        <v>1813</v>
      </c>
      <c r="M247" s="628">
        <v>3.3</v>
      </c>
      <c r="N247" s="44">
        <v>1</v>
      </c>
      <c r="O247" s="210"/>
      <c r="P247" s="210"/>
      <c r="Q247" s="49"/>
      <c r="R247" s="123"/>
      <c r="S247" s="51"/>
      <c r="T247" s="52"/>
      <c r="U247" s="124"/>
      <c r="V247" s="54"/>
      <c r="W247" s="55"/>
      <c r="X247" s="56"/>
      <c r="Y247" s="57"/>
      <c r="Z247" s="58"/>
      <c r="AA247" s="125"/>
      <c r="AB247" s="69"/>
      <c r="AC247" s="69"/>
      <c r="AD247" s="213">
        <f t="shared" si="240"/>
        <v>0</v>
      </c>
      <c r="AE247" s="61">
        <f t="shared" si="257"/>
        <v>0</v>
      </c>
      <c r="AF247" s="62"/>
      <c r="AG247" s="62"/>
      <c r="AH247" s="63"/>
      <c r="AI247" s="62"/>
      <c r="AJ247" s="62"/>
      <c r="AK247" s="62"/>
      <c r="AL247" s="516"/>
      <c r="AM247" s="510"/>
      <c r="AN247" s="62">
        <f>ROUND(CEILING(AR247*('Summary '!$J$4/100+1),5),0)-1</f>
        <v>379</v>
      </c>
      <c r="AO247" s="63">
        <f t="shared" si="242"/>
        <v>0</v>
      </c>
      <c r="AP247" s="63">
        <f t="shared" si="243"/>
        <v>0</v>
      </c>
      <c r="AQ247" s="63"/>
      <c r="AR247" s="62">
        <v>309</v>
      </c>
      <c r="AS247" s="62"/>
      <c r="AT247" s="514"/>
      <c r="AU247" s="515"/>
      <c r="AV247" s="511">
        <f t="shared" si="260"/>
        <v>309</v>
      </c>
      <c r="AW247" s="511">
        <f t="shared" si="261"/>
        <v>309</v>
      </c>
      <c r="AX247" s="64"/>
      <c r="AY247" s="65"/>
      <c r="AZ247" s="66"/>
      <c r="BA247" s="126"/>
      <c r="BB247" s="291"/>
      <c r="BC247" s="45">
        <f t="shared" si="262"/>
        <v>0</v>
      </c>
      <c r="BD247" s="44">
        <f t="shared" si="263"/>
        <v>0</v>
      </c>
      <c r="BE247" s="512">
        <f t="shared" si="264"/>
        <v>339.90000000000003</v>
      </c>
      <c r="BF247" s="69"/>
      <c r="BG247" s="210">
        <f t="shared" si="249"/>
        <v>0</v>
      </c>
      <c r="BH247" s="512">
        <f t="shared" si="265"/>
        <v>339.90000000000003</v>
      </c>
      <c r="BI247" s="400"/>
      <c r="BJ247" s="44">
        <f t="shared" si="266"/>
        <v>0</v>
      </c>
      <c r="BK247" s="512">
        <f t="shared" si="218"/>
        <v>355.34999999999997</v>
      </c>
      <c r="BL247" s="242"/>
      <c r="BM247" s="210">
        <f t="shared" si="267"/>
        <v>0</v>
      </c>
      <c r="BN247" s="512">
        <f t="shared" si="219"/>
        <v>309</v>
      </c>
      <c r="BO247" s="397">
        <f t="shared" si="268"/>
        <v>0</v>
      </c>
      <c r="BP247" s="210">
        <f t="shared" si="269"/>
        <v>0</v>
      </c>
      <c r="BQ247" s="44">
        <f t="shared" si="270"/>
        <v>0</v>
      </c>
      <c r="BR247" s="70">
        <v>2309</v>
      </c>
      <c r="BS247" s="714">
        <v>115</v>
      </c>
      <c r="BT247" s="571" cm="1">
        <f t="array" ref="BT247">PRODUCT(--_xlfn.TEXTSPLIT(G247,"x"))/10000000</f>
        <v>3.5255999999999998</v>
      </c>
      <c r="BU247" s="571">
        <f t="shared" si="220"/>
        <v>2.7551959510674746</v>
      </c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</row>
    <row r="248" spans="1:284" ht="16">
      <c r="A248" s="72"/>
      <c r="B248" s="72"/>
      <c r="C248" s="293"/>
      <c r="D248" s="207"/>
      <c r="E248" s="207"/>
      <c r="F248" s="86"/>
      <c r="G248" s="86"/>
      <c r="H248" s="286"/>
      <c r="I248" s="286"/>
      <c r="J248" s="632"/>
      <c r="K248" s="632"/>
      <c r="L248" s="632"/>
      <c r="M248" s="86"/>
      <c r="N248" s="73"/>
      <c r="O248" s="428"/>
      <c r="P248" s="428"/>
      <c r="Q248" s="245"/>
      <c r="R248" s="140"/>
      <c r="S248" s="140"/>
      <c r="T248" s="140"/>
      <c r="U248" s="140"/>
      <c r="V248" s="140"/>
      <c r="W248" s="140"/>
      <c r="X248" s="140"/>
      <c r="Y248" s="140"/>
      <c r="Z248" s="140"/>
      <c r="AA248" s="140"/>
      <c r="AB248" s="565"/>
      <c r="AC248" s="565"/>
      <c r="AD248" s="209"/>
      <c r="AE248" s="142"/>
      <c r="AF248" s="142"/>
      <c r="AG248" s="142"/>
      <c r="AH248" s="142"/>
      <c r="AI248" s="142"/>
      <c r="AJ248" s="209"/>
      <c r="AK248" s="142"/>
      <c r="AL248" s="142"/>
      <c r="AM248" s="142"/>
      <c r="AN248" s="142"/>
      <c r="AO248" s="142"/>
      <c r="AP248" s="142"/>
      <c r="AQ248" s="142"/>
      <c r="AR248" s="404"/>
      <c r="AS248" s="142"/>
      <c r="AT248" s="142"/>
      <c r="AU248" s="142"/>
      <c r="AV248" s="142"/>
      <c r="AW248" s="142"/>
      <c r="AX248" s="565"/>
      <c r="AY248" s="565"/>
      <c r="AZ248" s="565"/>
      <c r="BA248" s="565"/>
      <c r="BB248" s="565"/>
      <c r="BC248" s="142"/>
      <c r="BD248" s="142"/>
      <c r="BE248" s="142"/>
      <c r="BF248" s="565"/>
      <c r="BG248" s="142"/>
      <c r="BH248" s="142"/>
      <c r="BI248" s="258"/>
      <c r="BJ248" s="258"/>
      <c r="BK248" s="258"/>
      <c r="BL248" s="566"/>
      <c r="BM248" s="258"/>
      <c r="BN248" s="258"/>
      <c r="BO248" s="258"/>
      <c r="BP248" s="258"/>
      <c r="BQ248" s="258"/>
      <c r="BR248" s="258"/>
      <c r="BS248" s="404"/>
      <c r="BT248" s="404"/>
      <c r="BU248" s="404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</row>
    <row r="249" spans="1:284" ht="18" customHeight="1">
      <c r="A249" s="686"/>
      <c r="B249" s="683"/>
      <c r="C249" s="680" t="s">
        <v>2612</v>
      </c>
      <c r="D249" s="683"/>
      <c r="E249" s="683"/>
      <c r="F249" s="687"/>
      <c r="G249" s="687"/>
      <c r="H249" s="687"/>
      <c r="I249" s="687"/>
      <c r="J249" s="681"/>
      <c r="K249" s="681"/>
      <c r="L249" s="681"/>
      <c r="M249" s="687"/>
      <c r="N249" s="688"/>
      <c r="O249" s="688"/>
      <c r="P249" s="688"/>
      <c r="Q249" s="689"/>
      <c r="R249" s="689"/>
      <c r="S249" s="689"/>
      <c r="T249" s="689"/>
      <c r="U249" s="689"/>
      <c r="V249" s="689"/>
      <c r="W249" s="689"/>
      <c r="X249" s="689"/>
      <c r="Y249" s="689"/>
      <c r="Z249" s="689"/>
      <c r="AA249" s="689"/>
      <c r="AB249" s="689"/>
      <c r="AC249" s="689"/>
      <c r="AD249" s="688"/>
      <c r="AE249" s="688"/>
      <c r="AF249" s="688"/>
      <c r="AG249" s="688"/>
      <c r="AH249" s="688"/>
      <c r="AI249" s="688"/>
      <c r="AJ249" s="690"/>
      <c r="AK249" s="691"/>
      <c r="AL249" s="690"/>
      <c r="AM249" s="692"/>
      <c r="AN249" s="692"/>
      <c r="AO249" s="692"/>
      <c r="AP249" s="692"/>
      <c r="AQ249" s="692"/>
      <c r="AR249" s="681"/>
      <c r="AS249" s="692"/>
      <c r="AT249" s="692"/>
      <c r="AU249" s="692"/>
      <c r="AV249" s="692"/>
      <c r="AW249" s="692"/>
      <c r="AX249" s="689"/>
      <c r="AY249" s="689"/>
      <c r="AZ249" s="689"/>
      <c r="BA249" s="689"/>
      <c r="BB249" s="689"/>
      <c r="BC249" s="692"/>
      <c r="BD249" s="692"/>
      <c r="BE249" s="692"/>
      <c r="BF249" s="689"/>
      <c r="BG249" s="692"/>
      <c r="BH249" s="692"/>
      <c r="BI249" s="688"/>
      <c r="BJ249" s="683"/>
      <c r="BK249" s="683"/>
      <c r="BL249" s="685"/>
      <c r="BM249" s="683"/>
      <c r="BN249" s="683"/>
      <c r="BO249" s="683"/>
      <c r="BP249" s="683"/>
      <c r="BQ249" s="683"/>
      <c r="BR249" s="683"/>
      <c r="BS249" s="683"/>
      <c r="BT249" s="683"/>
      <c r="BU249" s="683"/>
    </row>
    <row r="250" spans="1:284" ht="17">
      <c r="A250" s="272"/>
      <c r="B250" s="252"/>
      <c r="C250" s="294" t="s">
        <v>1314</v>
      </c>
      <c r="D250" s="252"/>
      <c r="E250" s="252"/>
      <c r="F250" s="253"/>
      <c r="G250" s="253"/>
      <c r="H250" s="253"/>
      <c r="I250" s="253"/>
      <c r="J250" s="253"/>
      <c r="K250" s="253"/>
      <c r="L250" s="253"/>
      <c r="M250" s="253"/>
      <c r="N250" s="254"/>
      <c r="O250" s="254"/>
      <c r="P250" s="254"/>
      <c r="Q250" s="609"/>
      <c r="R250" s="255"/>
      <c r="S250" s="255"/>
      <c r="T250" s="255"/>
      <c r="U250" s="256"/>
      <c r="V250" s="255"/>
      <c r="W250" s="255"/>
      <c r="X250" s="257"/>
      <c r="Y250" s="255"/>
      <c r="Z250" s="257"/>
      <c r="AA250" s="257"/>
      <c r="AB250" s="260"/>
      <c r="AC250" s="260"/>
      <c r="AD250" s="258"/>
      <c r="AE250" s="258"/>
      <c r="AF250" s="258"/>
      <c r="AG250" s="258"/>
      <c r="AH250" s="258"/>
      <c r="AI250" s="258"/>
      <c r="AJ250" s="258"/>
      <c r="AK250" s="258"/>
      <c r="AL250" s="258"/>
      <c r="AM250" s="258"/>
      <c r="AN250" s="258"/>
      <c r="AO250" s="258"/>
      <c r="AP250" s="258"/>
      <c r="AQ250" s="258"/>
      <c r="AR250" s="404"/>
      <c r="AS250" s="258"/>
      <c r="AT250" s="258"/>
      <c r="AU250" s="258"/>
      <c r="AV250" s="258"/>
      <c r="AW250" s="258"/>
      <c r="AX250" s="260"/>
      <c r="AY250" s="260"/>
      <c r="AZ250" s="260"/>
      <c r="BA250" s="261"/>
      <c r="BB250" s="260"/>
      <c r="BC250" s="273"/>
      <c r="BD250" s="273"/>
      <c r="BE250" s="258"/>
      <c r="BF250" s="566"/>
      <c r="BG250" s="258"/>
      <c r="BH250" s="258"/>
      <c r="BI250" s="258"/>
      <c r="BJ250" s="258"/>
      <c r="BK250" s="258"/>
      <c r="BL250" s="566"/>
      <c r="BM250" s="258"/>
      <c r="BN250" s="258"/>
      <c r="BO250" s="258"/>
      <c r="BP250" s="258"/>
      <c r="BQ250" s="258"/>
      <c r="BR250" s="258"/>
      <c r="BS250" s="404"/>
      <c r="BT250" s="404"/>
      <c r="BU250" s="404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</row>
    <row r="251" spans="1:284" ht="13.5" customHeight="1">
      <c r="A251" s="210" t="str">
        <f>"RE7"&amp;REPT(0,4-LEN(BR251))&amp;BR251</f>
        <v>RE72394</v>
      </c>
      <c r="B251" s="211" t="s">
        <v>1314</v>
      </c>
      <c r="C251" s="211" t="s">
        <v>1315</v>
      </c>
      <c r="D251" s="211" t="s">
        <v>772</v>
      </c>
      <c r="E251" s="401"/>
      <c r="F251" s="262" t="s">
        <v>104</v>
      </c>
      <c r="G251" s="263" t="s">
        <v>1316</v>
      </c>
      <c r="H251" s="263" t="s">
        <v>77</v>
      </c>
      <c r="I251" s="263" t="s">
        <v>1794</v>
      </c>
      <c r="J251" s="263" t="s">
        <v>1796</v>
      </c>
      <c r="K251" s="263" t="s">
        <v>1797</v>
      </c>
      <c r="L251" s="263" t="s">
        <v>1803</v>
      </c>
      <c r="M251" s="262">
        <v>32</v>
      </c>
      <c r="N251" s="210">
        <v>1</v>
      </c>
      <c r="O251" s="210"/>
      <c r="P251" s="210"/>
      <c r="Q251" s="224"/>
      <c r="R251" s="195"/>
      <c r="S251" s="196"/>
      <c r="T251" s="197"/>
      <c r="U251" s="198"/>
      <c r="V251" s="199"/>
      <c r="W251" s="200"/>
      <c r="X251" s="201"/>
      <c r="Y251" s="202"/>
      <c r="Z251" s="203"/>
      <c r="AA251" s="204"/>
      <c r="AB251" s="242"/>
      <c r="AC251" s="242"/>
      <c r="AD251" s="213">
        <f t="shared" ref="AD251:AD274" si="272">SUM(Q251:AC251)</f>
        <v>0</v>
      </c>
      <c r="AE251" s="214">
        <f>N251*AD251</f>
        <v>0</v>
      </c>
      <c r="AF251" s="205"/>
      <c r="AG251" s="205"/>
      <c r="AH251" s="206"/>
      <c r="AI251" s="205"/>
      <c r="AJ251" s="509"/>
      <c r="AK251" s="509"/>
      <c r="AL251" s="516"/>
      <c r="AM251" s="510"/>
      <c r="AN251" s="205">
        <f>ROUND(CEILING(AR251*('Summary '!$J$4/100+1),5),0)-1</f>
        <v>1529</v>
      </c>
      <c r="AO251" s="206">
        <f>IF(P251=TRUE,-0.05,0)</f>
        <v>0</v>
      </c>
      <c r="AP251" s="206">
        <f>IF(O251=TRUE,0.15,0)</f>
        <v>0</v>
      </c>
      <c r="AQ251" s="63"/>
      <c r="AR251" s="62">
        <v>1254</v>
      </c>
      <c r="AS251" s="205"/>
      <c r="AT251" s="510"/>
      <c r="AU251" s="511"/>
      <c r="AV251" s="511">
        <f>IF(OrderFormType="Wholesale",CEILING(AR251*ExchRate,ExchRateRoundUpTo),CEILING(AN251*ExchRate,ExchRateRoundUpTo)/1.22)</f>
        <v>1254</v>
      </c>
      <c r="AW251" s="511">
        <f>AV251*(1+AO251+AP251)</f>
        <v>1254</v>
      </c>
      <c r="AX251" s="234"/>
      <c r="AY251" s="235"/>
      <c r="AZ251" s="236"/>
      <c r="BA251" s="249"/>
      <c r="BB251" s="238"/>
      <c r="BC251" s="239">
        <f>SUM(AX251:BB251)</f>
        <v>0</v>
      </c>
      <c r="BD251" s="210">
        <f>N251*BC251</f>
        <v>0</v>
      </c>
      <c r="BE251" s="512">
        <f>AV251*(1.1+AO251+AP251)</f>
        <v>1379.4</v>
      </c>
      <c r="BF251" s="242"/>
      <c r="BG251" s="210">
        <f t="shared" ref="BG251:BG306" si="273">$N251*BF251</f>
        <v>0</v>
      </c>
      <c r="BH251" s="512">
        <f>$AV251*(1.1+$AO251+$AP251)</f>
        <v>1379.4</v>
      </c>
      <c r="BI251" s="400"/>
      <c r="BJ251" s="210">
        <f>N251*BI251</f>
        <v>0</v>
      </c>
      <c r="BK251" s="512">
        <f t="shared" si="218"/>
        <v>1442.1</v>
      </c>
      <c r="BL251" s="242"/>
      <c r="BM251" s="210">
        <f>N251*BL251</f>
        <v>0</v>
      </c>
      <c r="BN251" s="512">
        <f t="shared" si="219"/>
        <v>1254</v>
      </c>
      <c r="BO251" s="397">
        <f>(AD251*AW251)+(BC251*BE251)+(BF251*BH251)+(BI251*BK251)+(BL251*BN251)</f>
        <v>0</v>
      </c>
      <c r="BP251" s="210">
        <f>AD251+BC251+BF251+BI251+BL251</f>
        <v>0</v>
      </c>
      <c r="BQ251" s="210">
        <f>N251*BP251</f>
        <v>0</v>
      </c>
      <c r="BR251" s="215">
        <v>2394</v>
      </c>
      <c r="BS251" s="714">
        <v>322</v>
      </c>
      <c r="BT251" s="571" cm="1">
        <f t="array" ref="BT251">PRODUCT(--_xlfn.TEXTSPLIT(G251,"x"))/10000000</f>
        <v>378.30995999999999</v>
      </c>
      <c r="BU251" s="571">
        <f t="shared" si="220"/>
        <v>2.35</v>
      </c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</row>
    <row r="252" spans="1:284" ht="17">
      <c r="A252" s="272"/>
      <c r="B252" s="252"/>
      <c r="C252" s="294" t="s">
        <v>1687</v>
      </c>
      <c r="D252" s="252"/>
      <c r="E252" s="252"/>
      <c r="F252" s="253"/>
      <c r="G252" s="253"/>
      <c r="H252" s="253"/>
      <c r="I252" s="253"/>
      <c r="J252" s="253"/>
      <c r="K252" s="253"/>
      <c r="L252" s="253"/>
      <c r="M252" s="253"/>
      <c r="N252" s="254"/>
      <c r="O252" s="254"/>
      <c r="P252" s="254"/>
      <c r="Q252" s="609"/>
      <c r="R252" s="255"/>
      <c r="S252" s="255"/>
      <c r="T252" s="255"/>
      <c r="U252" s="256"/>
      <c r="V252" s="255"/>
      <c r="W252" s="255"/>
      <c r="X252" s="257"/>
      <c r="Y252" s="255"/>
      <c r="Z252" s="257"/>
      <c r="AA252" s="257"/>
      <c r="AB252" s="260"/>
      <c r="AC252" s="260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404"/>
      <c r="AS252" s="258"/>
      <c r="AT252" s="258"/>
      <c r="AU252" s="258"/>
      <c r="AV252" s="258"/>
      <c r="AW252" s="258"/>
      <c r="AX252" s="260"/>
      <c r="AY252" s="260"/>
      <c r="AZ252" s="260"/>
      <c r="BA252" s="261"/>
      <c r="BB252" s="260"/>
      <c r="BC252" s="273"/>
      <c r="BD252" s="273"/>
      <c r="BE252" s="258"/>
      <c r="BF252" s="566"/>
      <c r="BG252" s="258"/>
      <c r="BH252" s="258"/>
      <c r="BI252" s="258"/>
      <c r="BJ252" s="258"/>
      <c r="BK252" s="258"/>
      <c r="BL252" s="566"/>
      <c r="BM252" s="258"/>
      <c r="BN252" s="258"/>
      <c r="BO252" s="258"/>
      <c r="BP252" s="258"/>
      <c r="BQ252" s="258"/>
      <c r="BR252" s="258"/>
      <c r="BS252" s="404"/>
      <c r="BT252" s="404"/>
      <c r="BU252" s="404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</row>
    <row r="253" spans="1:284" ht="13.5" customHeight="1">
      <c r="A253" s="210" t="str">
        <f t="shared" ref="A253:A268" si="274">"RE7"&amp;REPT(0,4-LEN(BR253))&amp;BR253</f>
        <v>RE72788</v>
      </c>
      <c r="B253" s="211" t="s">
        <v>1687</v>
      </c>
      <c r="C253" s="211" t="s">
        <v>1870</v>
      </c>
      <c r="D253" s="211" t="s">
        <v>772</v>
      </c>
      <c r="E253" s="401"/>
      <c r="F253" s="262" t="s">
        <v>59</v>
      </c>
      <c r="G253" s="263" t="s">
        <v>1731</v>
      </c>
      <c r="H253" s="262" t="s">
        <v>74</v>
      </c>
      <c r="I253" s="262" t="s">
        <v>1794</v>
      </c>
      <c r="J253" s="263" t="s">
        <v>1796</v>
      </c>
      <c r="K253" s="263" t="s">
        <v>1797</v>
      </c>
      <c r="L253" s="263" t="s">
        <v>1813</v>
      </c>
      <c r="M253" s="262">
        <v>1.5</v>
      </c>
      <c r="N253" s="210">
        <v>1</v>
      </c>
      <c r="O253" s="518"/>
      <c r="P253" s="210"/>
      <c r="Q253" s="224"/>
      <c r="R253" s="195"/>
      <c r="S253" s="196"/>
      <c r="T253" s="197"/>
      <c r="U253" s="198"/>
      <c r="V253" s="199"/>
      <c r="W253" s="200"/>
      <c r="X253" s="201"/>
      <c r="Y253" s="202"/>
      <c r="Z253" s="203"/>
      <c r="AA253" s="204"/>
      <c r="AB253" s="242"/>
      <c r="AC253" s="242"/>
      <c r="AD253" s="213">
        <f t="shared" si="272"/>
        <v>0</v>
      </c>
      <c r="AE253" s="214">
        <f t="shared" ref="AE253:AE268" si="275">N253*AD253</f>
        <v>0</v>
      </c>
      <c r="AF253" s="205"/>
      <c r="AG253" s="205"/>
      <c r="AH253" s="206"/>
      <c r="AI253" s="205"/>
      <c r="AJ253" s="509"/>
      <c r="AK253" s="509"/>
      <c r="AL253" s="516"/>
      <c r="AM253" s="510"/>
      <c r="AN253" s="205">
        <f>ROUND(CEILING(AR253*('Summary '!$J$4/100+1),5),0)-1</f>
        <v>244</v>
      </c>
      <c r="AO253" s="206">
        <f t="shared" ref="AO253:AO268" si="276">IF(P253=TRUE,-0.05,0)</f>
        <v>0</v>
      </c>
      <c r="AP253" s="206">
        <f>IF(O253=TRUE,0.55,0)</f>
        <v>0</v>
      </c>
      <c r="AQ253" s="63"/>
      <c r="AR253" s="62">
        <v>199</v>
      </c>
      <c r="AS253" s="205"/>
      <c r="AT253" s="510"/>
      <c r="AU253" s="511"/>
      <c r="AV253" s="511">
        <f t="shared" ref="AV253:AV268" si="277">IF(OrderFormType="Wholesale",CEILING(AR253*ExchRate,ExchRateRoundUpTo),CEILING(AN253*ExchRate,ExchRateRoundUpTo)/1.22)</f>
        <v>199</v>
      </c>
      <c r="AW253" s="511">
        <f t="shared" ref="AW253:AW268" si="278">AV253*(1+AO253+AP253)</f>
        <v>199</v>
      </c>
      <c r="AX253" s="234"/>
      <c r="AY253" s="235"/>
      <c r="AZ253" s="236"/>
      <c r="BA253" s="249"/>
      <c r="BB253" s="238"/>
      <c r="BC253" s="239">
        <f t="shared" ref="BC253:BC268" si="279">SUM(AX253:BB253)</f>
        <v>0</v>
      </c>
      <c r="BD253" s="210">
        <f t="shared" ref="BD253:BD268" si="280">N253*BC253</f>
        <v>0</v>
      </c>
      <c r="BE253" s="512">
        <f t="shared" ref="BE253:BE268" si="281">AV253*(1.1+AO253+AP253)</f>
        <v>218.9</v>
      </c>
      <c r="BF253" s="242"/>
      <c r="BG253" s="210">
        <f t="shared" ref="BG253:BG260" si="282">$N253*BF253</f>
        <v>0</v>
      </c>
      <c r="BH253" s="512">
        <f t="shared" ref="BH253:BH268" si="283">$AV253*(1.1+$AO253+$AP253)</f>
        <v>218.9</v>
      </c>
      <c r="BI253" s="400"/>
      <c r="BJ253" s="210">
        <f t="shared" ref="BJ253:BJ268" si="284">N253*BI253</f>
        <v>0</v>
      </c>
      <c r="BK253" s="512">
        <f t="shared" si="218"/>
        <v>228.85</v>
      </c>
      <c r="BL253" s="242"/>
      <c r="BM253" s="210">
        <f t="shared" ref="BM253:BM268" si="285">N253*BL253</f>
        <v>0</v>
      </c>
      <c r="BN253" s="512">
        <f t="shared" si="219"/>
        <v>199</v>
      </c>
      <c r="BO253" s="397">
        <f t="shared" ref="BO253:BO268" si="286">(AD253*AW253)+(BC253*BE253)+(BF253*BH253)+(BI253*BK253)+(BL253*BN253)</f>
        <v>0</v>
      </c>
      <c r="BP253" s="210">
        <f t="shared" ref="BP253:BP268" si="287">AD253+BC253+BF253+BI253+BL253</f>
        <v>0</v>
      </c>
      <c r="BQ253" s="210">
        <f t="shared" ref="BQ253:BQ268" si="288">N253*BP253</f>
        <v>0</v>
      </c>
      <c r="BR253" s="215">
        <v>2788</v>
      </c>
      <c r="BS253" s="714">
        <v>322</v>
      </c>
      <c r="BT253" s="571" cm="1">
        <f t="array" ref="BT253">PRODUCT(--_xlfn.TEXTSPLIT(G253,"x"))/10000000</f>
        <v>1.3943624999999999</v>
      </c>
      <c r="BU253" s="571">
        <f t="shared" si="220"/>
        <v>2.9189503970752058</v>
      </c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</row>
    <row r="254" spans="1:284" ht="13.5" customHeight="1">
      <c r="A254" s="210" t="str">
        <f t="shared" si="274"/>
        <v>RE72793</v>
      </c>
      <c r="B254" s="211" t="s">
        <v>1687</v>
      </c>
      <c r="C254" s="211" t="s">
        <v>1871</v>
      </c>
      <c r="D254" s="211" t="s">
        <v>772</v>
      </c>
      <c r="E254" s="401"/>
      <c r="F254" s="262" t="s">
        <v>59</v>
      </c>
      <c r="G254" s="263" t="s">
        <v>1731</v>
      </c>
      <c r="H254" s="262" t="s">
        <v>74</v>
      </c>
      <c r="I254" s="262" t="s">
        <v>1794</v>
      </c>
      <c r="J254" s="263" t="s">
        <v>1796</v>
      </c>
      <c r="K254" s="263" t="s">
        <v>1797</v>
      </c>
      <c r="L254" s="263" t="s">
        <v>1813</v>
      </c>
      <c r="M254" s="262">
        <v>1.5</v>
      </c>
      <c r="N254" s="210">
        <v>1</v>
      </c>
      <c r="O254" s="518"/>
      <c r="P254" s="210"/>
      <c r="Q254" s="224"/>
      <c r="R254" s="195"/>
      <c r="S254" s="196"/>
      <c r="T254" s="197"/>
      <c r="U254" s="198"/>
      <c r="V254" s="199"/>
      <c r="W254" s="200"/>
      <c r="X254" s="201"/>
      <c r="Y254" s="202"/>
      <c r="Z254" s="203"/>
      <c r="AA254" s="204"/>
      <c r="AB254" s="242"/>
      <c r="AC254" s="242"/>
      <c r="AD254" s="213">
        <f t="shared" si="272"/>
        <v>0</v>
      </c>
      <c r="AE254" s="214">
        <f t="shared" si="275"/>
        <v>0</v>
      </c>
      <c r="AF254" s="205"/>
      <c r="AG254" s="205"/>
      <c r="AH254" s="206"/>
      <c r="AI254" s="205"/>
      <c r="AJ254" s="509"/>
      <c r="AK254" s="509"/>
      <c r="AL254" s="516"/>
      <c r="AM254" s="510"/>
      <c r="AN254" s="205">
        <f>ROUND(CEILING(AR254*('Summary '!$J$4/100+1),5),0)-1</f>
        <v>244</v>
      </c>
      <c r="AO254" s="206">
        <f t="shared" si="276"/>
        <v>0</v>
      </c>
      <c r="AP254" s="206">
        <f t="shared" ref="AP254:AP260" si="289">IF(O254=TRUE,0.55,0)</f>
        <v>0</v>
      </c>
      <c r="AQ254" s="63"/>
      <c r="AR254" s="62">
        <v>199</v>
      </c>
      <c r="AS254" s="205"/>
      <c r="AT254" s="510"/>
      <c r="AU254" s="511"/>
      <c r="AV254" s="511">
        <f t="shared" si="277"/>
        <v>199</v>
      </c>
      <c r="AW254" s="511">
        <f t="shared" si="278"/>
        <v>199</v>
      </c>
      <c r="AX254" s="234"/>
      <c r="AY254" s="235"/>
      <c r="AZ254" s="236"/>
      <c r="BA254" s="249"/>
      <c r="BB254" s="238"/>
      <c r="BC254" s="239">
        <f t="shared" si="279"/>
        <v>0</v>
      </c>
      <c r="BD254" s="210">
        <f t="shared" si="280"/>
        <v>0</v>
      </c>
      <c r="BE254" s="512">
        <f t="shared" si="281"/>
        <v>218.9</v>
      </c>
      <c r="BF254" s="242"/>
      <c r="BG254" s="210">
        <f t="shared" si="282"/>
        <v>0</v>
      </c>
      <c r="BH254" s="512">
        <f t="shared" si="283"/>
        <v>218.9</v>
      </c>
      <c r="BI254" s="400"/>
      <c r="BJ254" s="210">
        <f t="shared" si="284"/>
        <v>0</v>
      </c>
      <c r="BK254" s="512">
        <f t="shared" si="218"/>
        <v>228.85</v>
      </c>
      <c r="BL254" s="242"/>
      <c r="BM254" s="210">
        <f t="shared" si="285"/>
        <v>0</v>
      </c>
      <c r="BN254" s="512">
        <f t="shared" si="219"/>
        <v>199</v>
      </c>
      <c r="BO254" s="397">
        <f t="shared" si="286"/>
        <v>0</v>
      </c>
      <c r="BP254" s="210">
        <f t="shared" si="287"/>
        <v>0</v>
      </c>
      <c r="BQ254" s="210">
        <f t="shared" si="288"/>
        <v>0</v>
      </c>
      <c r="BR254" s="215">
        <v>2793</v>
      </c>
      <c r="BS254" s="714">
        <v>322</v>
      </c>
      <c r="BT254" s="571" cm="1">
        <f t="array" ref="BT254">PRODUCT(--_xlfn.TEXTSPLIT(G254,"x"))/10000000</f>
        <v>1.3943624999999999</v>
      </c>
      <c r="BU254" s="571">
        <f t="shared" si="220"/>
        <v>2.9189503970752058</v>
      </c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</row>
    <row r="255" spans="1:284" ht="13.5" customHeight="1">
      <c r="A255" s="210" t="str">
        <f t="shared" si="274"/>
        <v>RE72789</v>
      </c>
      <c r="B255" s="211" t="s">
        <v>1687</v>
      </c>
      <c r="C255" s="211" t="s">
        <v>1872</v>
      </c>
      <c r="D255" s="211" t="s">
        <v>772</v>
      </c>
      <c r="E255" s="401"/>
      <c r="F255" s="262" t="s">
        <v>59</v>
      </c>
      <c r="G255" s="263" t="s">
        <v>1732</v>
      </c>
      <c r="H255" s="262" t="s">
        <v>74</v>
      </c>
      <c r="I255" s="262" t="s">
        <v>1794</v>
      </c>
      <c r="J255" s="263" t="s">
        <v>1796</v>
      </c>
      <c r="K255" s="263" t="s">
        <v>1797</v>
      </c>
      <c r="L255" s="263" t="s">
        <v>1813</v>
      </c>
      <c r="M255" s="262">
        <v>1.3</v>
      </c>
      <c r="N255" s="210">
        <v>1</v>
      </c>
      <c r="O255" s="518"/>
      <c r="P255" s="210"/>
      <c r="Q255" s="224"/>
      <c r="R255" s="195"/>
      <c r="S255" s="196"/>
      <c r="T255" s="197"/>
      <c r="U255" s="198"/>
      <c r="V255" s="199"/>
      <c r="W255" s="200"/>
      <c r="X255" s="201"/>
      <c r="Y255" s="202"/>
      <c r="Z255" s="203"/>
      <c r="AA255" s="204"/>
      <c r="AB255" s="242"/>
      <c r="AC255" s="242"/>
      <c r="AD255" s="213">
        <f t="shared" si="272"/>
        <v>0</v>
      </c>
      <c r="AE255" s="214">
        <f t="shared" si="275"/>
        <v>0</v>
      </c>
      <c r="AF255" s="205"/>
      <c r="AG255" s="205"/>
      <c r="AH255" s="206"/>
      <c r="AI255" s="205"/>
      <c r="AJ255" s="509"/>
      <c r="AK255" s="509"/>
      <c r="AL255" s="516"/>
      <c r="AM255" s="510"/>
      <c r="AN255" s="205">
        <f>ROUND(CEILING(AR255*('Summary '!$J$4/100+1),5),0)-1</f>
        <v>234</v>
      </c>
      <c r="AO255" s="206">
        <f t="shared" si="276"/>
        <v>0</v>
      </c>
      <c r="AP255" s="206">
        <f t="shared" si="289"/>
        <v>0</v>
      </c>
      <c r="AQ255" s="63"/>
      <c r="AR255" s="62">
        <v>189</v>
      </c>
      <c r="AS255" s="205"/>
      <c r="AT255" s="510"/>
      <c r="AU255" s="511"/>
      <c r="AV255" s="511">
        <f t="shared" si="277"/>
        <v>189</v>
      </c>
      <c r="AW255" s="511">
        <f t="shared" si="278"/>
        <v>189</v>
      </c>
      <c r="AX255" s="234"/>
      <c r="AY255" s="235"/>
      <c r="AZ255" s="236"/>
      <c r="BA255" s="249"/>
      <c r="BB255" s="238"/>
      <c r="BC255" s="239">
        <f t="shared" si="279"/>
        <v>0</v>
      </c>
      <c r="BD255" s="210">
        <f t="shared" si="280"/>
        <v>0</v>
      </c>
      <c r="BE255" s="512">
        <f t="shared" si="281"/>
        <v>207.9</v>
      </c>
      <c r="BF255" s="242"/>
      <c r="BG255" s="210">
        <f t="shared" si="282"/>
        <v>0</v>
      </c>
      <c r="BH255" s="512">
        <f t="shared" si="283"/>
        <v>207.9</v>
      </c>
      <c r="BI255" s="400"/>
      <c r="BJ255" s="210">
        <f t="shared" si="284"/>
        <v>0</v>
      </c>
      <c r="BK255" s="512">
        <f t="shared" si="218"/>
        <v>217.35</v>
      </c>
      <c r="BL255" s="242"/>
      <c r="BM255" s="210">
        <f t="shared" si="285"/>
        <v>0</v>
      </c>
      <c r="BN255" s="512">
        <f t="shared" si="219"/>
        <v>189</v>
      </c>
      <c r="BO255" s="397">
        <f t="shared" si="286"/>
        <v>0</v>
      </c>
      <c r="BP255" s="210">
        <f t="shared" si="287"/>
        <v>0</v>
      </c>
      <c r="BQ255" s="210">
        <f t="shared" si="288"/>
        <v>0</v>
      </c>
      <c r="BR255" s="215">
        <v>2789</v>
      </c>
      <c r="BS255" s="714">
        <v>322</v>
      </c>
      <c r="BT255" s="571" cm="1">
        <f t="array" ref="BT255">PRODUCT(--_xlfn.TEXTSPLIT(G255,"x"))/10000000</f>
        <v>1.187025</v>
      </c>
      <c r="BU255" s="571">
        <f t="shared" si="220"/>
        <v>2.9473699554418813</v>
      </c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</row>
    <row r="256" spans="1:284" ht="13.5" customHeight="1">
      <c r="A256" s="210" t="str">
        <f t="shared" si="274"/>
        <v>RE72794</v>
      </c>
      <c r="B256" s="211" t="s">
        <v>1687</v>
      </c>
      <c r="C256" s="211" t="s">
        <v>1873</v>
      </c>
      <c r="D256" s="211" t="s">
        <v>772</v>
      </c>
      <c r="E256" s="401"/>
      <c r="F256" s="262" t="s">
        <v>59</v>
      </c>
      <c r="G256" s="263" t="s">
        <v>1732</v>
      </c>
      <c r="H256" s="262" t="s">
        <v>74</v>
      </c>
      <c r="I256" s="262" t="s">
        <v>1794</v>
      </c>
      <c r="J256" s="263" t="s">
        <v>1796</v>
      </c>
      <c r="K256" s="263" t="s">
        <v>1797</v>
      </c>
      <c r="L256" s="263" t="s">
        <v>1813</v>
      </c>
      <c r="M256" s="262">
        <v>1.3</v>
      </c>
      <c r="N256" s="210">
        <v>1</v>
      </c>
      <c r="O256" s="518"/>
      <c r="P256" s="210"/>
      <c r="Q256" s="224"/>
      <c r="R256" s="195"/>
      <c r="S256" s="196"/>
      <c r="T256" s="197"/>
      <c r="U256" s="198"/>
      <c r="V256" s="199"/>
      <c r="W256" s="200"/>
      <c r="X256" s="201"/>
      <c r="Y256" s="202"/>
      <c r="Z256" s="203"/>
      <c r="AA256" s="204"/>
      <c r="AB256" s="242"/>
      <c r="AC256" s="242"/>
      <c r="AD256" s="213">
        <f t="shared" si="272"/>
        <v>0</v>
      </c>
      <c r="AE256" s="214">
        <f t="shared" si="275"/>
        <v>0</v>
      </c>
      <c r="AF256" s="205"/>
      <c r="AG256" s="205"/>
      <c r="AH256" s="206"/>
      <c r="AI256" s="205"/>
      <c r="AJ256" s="509"/>
      <c r="AK256" s="509"/>
      <c r="AL256" s="516"/>
      <c r="AM256" s="510"/>
      <c r="AN256" s="205">
        <f>ROUND(CEILING(AR256*('Summary '!$J$4/100+1),5),0)-1</f>
        <v>234</v>
      </c>
      <c r="AO256" s="206">
        <f t="shared" si="276"/>
        <v>0</v>
      </c>
      <c r="AP256" s="206">
        <f t="shared" si="289"/>
        <v>0</v>
      </c>
      <c r="AQ256" s="63"/>
      <c r="AR256" s="62">
        <v>189</v>
      </c>
      <c r="AS256" s="205"/>
      <c r="AT256" s="510"/>
      <c r="AU256" s="511"/>
      <c r="AV256" s="511">
        <f t="shared" si="277"/>
        <v>189</v>
      </c>
      <c r="AW256" s="511">
        <f t="shared" si="278"/>
        <v>189</v>
      </c>
      <c r="AX256" s="234"/>
      <c r="AY256" s="235"/>
      <c r="AZ256" s="236"/>
      <c r="BA256" s="249"/>
      <c r="BB256" s="238"/>
      <c r="BC256" s="239">
        <f t="shared" si="279"/>
        <v>0</v>
      </c>
      <c r="BD256" s="210">
        <f t="shared" si="280"/>
        <v>0</v>
      </c>
      <c r="BE256" s="512">
        <f t="shared" si="281"/>
        <v>207.9</v>
      </c>
      <c r="BF256" s="242"/>
      <c r="BG256" s="210">
        <f t="shared" si="282"/>
        <v>0</v>
      </c>
      <c r="BH256" s="512">
        <f t="shared" si="283"/>
        <v>207.9</v>
      </c>
      <c r="BI256" s="400"/>
      <c r="BJ256" s="210">
        <f t="shared" si="284"/>
        <v>0</v>
      </c>
      <c r="BK256" s="512">
        <f t="shared" si="218"/>
        <v>217.35</v>
      </c>
      <c r="BL256" s="242"/>
      <c r="BM256" s="210">
        <f t="shared" si="285"/>
        <v>0</v>
      </c>
      <c r="BN256" s="512">
        <f t="shared" si="219"/>
        <v>189</v>
      </c>
      <c r="BO256" s="397">
        <f t="shared" si="286"/>
        <v>0</v>
      </c>
      <c r="BP256" s="210">
        <f t="shared" si="287"/>
        <v>0</v>
      </c>
      <c r="BQ256" s="210">
        <f t="shared" si="288"/>
        <v>0</v>
      </c>
      <c r="BR256" s="215">
        <v>2794</v>
      </c>
      <c r="BS256" s="714">
        <v>322</v>
      </c>
      <c r="BT256" s="571" cm="1">
        <f t="array" ref="BT256">PRODUCT(--_xlfn.TEXTSPLIT(G256,"x"))/10000000</f>
        <v>1.187025</v>
      </c>
      <c r="BU256" s="571">
        <f t="shared" si="220"/>
        <v>2.9473699554418813</v>
      </c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</row>
    <row r="257" spans="1:219" ht="13.5" customHeight="1">
      <c r="A257" s="210" t="str">
        <f t="shared" si="274"/>
        <v>RE72790</v>
      </c>
      <c r="B257" s="211" t="s">
        <v>1687</v>
      </c>
      <c r="C257" s="211" t="s">
        <v>1874</v>
      </c>
      <c r="D257" s="211" t="s">
        <v>772</v>
      </c>
      <c r="E257" s="401"/>
      <c r="F257" s="262" t="s">
        <v>60</v>
      </c>
      <c r="G257" s="263" t="s">
        <v>1734</v>
      </c>
      <c r="H257" s="263" t="s">
        <v>95</v>
      </c>
      <c r="I257" s="262" t="s">
        <v>1794</v>
      </c>
      <c r="J257" s="263" t="s">
        <v>1796</v>
      </c>
      <c r="K257" s="263" t="s">
        <v>1797</v>
      </c>
      <c r="L257" s="263" t="s">
        <v>1813</v>
      </c>
      <c r="M257" s="262">
        <v>1.3</v>
      </c>
      <c r="N257" s="210">
        <v>1</v>
      </c>
      <c r="O257" s="518"/>
      <c r="P257" s="210"/>
      <c r="Q257" s="224"/>
      <c r="R257" s="195"/>
      <c r="S257" s="196"/>
      <c r="T257" s="197"/>
      <c r="U257" s="198"/>
      <c r="V257" s="199"/>
      <c r="W257" s="200"/>
      <c r="X257" s="201"/>
      <c r="Y257" s="202"/>
      <c r="Z257" s="203"/>
      <c r="AA257" s="204"/>
      <c r="AB257" s="242"/>
      <c r="AC257" s="242"/>
      <c r="AD257" s="213">
        <f t="shared" si="272"/>
        <v>0</v>
      </c>
      <c r="AE257" s="214">
        <f t="shared" si="275"/>
        <v>0</v>
      </c>
      <c r="AF257" s="205"/>
      <c r="AG257" s="205"/>
      <c r="AH257" s="206"/>
      <c r="AI257" s="205"/>
      <c r="AJ257" s="509"/>
      <c r="AK257" s="509"/>
      <c r="AL257" s="516"/>
      <c r="AM257" s="510"/>
      <c r="AN257" s="205">
        <f>ROUND(CEILING(AR257*('Summary '!$J$4/100+1),5),0)-1</f>
        <v>224</v>
      </c>
      <c r="AO257" s="206">
        <f t="shared" si="276"/>
        <v>0</v>
      </c>
      <c r="AP257" s="206">
        <f t="shared" si="289"/>
        <v>0</v>
      </c>
      <c r="AQ257" s="63"/>
      <c r="AR257" s="62">
        <v>184</v>
      </c>
      <c r="AS257" s="205"/>
      <c r="AT257" s="510"/>
      <c r="AU257" s="511"/>
      <c r="AV257" s="511">
        <f t="shared" si="277"/>
        <v>184</v>
      </c>
      <c r="AW257" s="511">
        <f t="shared" si="278"/>
        <v>184</v>
      </c>
      <c r="AX257" s="234"/>
      <c r="AY257" s="235"/>
      <c r="AZ257" s="236"/>
      <c r="BA257" s="249"/>
      <c r="BB257" s="238"/>
      <c r="BC257" s="239">
        <f t="shared" si="279"/>
        <v>0</v>
      </c>
      <c r="BD257" s="210">
        <f t="shared" si="280"/>
        <v>0</v>
      </c>
      <c r="BE257" s="512">
        <f t="shared" si="281"/>
        <v>202.4</v>
      </c>
      <c r="BF257" s="242"/>
      <c r="BG257" s="210">
        <f t="shared" si="282"/>
        <v>0</v>
      </c>
      <c r="BH257" s="512">
        <f t="shared" si="283"/>
        <v>202.4</v>
      </c>
      <c r="BI257" s="400"/>
      <c r="BJ257" s="210">
        <f t="shared" si="284"/>
        <v>0</v>
      </c>
      <c r="BK257" s="512">
        <f t="shared" si="218"/>
        <v>211.6</v>
      </c>
      <c r="BL257" s="242"/>
      <c r="BM257" s="210">
        <f t="shared" si="285"/>
        <v>0</v>
      </c>
      <c r="BN257" s="512">
        <f t="shared" si="219"/>
        <v>184</v>
      </c>
      <c r="BO257" s="397">
        <f t="shared" si="286"/>
        <v>0</v>
      </c>
      <c r="BP257" s="210">
        <f t="shared" si="287"/>
        <v>0</v>
      </c>
      <c r="BQ257" s="210">
        <f t="shared" si="288"/>
        <v>0</v>
      </c>
      <c r="BR257" s="215">
        <v>2790</v>
      </c>
      <c r="BS257" s="714">
        <v>322</v>
      </c>
      <c r="BT257" s="571" cm="1">
        <f t="array" ref="BT257">PRODUCT(--_xlfn.TEXTSPLIT(G257,"x"))/10000000</f>
        <v>1.2233624999999999</v>
      </c>
      <c r="BU257" s="571">
        <f t="shared" si="220"/>
        <v>2.9420469463905388</v>
      </c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</row>
    <row r="258" spans="1:219" ht="13.5" customHeight="1">
      <c r="A258" s="210" t="str">
        <f t="shared" si="274"/>
        <v>RE72795</v>
      </c>
      <c r="B258" s="211" t="s">
        <v>1687</v>
      </c>
      <c r="C258" s="211" t="s">
        <v>1875</v>
      </c>
      <c r="D258" s="211" t="s">
        <v>772</v>
      </c>
      <c r="E258" s="401"/>
      <c r="F258" s="262" t="s">
        <v>60</v>
      </c>
      <c r="G258" s="263" t="s">
        <v>1734</v>
      </c>
      <c r="H258" s="263" t="s">
        <v>95</v>
      </c>
      <c r="I258" s="262" t="s">
        <v>1794</v>
      </c>
      <c r="J258" s="263" t="s">
        <v>1796</v>
      </c>
      <c r="K258" s="263" t="s">
        <v>1797</v>
      </c>
      <c r="L258" s="263" t="s">
        <v>1813</v>
      </c>
      <c r="M258" s="262">
        <v>1.3</v>
      </c>
      <c r="N258" s="210">
        <v>1</v>
      </c>
      <c r="O258" s="518"/>
      <c r="P258" s="210"/>
      <c r="Q258" s="224"/>
      <c r="R258" s="195"/>
      <c r="S258" s="196"/>
      <c r="T258" s="197"/>
      <c r="U258" s="198"/>
      <c r="V258" s="199"/>
      <c r="W258" s="200"/>
      <c r="X258" s="201"/>
      <c r="Y258" s="202"/>
      <c r="Z258" s="203"/>
      <c r="AA258" s="204"/>
      <c r="AB258" s="242"/>
      <c r="AC258" s="242"/>
      <c r="AD258" s="213">
        <f t="shared" si="272"/>
        <v>0</v>
      </c>
      <c r="AE258" s="214">
        <f t="shared" si="275"/>
        <v>0</v>
      </c>
      <c r="AF258" s="205"/>
      <c r="AG258" s="205"/>
      <c r="AH258" s="206"/>
      <c r="AI258" s="205"/>
      <c r="AJ258" s="509"/>
      <c r="AK258" s="509"/>
      <c r="AL258" s="516"/>
      <c r="AM258" s="510"/>
      <c r="AN258" s="205">
        <f>ROUND(CEILING(AR258*('Summary '!$J$4/100+1),5),0)-1</f>
        <v>224</v>
      </c>
      <c r="AO258" s="206">
        <f t="shared" si="276"/>
        <v>0</v>
      </c>
      <c r="AP258" s="206">
        <f t="shared" si="289"/>
        <v>0</v>
      </c>
      <c r="AQ258" s="63"/>
      <c r="AR258" s="62">
        <v>184</v>
      </c>
      <c r="AS258" s="205"/>
      <c r="AT258" s="510"/>
      <c r="AU258" s="511"/>
      <c r="AV258" s="511">
        <f t="shared" si="277"/>
        <v>184</v>
      </c>
      <c r="AW258" s="511">
        <f t="shared" si="278"/>
        <v>184</v>
      </c>
      <c r="AX258" s="234"/>
      <c r="AY258" s="235"/>
      <c r="AZ258" s="236"/>
      <c r="BA258" s="249"/>
      <c r="BB258" s="238"/>
      <c r="BC258" s="239">
        <f t="shared" si="279"/>
        <v>0</v>
      </c>
      <c r="BD258" s="210">
        <f t="shared" si="280"/>
        <v>0</v>
      </c>
      <c r="BE258" s="512">
        <f t="shared" si="281"/>
        <v>202.4</v>
      </c>
      <c r="BF258" s="242"/>
      <c r="BG258" s="210">
        <f t="shared" si="282"/>
        <v>0</v>
      </c>
      <c r="BH258" s="512">
        <f t="shared" si="283"/>
        <v>202.4</v>
      </c>
      <c r="BI258" s="400"/>
      <c r="BJ258" s="210">
        <f t="shared" si="284"/>
        <v>0</v>
      </c>
      <c r="BK258" s="512">
        <f t="shared" si="218"/>
        <v>211.6</v>
      </c>
      <c r="BL258" s="242"/>
      <c r="BM258" s="210">
        <f t="shared" si="285"/>
        <v>0</v>
      </c>
      <c r="BN258" s="512">
        <f t="shared" si="219"/>
        <v>184</v>
      </c>
      <c r="BO258" s="397">
        <f t="shared" si="286"/>
        <v>0</v>
      </c>
      <c r="BP258" s="210">
        <f t="shared" si="287"/>
        <v>0</v>
      </c>
      <c r="BQ258" s="210">
        <f t="shared" si="288"/>
        <v>0</v>
      </c>
      <c r="BR258" s="215">
        <v>2795</v>
      </c>
      <c r="BS258" s="714">
        <v>322</v>
      </c>
      <c r="BT258" s="571" cm="1">
        <f t="array" ref="BT258">PRODUCT(--_xlfn.TEXTSPLIT(G258,"x"))/10000000</f>
        <v>1.2233624999999999</v>
      </c>
      <c r="BU258" s="571">
        <f t="shared" si="220"/>
        <v>2.9420469463905388</v>
      </c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</row>
    <row r="259" spans="1:219" ht="13.5" customHeight="1">
      <c r="A259" s="210" t="str">
        <f t="shared" si="274"/>
        <v>RE72791</v>
      </c>
      <c r="B259" s="211" t="s">
        <v>1687</v>
      </c>
      <c r="C259" s="211" t="s">
        <v>1876</v>
      </c>
      <c r="D259" s="211" t="s">
        <v>772</v>
      </c>
      <c r="E259" s="401"/>
      <c r="F259" s="262" t="s">
        <v>60</v>
      </c>
      <c r="G259" s="263" t="s">
        <v>1732</v>
      </c>
      <c r="H259" s="263" t="s">
        <v>95</v>
      </c>
      <c r="I259" s="262" t="s">
        <v>1794</v>
      </c>
      <c r="J259" s="263" t="s">
        <v>1796</v>
      </c>
      <c r="K259" s="263" t="s">
        <v>1797</v>
      </c>
      <c r="L259" s="263" t="s">
        <v>1813</v>
      </c>
      <c r="M259" s="262">
        <v>1.2</v>
      </c>
      <c r="N259" s="210">
        <v>1</v>
      </c>
      <c r="O259" s="518"/>
      <c r="P259" s="210"/>
      <c r="Q259" s="224"/>
      <c r="R259" s="195"/>
      <c r="S259" s="196"/>
      <c r="T259" s="197"/>
      <c r="U259" s="198"/>
      <c r="V259" s="199"/>
      <c r="W259" s="200"/>
      <c r="X259" s="201"/>
      <c r="Y259" s="202"/>
      <c r="Z259" s="203"/>
      <c r="AA259" s="204"/>
      <c r="AB259" s="242"/>
      <c r="AC259" s="242"/>
      <c r="AD259" s="213">
        <f t="shared" si="272"/>
        <v>0</v>
      </c>
      <c r="AE259" s="214">
        <f t="shared" si="275"/>
        <v>0</v>
      </c>
      <c r="AF259" s="205"/>
      <c r="AG259" s="205"/>
      <c r="AH259" s="206"/>
      <c r="AI259" s="205"/>
      <c r="AJ259" s="509"/>
      <c r="AK259" s="509"/>
      <c r="AL259" s="516"/>
      <c r="AM259" s="510"/>
      <c r="AN259" s="205">
        <f>ROUND(CEILING(AR259*('Summary '!$J$4/100+1),5),0)-1</f>
        <v>234</v>
      </c>
      <c r="AO259" s="206">
        <f t="shared" si="276"/>
        <v>0</v>
      </c>
      <c r="AP259" s="206">
        <f t="shared" si="289"/>
        <v>0</v>
      </c>
      <c r="AQ259" s="63"/>
      <c r="AR259" s="62">
        <v>189</v>
      </c>
      <c r="AS259" s="205"/>
      <c r="AT259" s="510"/>
      <c r="AU259" s="511"/>
      <c r="AV259" s="511">
        <f t="shared" si="277"/>
        <v>189</v>
      </c>
      <c r="AW259" s="511">
        <f t="shared" si="278"/>
        <v>189</v>
      </c>
      <c r="AX259" s="234"/>
      <c r="AY259" s="235"/>
      <c r="AZ259" s="236"/>
      <c r="BA259" s="249"/>
      <c r="BB259" s="238"/>
      <c r="BC259" s="239">
        <f t="shared" si="279"/>
        <v>0</v>
      </c>
      <c r="BD259" s="210">
        <f t="shared" si="280"/>
        <v>0</v>
      </c>
      <c r="BE259" s="512">
        <f t="shared" si="281"/>
        <v>207.9</v>
      </c>
      <c r="BF259" s="242"/>
      <c r="BG259" s="210">
        <f t="shared" si="282"/>
        <v>0</v>
      </c>
      <c r="BH259" s="512">
        <f t="shared" si="283"/>
        <v>207.9</v>
      </c>
      <c r="BI259" s="400"/>
      <c r="BJ259" s="210">
        <f t="shared" si="284"/>
        <v>0</v>
      </c>
      <c r="BK259" s="512">
        <f t="shared" si="218"/>
        <v>217.35</v>
      </c>
      <c r="BL259" s="242"/>
      <c r="BM259" s="210">
        <f t="shared" si="285"/>
        <v>0</v>
      </c>
      <c r="BN259" s="512">
        <f t="shared" si="219"/>
        <v>189</v>
      </c>
      <c r="BO259" s="397">
        <f t="shared" si="286"/>
        <v>0</v>
      </c>
      <c r="BP259" s="210">
        <f t="shared" si="287"/>
        <v>0</v>
      </c>
      <c r="BQ259" s="210">
        <f t="shared" si="288"/>
        <v>0</v>
      </c>
      <c r="BR259" s="215">
        <v>2791</v>
      </c>
      <c r="BS259" s="714">
        <v>322</v>
      </c>
      <c r="BT259" s="571" cm="1">
        <f t="array" ref="BT259">PRODUCT(--_xlfn.TEXTSPLIT(G259,"x"))/10000000</f>
        <v>1.187025</v>
      </c>
      <c r="BU259" s="571">
        <f t="shared" si="220"/>
        <v>2.9473699554418813</v>
      </c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</row>
    <row r="260" spans="1:219" ht="13.5" customHeight="1">
      <c r="A260" s="210" t="str">
        <f t="shared" si="274"/>
        <v>RE72796</v>
      </c>
      <c r="B260" s="211" t="s">
        <v>1687</v>
      </c>
      <c r="C260" s="211" t="s">
        <v>1877</v>
      </c>
      <c r="D260" s="211" t="s">
        <v>772</v>
      </c>
      <c r="E260" s="401"/>
      <c r="F260" s="262" t="s">
        <v>60</v>
      </c>
      <c r="G260" s="263" t="s">
        <v>1732</v>
      </c>
      <c r="H260" s="263" t="s">
        <v>95</v>
      </c>
      <c r="I260" s="262" t="s">
        <v>1794</v>
      </c>
      <c r="J260" s="263" t="s">
        <v>1796</v>
      </c>
      <c r="K260" s="263" t="s">
        <v>1797</v>
      </c>
      <c r="L260" s="263" t="s">
        <v>1813</v>
      </c>
      <c r="M260" s="262">
        <v>1.2</v>
      </c>
      <c r="N260" s="210">
        <v>1</v>
      </c>
      <c r="O260" s="518"/>
      <c r="P260" s="210"/>
      <c r="Q260" s="224"/>
      <c r="R260" s="195"/>
      <c r="S260" s="196"/>
      <c r="T260" s="197"/>
      <c r="U260" s="198"/>
      <c r="V260" s="199"/>
      <c r="W260" s="200"/>
      <c r="X260" s="201"/>
      <c r="Y260" s="202"/>
      <c r="Z260" s="203"/>
      <c r="AA260" s="204"/>
      <c r="AB260" s="242"/>
      <c r="AC260" s="242"/>
      <c r="AD260" s="213">
        <f t="shared" si="272"/>
        <v>0</v>
      </c>
      <c r="AE260" s="214">
        <f t="shared" si="275"/>
        <v>0</v>
      </c>
      <c r="AF260" s="205"/>
      <c r="AG260" s="205"/>
      <c r="AH260" s="206"/>
      <c r="AI260" s="205"/>
      <c r="AJ260" s="509"/>
      <c r="AK260" s="509"/>
      <c r="AL260" s="516"/>
      <c r="AM260" s="510"/>
      <c r="AN260" s="205">
        <f>ROUND(CEILING(AR260*('Summary '!$J$4/100+1),5),0)-1</f>
        <v>234</v>
      </c>
      <c r="AO260" s="206">
        <f t="shared" si="276"/>
        <v>0</v>
      </c>
      <c r="AP260" s="206">
        <f t="shared" si="289"/>
        <v>0</v>
      </c>
      <c r="AQ260" s="63"/>
      <c r="AR260" s="62">
        <v>189</v>
      </c>
      <c r="AS260" s="205"/>
      <c r="AT260" s="510"/>
      <c r="AU260" s="511"/>
      <c r="AV260" s="511">
        <f t="shared" si="277"/>
        <v>189</v>
      </c>
      <c r="AW260" s="511">
        <f t="shared" si="278"/>
        <v>189</v>
      </c>
      <c r="AX260" s="234"/>
      <c r="AY260" s="235"/>
      <c r="AZ260" s="236"/>
      <c r="BA260" s="249"/>
      <c r="BB260" s="238"/>
      <c r="BC260" s="239">
        <f t="shared" si="279"/>
        <v>0</v>
      </c>
      <c r="BD260" s="210">
        <f t="shared" si="280"/>
        <v>0</v>
      </c>
      <c r="BE260" s="512">
        <f t="shared" si="281"/>
        <v>207.9</v>
      </c>
      <c r="BF260" s="242"/>
      <c r="BG260" s="210">
        <f t="shared" si="282"/>
        <v>0</v>
      </c>
      <c r="BH260" s="512">
        <f t="shared" si="283"/>
        <v>207.9</v>
      </c>
      <c r="BI260" s="400"/>
      <c r="BJ260" s="210">
        <f t="shared" si="284"/>
        <v>0</v>
      </c>
      <c r="BK260" s="512">
        <f t="shared" si="218"/>
        <v>217.35</v>
      </c>
      <c r="BL260" s="242"/>
      <c r="BM260" s="210">
        <f t="shared" si="285"/>
        <v>0</v>
      </c>
      <c r="BN260" s="512">
        <f t="shared" si="219"/>
        <v>189</v>
      </c>
      <c r="BO260" s="397">
        <f t="shared" si="286"/>
        <v>0</v>
      </c>
      <c r="BP260" s="210">
        <f t="shared" si="287"/>
        <v>0</v>
      </c>
      <c r="BQ260" s="210">
        <f t="shared" si="288"/>
        <v>0</v>
      </c>
      <c r="BR260" s="215">
        <v>2796</v>
      </c>
      <c r="BS260" s="714">
        <v>322</v>
      </c>
      <c r="BT260" s="571" cm="1">
        <f t="array" ref="BT260">PRODUCT(--_xlfn.TEXTSPLIT(G260,"x"))/10000000</f>
        <v>1.187025</v>
      </c>
      <c r="BU260" s="571">
        <f t="shared" si="220"/>
        <v>2.9473699554418813</v>
      </c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</row>
    <row r="261" spans="1:219" ht="13.5" customHeight="1">
      <c r="A261" s="210" t="str">
        <f t="shared" si="274"/>
        <v>RE72595</v>
      </c>
      <c r="B261" s="211" t="s">
        <v>1687</v>
      </c>
      <c r="C261" s="211" t="s">
        <v>2308</v>
      </c>
      <c r="D261" s="211" t="s">
        <v>772</v>
      </c>
      <c r="E261" s="401"/>
      <c r="F261" s="262" t="s">
        <v>59</v>
      </c>
      <c r="G261" s="263" t="s">
        <v>1731</v>
      </c>
      <c r="H261" s="262" t="s">
        <v>74</v>
      </c>
      <c r="I261" s="262" t="s">
        <v>1794</v>
      </c>
      <c r="J261" s="263" t="s">
        <v>1796</v>
      </c>
      <c r="K261" s="263" t="s">
        <v>1797</v>
      </c>
      <c r="L261" s="263" t="s">
        <v>1803</v>
      </c>
      <c r="M261" s="262">
        <v>1.5</v>
      </c>
      <c r="N261" s="210">
        <v>1</v>
      </c>
      <c r="O261" s="210"/>
      <c r="P261" s="210"/>
      <c r="Q261" s="224"/>
      <c r="R261" s="195"/>
      <c r="S261" s="196"/>
      <c r="T261" s="197"/>
      <c r="U261" s="198"/>
      <c r="V261" s="199"/>
      <c r="W261" s="200"/>
      <c r="X261" s="201"/>
      <c r="Y261" s="202"/>
      <c r="Z261" s="203"/>
      <c r="AA261" s="204"/>
      <c r="AB261" s="242"/>
      <c r="AC261" s="242"/>
      <c r="AD261" s="213">
        <f t="shared" si="272"/>
        <v>0</v>
      </c>
      <c r="AE261" s="214">
        <f t="shared" si="275"/>
        <v>0</v>
      </c>
      <c r="AF261" s="205"/>
      <c r="AG261" s="205"/>
      <c r="AH261" s="206"/>
      <c r="AI261" s="205"/>
      <c r="AJ261" s="509"/>
      <c r="AK261" s="509"/>
      <c r="AL261" s="516"/>
      <c r="AM261" s="510"/>
      <c r="AN261" s="205">
        <f>ROUND(CEILING(AR261*('Summary '!$J$4/100+1),5),0)-1</f>
        <v>154</v>
      </c>
      <c r="AO261" s="206">
        <f t="shared" si="276"/>
        <v>0</v>
      </c>
      <c r="AP261" s="206">
        <f t="shared" ref="AP261:AP268" si="290">IF(O261=TRUE,0.15,0)</f>
        <v>0</v>
      </c>
      <c r="AQ261" s="63"/>
      <c r="AR261" s="62">
        <v>124</v>
      </c>
      <c r="AS261" s="205"/>
      <c r="AT261" s="510"/>
      <c r="AU261" s="511"/>
      <c r="AV261" s="511">
        <f t="shared" si="277"/>
        <v>124</v>
      </c>
      <c r="AW261" s="511">
        <f t="shared" si="278"/>
        <v>124</v>
      </c>
      <c r="AX261" s="234"/>
      <c r="AY261" s="235"/>
      <c r="AZ261" s="236"/>
      <c r="BA261" s="249"/>
      <c r="BB261" s="238"/>
      <c r="BC261" s="239">
        <f t="shared" si="279"/>
        <v>0</v>
      </c>
      <c r="BD261" s="210">
        <f t="shared" si="280"/>
        <v>0</v>
      </c>
      <c r="BE261" s="512">
        <f t="shared" si="281"/>
        <v>136.4</v>
      </c>
      <c r="BF261" s="242"/>
      <c r="BG261" s="210">
        <f t="shared" si="273"/>
        <v>0</v>
      </c>
      <c r="BH261" s="512">
        <f t="shared" si="283"/>
        <v>136.4</v>
      </c>
      <c r="BI261" s="400"/>
      <c r="BJ261" s="210">
        <f t="shared" si="284"/>
        <v>0</v>
      </c>
      <c r="BK261" s="512">
        <f t="shared" si="218"/>
        <v>142.6</v>
      </c>
      <c r="BL261" s="242"/>
      <c r="BM261" s="210">
        <f t="shared" si="285"/>
        <v>0</v>
      </c>
      <c r="BN261" s="512">
        <f t="shared" si="219"/>
        <v>124</v>
      </c>
      <c r="BO261" s="397">
        <f t="shared" si="286"/>
        <v>0</v>
      </c>
      <c r="BP261" s="210">
        <f t="shared" si="287"/>
        <v>0</v>
      </c>
      <c r="BQ261" s="210">
        <f t="shared" si="288"/>
        <v>0</v>
      </c>
      <c r="BR261" s="215">
        <v>2595</v>
      </c>
      <c r="BS261" s="714">
        <v>322</v>
      </c>
      <c r="BT261" s="571" cm="1">
        <f t="array" ref="BT261">PRODUCT(--_xlfn.TEXTSPLIT(G261,"x"))/10000000</f>
        <v>1.3943624999999999</v>
      </c>
      <c r="BU261" s="571">
        <f t="shared" si="220"/>
        <v>2.9189503970752058</v>
      </c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</row>
    <row r="262" spans="1:219" ht="13.5" customHeight="1">
      <c r="A262" s="210" t="str">
        <f t="shared" si="274"/>
        <v>RE72599</v>
      </c>
      <c r="B262" s="211" t="s">
        <v>1687</v>
      </c>
      <c r="C262" s="211" t="s">
        <v>2309</v>
      </c>
      <c r="D262" s="211" t="s">
        <v>772</v>
      </c>
      <c r="E262" s="401"/>
      <c r="F262" s="262" t="s">
        <v>59</v>
      </c>
      <c r="G262" s="263" t="s">
        <v>1731</v>
      </c>
      <c r="H262" s="262" t="s">
        <v>74</v>
      </c>
      <c r="I262" s="262" t="s">
        <v>1794</v>
      </c>
      <c r="J262" s="263" t="s">
        <v>1796</v>
      </c>
      <c r="K262" s="263" t="s">
        <v>1797</v>
      </c>
      <c r="L262" s="263" t="s">
        <v>1803</v>
      </c>
      <c r="M262" s="262">
        <v>1.5</v>
      </c>
      <c r="N262" s="210">
        <v>1</v>
      </c>
      <c r="O262" s="210"/>
      <c r="P262" s="210"/>
      <c r="Q262" s="224"/>
      <c r="R262" s="195"/>
      <c r="S262" s="196"/>
      <c r="T262" s="197"/>
      <c r="U262" s="198"/>
      <c r="V262" s="199"/>
      <c r="W262" s="200"/>
      <c r="X262" s="201"/>
      <c r="Y262" s="202"/>
      <c r="Z262" s="203"/>
      <c r="AA262" s="204"/>
      <c r="AB262" s="242"/>
      <c r="AC262" s="242"/>
      <c r="AD262" s="213">
        <f t="shared" si="272"/>
        <v>0</v>
      </c>
      <c r="AE262" s="214">
        <f t="shared" si="275"/>
        <v>0</v>
      </c>
      <c r="AF262" s="205"/>
      <c r="AG262" s="205"/>
      <c r="AH262" s="206"/>
      <c r="AI262" s="205"/>
      <c r="AJ262" s="509"/>
      <c r="AK262" s="509"/>
      <c r="AL262" s="516"/>
      <c r="AM262" s="510"/>
      <c r="AN262" s="205">
        <f>ROUND(CEILING(AR262*('Summary '!$J$4/100+1),5),0)-1</f>
        <v>154</v>
      </c>
      <c r="AO262" s="206">
        <f t="shared" si="276"/>
        <v>0</v>
      </c>
      <c r="AP262" s="206">
        <f t="shared" si="290"/>
        <v>0</v>
      </c>
      <c r="AQ262" s="63"/>
      <c r="AR262" s="62">
        <v>124</v>
      </c>
      <c r="AS262" s="205"/>
      <c r="AT262" s="510"/>
      <c r="AU262" s="511"/>
      <c r="AV262" s="511">
        <f t="shared" si="277"/>
        <v>124</v>
      </c>
      <c r="AW262" s="511">
        <f t="shared" si="278"/>
        <v>124</v>
      </c>
      <c r="AX262" s="234"/>
      <c r="AY262" s="235"/>
      <c r="AZ262" s="236"/>
      <c r="BA262" s="249"/>
      <c r="BB262" s="238"/>
      <c r="BC262" s="239">
        <f t="shared" si="279"/>
        <v>0</v>
      </c>
      <c r="BD262" s="210">
        <f t="shared" si="280"/>
        <v>0</v>
      </c>
      <c r="BE262" s="512">
        <f t="shared" si="281"/>
        <v>136.4</v>
      </c>
      <c r="BF262" s="242"/>
      <c r="BG262" s="210">
        <f t="shared" si="273"/>
        <v>0</v>
      </c>
      <c r="BH262" s="512">
        <f t="shared" si="283"/>
        <v>136.4</v>
      </c>
      <c r="BI262" s="400"/>
      <c r="BJ262" s="210">
        <f t="shared" si="284"/>
        <v>0</v>
      </c>
      <c r="BK262" s="512">
        <f t="shared" si="218"/>
        <v>142.6</v>
      </c>
      <c r="BL262" s="242"/>
      <c r="BM262" s="210">
        <f t="shared" si="285"/>
        <v>0</v>
      </c>
      <c r="BN262" s="512">
        <f t="shared" si="219"/>
        <v>124</v>
      </c>
      <c r="BO262" s="397">
        <f t="shared" si="286"/>
        <v>0</v>
      </c>
      <c r="BP262" s="210">
        <f t="shared" si="287"/>
        <v>0</v>
      </c>
      <c r="BQ262" s="210">
        <f t="shared" si="288"/>
        <v>0</v>
      </c>
      <c r="BR262" s="215">
        <v>2599</v>
      </c>
      <c r="BS262" s="714">
        <v>322</v>
      </c>
      <c r="BT262" s="571" cm="1">
        <f t="array" ref="BT262">PRODUCT(--_xlfn.TEXTSPLIT(G262,"x"))/10000000</f>
        <v>1.3943624999999999</v>
      </c>
      <c r="BU262" s="571">
        <f t="shared" si="220"/>
        <v>2.9189503970752058</v>
      </c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</row>
    <row r="263" spans="1:219" ht="13.5" customHeight="1">
      <c r="A263" s="210" t="str">
        <f t="shared" si="274"/>
        <v>RE72596</v>
      </c>
      <c r="B263" s="211" t="s">
        <v>1687</v>
      </c>
      <c r="C263" s="211" t="s">
        <v>2310</v>
      </c>
      <c r="D263" s="211" t="s">
        <v>772</v>
      </c>
      <c r="E263" s="401"/>
      <c r="F263" s="262" t="s">
        <v>59</v>
      </c>
      <c r="G263" s="263" t="s">
        <v>1732</v>
      </c>
      <c r="H263" s="262" t="s">
        <v>74</v>
      </c>
      <c r="I263" s="262" t="s">
        <v>1794</v>
      </c>
      <c r="J263" s="263" t="s">
        <v>1796</v>
      </c>
      <c r="K263" s="263" t="s">
        <v>1797</v>
      </c>
      <c r="L263" s="263" t="s">
        <v>1803</v>
      </c>
      <c r="M263" s="262">
        <v>1.3</v>
      </c>
      <c r="N263" s="210">
        <v>1</v>
      </c>
      <c r="O263" s="210"/>
      <c r="P263" s="210"/>
      <c r="Q263" s="224"/>
      <c r="R263" s="195"/>
      <c r="S263" s="196"/>
      <c r="T263" s="197"/>
      <c r="U263" s="198"/>
      <c r="V263" s="199"/>
      <c r="W263" s="200"/>
      <c r="X263" s="201"/>
      <c r="Y263" s="202"/>
      <c r="Z263" s="203"/>
      <c r="AA263" s="204"/>
      <c r="AB263" s="242"/>
      <c r="AC263" s="242"/>
      <c r="AD263" s="213">
        <f t="shared" si="272"/>
        <v>0</v>
      </c>
      <c r="AE263" s="214">
        <f t="shared" si="275"/>
        <v>0</v>
      </c>
      <c r="AF263" s="205"/>
      <c r="AG263" s="205"/>
      <c r="AH263" s="206"/>
      <c r="AI263" s="205"/>
      <c r="AJ263" s="509"/>
      <c r="AK263" s="509"/>
      <c r="AL263" s="516"/>
      <c r="AM263" s="510"/>
      <c r="AN263" s="205">
        <f>ROUND(CEILING(AR263*('Summary '!$J$4/100+1),5),0)-1</f>
        <v>149</v>
      </c>
      <c r="AO263" s="206">
        <f t="shared" si="276"/>
        <v>0</v>
      </c>
      <c r="AP263" s="206">
        <f t="shared" si="290"/>
        <v>0</v>
      </c>
      <c r="AQ263" s="63"/>
      <c r="AR263" s="62">
        <v>119</v>
      </c>
      <c r="AS263" s="205"/>
      <c r="AT263" s="510"/>
      <c r="AU263" s="511"/>
      <c r="AV263" s="511">
        <f t="shared" si="277"/>
        <v>119</v>
      </c>
      <c r="AW263" s="511">
        <f t="shared" si="278"/>
        <v>119</v>
      </c>
      <c r="AX263" s="234"/>
      <c r="AY263" s="235"/>
      <c r="AZ263" s="236"/>
      <c r="BA263" s="249"/>
      <c r="BB263" s="238"/>
      <c r="BC263" s="239">
        <f t="shared" si="279"/>
        <v>0</v>
      </c>
      <c r="BD263" s="210">
        <f t="shared" si="280"/>
        <v>0</v>
      </c>
      <c r="BE263" s="512">
        <f t="shared" si="281"/>
        <v>130.9</v>
      </c>
      <c r="BF263" s="242"/>
      <c r="BG263" s="210">
        <f t="shared" si="273"/>
        <v>0</v>
      </c>
      <c r="BH263" s="512">
        <f t="shared" si="283"/>
        <v>130.9</v>
      </c>
      <c r="BI263" s="400"/>
      <c r="BJ263" s="210">
        <f t="shared" si="284"/>
        <v>0</v>
      </c>
      <c r="BK263" s="512">
        <f t="shared" si="218"/>
        <v>136.85</v>
      </c>
      <c r="BL263" s="242"/>
      <c r="BM263" s="210">
        <f t="shared" si="285"/>
        <v>0</v>
      </c>
      <c r="BN263" s="512">
        <f t="shared" si="219"/>
        <v>119</v>
      </c>
      <c r="BO263" s="397">
        <f t="shared" si="286"/>
        <v>0</v>
      </c>
      <c r="BP263" s="210">
        <f t="shared" si="287"/>
        <v>0</v>
      </c>
      <c r="BQ263" s="210">
        <f t="shared" si="288"/>
        <v>0</v>
      </c>
      <c r="BR263" s="215">
        <v>2596</v>
      </c>
      <c r="BS263" s="714">
        <v>322</v>
      </c>
      <c r="BT263" s="571" cm="1">
        <f t="array" ref="BT263">PRODUCT(--_xlfn.TEXTSPLIT(G263,"x"))/10000000</f>
        <v>1.187025</v>
      </c>
      <c r="BU263" s="571">
        <f t="shared" si="220"/>
        <v>2.9473699554418813</v>
      </c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</row>
    <row r="264" spans="1:219" ht="13.5" customHeight="1">
      <c r="A264" s="210" t="str">
        <f t="shared" si="274"/>
        <v>RE72600</v>
      </c>
      <c r="B264" s="211" t="s">
        <v>1687</v>
      </c>
      <c r="C264" s="211" t="s">
        <v>2311</v>
      </c>
      <c r="D264" s="211" t="s">
        <v>772</v>
      </c>
      <c r="E264" s="401"/>
      <c r="F264" s="262" t="s">
        <v>59</v>
      </c>
      <c r="G264" s="263" t="s">
        <v>1732</v>
      </c>
      <c r="H264" s="262" t="s">
        <v>74</v>
      </c>
      <c r="I264" s="262" t="s">
        <v>1794</v>
      </c>
      <c r="J264" s="263" t="s">
        <v>1796</v>
      </c>
      <c r="K264" s="263" t="s">
        <v>1797</v>
      </c>
      <c r="L264" s="263" t="s">
        <v>1803</v>
      </c>
      <c r="M264" s="262">
        <v>1.3</v>
      </c>
      <c r="N264" s="210">
        <v>1</v>
      </c>
      <c r="O264" s="210"/>
      <c r="P264" s="210"/>
      <c r="Q264" s="224"/>
      <c r="R264" s="195"/>
      <c r="S264" s="196"/>
      <c r="T264" s="197"/>
      <c r="U264" s="198"/>
      <c r="V264" s="199"/>
      <c r="W264" s="200"/>
      <c r="X264" s="201"/>
      <c r="Y264" s="202"/>
      <c r="Z264" s="203"/>
      <c r="AA264" s="204"/>
      <c r="AB264" s="242"/>
      <c r="AC264" s="242"/>
      <c r="AD264" s="213">
        <f t="shared" si="272"/>
        <v>0</v>
      </c>
      <c r="AE264" s="214">
        <f t="shared" si="275"/>
        <v>0</v>
      </c>
      <c r="AF264" s="205"/>
      <c r="AG264" s="205"/>
      <c r="AH264" s="206"/>
      <c r="AI264" s="205"/>
      <c r="AJ264" s="509"/>
      <c r="AK264" s="509"/>
      <c r="AL264" s="516"/>
      <c r="AM264" s="510"/>
      <c r="AN264" s="205">
        <f>ROUND(CEILING(AR264*('Summary '!$J$4/100+1),5),0)-1</f>
        <v>149</v>
      </c>
      <c r="AO264" s="206">
        <f t="shared" si="276"/>
        <v>0</v>
      </c>
      <c r="AP264" s="206">
        <f t="shared" si="290"/>
        <v>0</v>
      </c>
      <c r="AQ264" s="63"/>
      <c r="AR264" s="62">
        <v>119</v>
      </c>
      <c r="AS264" s="205"/>
      <c r="AT264" s="510"/>
      <c r="AU264" s="511"/>
      <c r="AV264" s="511">
        <f t="shared" si="277"/>
        <v>119</v>
      </c>
      <c r="AW264" s="511">
        <f t="shared" si="278"/>
        <v>119</v>
      </c>
      <c r="AX264" s="234"/>
      <c r="AY264" s="235"/>
      <c r="AZ264" s="236"/>
      <c r="BA264" s="249"/>
      <c r="BB264" s="238"/>
      <c r="BC264" s="239">
        <f t="shared" si="279"/>
        <v>0</v>
      </c>
      <c r="BD264" s="210">
        <f t="shared" si="280"/>
        <v>0</v>
      </c>
      <c r="BE264" s="512">
        <f t="shared" si="281"/>
        <v>130.9</v>
      </c>
      <c r="BF264" s="242"/>
      <c r="BG264" s="210">
        <f t="shared" si="273"/>
        <v>0</v>
      </c>
      <c r="BH264" s="512">
        <f t="shared" si="283"/>
        <v>130.9</v>
      </c>
      <c r="BI264" s="400"/>
      <c r="BJ264" s="210">
        <f t="shared" si="284"/>
        <v>0</v>
      </c>
      <c r="BK264" s="512">
        <f t="shared" si="218"/>
        <v>136.85</v>
      </c>
      <c r="BL264" s="242"/>
      <c r="BM264" s="210">
        <f t="shared" si="285"/>
        <v>0</v>
      </c>
      <c r="BN264" s="512">
        <f t="shared" si="219"/>
        <v>119</v>
      </c>
      <c r="BO264" s="397">
        <f t="shared" si="286"/>
        <v>0</v>
      </c>
      <c r="BP264" s="210">
        <f t="shared" si="287"/>
        <v>0</v>
      </c>
      <c r="BQ264" s="210">
        <f t="shared" si="288"/>
        <v>0</v>
      </c>
      <c r="BR264" s="215">
        <v>2600</v>
      </c>
      <c r="BS264" s="714">
        <v>322</v>
      </c>
      <c r="BT264" s="571" cm="1">
        <f t="array" ref="BT264">PRODUCT(--_xlfn.TEXTSPLIT(G264,"x"))/10000000</f>
        <v>1.187025</v>
      </c>
      <c r="BU264" s="571">
        <f t="shared" si="220"/>
        <v>2.9473699554418813</v>
      </c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</row>
    <row r="265" spans="1:219" ht="13.5" customHeight="1">
      <c r="A265" s="210" t="str">
        <f t="shared" si="274"/>
        <v>RE72597</v>
      </c>
      <c r="B265" s="211" t="s">
        <v>1687</v>
      </c>
      <c r="C265" s="211" t="s">
        <v>2312</v>
      </c>
      <c r="D265" s="211" t="s">
        <v>772</v>
      </c>
      <c r="E265" s="401"/>
      <c r="F265" s="262" t="s">
        <v>60</v>
      </c>
      <c r="G265" s="263" t="s">
        <v>1734</v>
      </c>
      <c r="H265" s="263" t="s">
        <v>95</v>
      </c>
      <c r="I265" s="262" t="s">
        <v>1794</v>
      </c>
      <c r="J265" s="263" t="s">
        <v>1796</v>
      </c>
      <c r="K265" s="263" t="s">
        <v>1797</v>
      </c>
      <c r="L265" s="263" t="s">
        <v>1803</v>
      </c>
      <c r="M265" s="262">
        <v>1.3</v>
      </c>
      <c r="N265" s="210">
        <v>1</v>
      </c>
      <c r="O265" s="210"/>
      <c r="P265" s="210"/>
      <c r="Q265" s="224"/>
      <c r="R265" s="195"/>
      <c r="S265" s="196"/>
      <c r="T265" s="197"/>
      <c r="U265" s="198"/>
      <c r="V265" s="199"/>
      <c r="W265" s="200"/>
      <c r="X265" s="201"/>
      <c r="Y265" s="202"/>
      <c r="Z265" s="203"/>
      <c r="AA265" s="204"/>
      <c r="AB265" s="242"/>
      <c r="AC265" s="242"/>
      <c r="AD265" s="213">
        <f t="shared" si="272"/>
        <v>0</v>
      </c>
      <c r="AE265" s="214">
        <f t="shared" si="275"/>
        <v>0</v>
      </c>
      <c r="AF265" s="205"/>
      <c r="AG265" s="205"/>
      <c r="AH265" s="206"/>
      <c r="AI265" s="205"/>
      <c r="AJ265" s="509"/>
      <c r="AK265" s="509"/>
      <c r="AL265" s="516"/>
      <c r="AM265" s="510"/>
      <c r="AN265" s="205">
        <f>ROUND(CEILING(AR265*('Summary '!$J$4/100+1),5),0)-1</f>
        <v>139</v>
      </c>
      <c r="AO265" s="206">
        <f t="shared" si="276"/>
        <v>0</v>
      </c>
      <c r="AP265" s="206">
        <f t="shared" si="290"/>
        <v>0</v>
      </c>
      <c r="AQ265" s="63"/>
      <c r="AR265" s="62">
        <v>114</v>
      </c>
      <c r="AS265" s="205"/>
      <c r="AT265" s="510"/>
      <c r="AU265" s="511"/>
      <c r="AV265" s="511">
        <f t="shared" si="277"/>
        <v>114</v>
      </c>
      <c r="AW265" s="511">
        <f t="shared" si="278"/>
        <v>114</v>
      </c>
      <c r="AX265" s="234"/>
      <c r="AY265" s="235"/>
      <c r="AZ265" s="236"/>
      <c r="BA265" s="249"/>
      <c r="BB265" s="238"/>
      <c r="BC265" s="239">
        <f t="shared" si="279"/>
        <v>0</v>
      </c>
      <c r="BD265" s="210">
        <f t="shared" si="280"/>
        <v>0</v>
      </c>
      <c r="BE265" s="512">
        <f t="shared" si="281"/>
        <v>125.4</v>
      </c>
      <c r="BF265" s="242"/>
      <c r="BG265" s="210">
        <f t="shared" si="273"/>
        <v>0</v>
      </c>
      <c r="BH265" s="512">
        <f t="shared" si="283"/>
        <v>125.4</v>
      </c>
      <c r="BI265" s="400"/>
      <c r="BJ265" s="210">
        <f t="shared" si="284"/>
        <v>0</v>
      </c>
      <c r="BK265" s="512">
        <f t="shared" si="218"/>
        <v>131.1</v>
      </c>
      <c r="BL265" s="242"/>
      <c r="BM265" s="210">
        <f t="shared" si="285"/>
        <v>0</v>
      </c>
      <c r="BN265" s="512">
        <f t="shared" si="219"/>
        <v>114</v>
      </c>
      <c r="BO265" s="397">
        <f t="shared" si="286"/>
        <v>0</v>
      </c>
      <c r="BP265" s="210">
        <f t="shared" si="287"/>
        <v>0</v>
      </c>
      <c r="BQ265" s="210">
        <f t="shared" si="288"/>
        <v>0</v>
      </c>
      <c r="BR265" s="215">
        <v>2597</v>
      </c>
      <c r="BS265" s="714">
        <v>322</v>
      </c>
      <c r="BT265" s="571" cm="1">
        <f t="array" ref="BT265">PRODUCT(--_xlfn.TEXTSPLIT(G265,"x"))/10000000</f>
        <v>1.2233624999999999</v>
      </c>
      <c r="BU265" s="571">
        <f t="shared" si="220"/>
        <v>2.9420469463905388</v>
      </c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</row>
    <row r="266" spans="1:219" ht="13.5" customHeight="1">
      <c r="A266" s="210" t="str">
        <f t="shared" si="274"/>
        <v>RE72601</v>
      </c>
      <c r="B266" s="211" t="s">
        <v>1687</v>
      </c>
      <c r="C266" s="211" t="s">
        <v>2313</v>
      </c>
      <c r="D266" s="211" t="s">
        <v>772</v>
      </c>
      <c r="E266" s="401"/>
      <c r="F266" s="262" t="s">
        <v>60</v>
      </c>
      <c r="G266" s="263" t="s">
        <v>1734</v>
      </c>
      <c r="H266" s="263" t="s">
        <v>95</v>
      </c>
      <c r="I266" s="262" t="s">
        <v>1794</v>
      </c>
      <c r="J266" s="263" t="s">
        <v>1796</v>
      </c>
      <c r="K266" s="263" t="s">
        <v>1797</v>
      </c>
      <c r="L266" s="263" t="s">
        <v>1803</v>
      </c>
      <c r="M266" s="262">
        <v>1.3</v>
      </c>
      <c r="N266" s="210">
        <v>1</v>
      </c>
      <c r="O266" s="210"/>
      <c r="P266" s="210"/>
      <c r="Q266" s="224"/>
      <c r="R266" s="195"/>
      <c r="S266" s="196"/>
      <c r="T266" s="197"/>
      <c r="U266" s="198"/>
      <c r="V266" s="199"/>
      <c r="W266" s="200"/>
      <c r="X266" s="201"/>
      <c r="Y266" s="202"/>
      <c r="Z266" s="203"/>
      <c r="AA266" s="204"/>
      <c r="AB266" s="242"/>
      <c r="AC266" s="242"/>
      <c r="AD266" s="213">
        <f t="shared" si="272"/>
        <v>0</v>
      </c>
      <c r="AE266" s="214">
        <f t="shared" si="275"/>
        <v>0</v>
      </c>
      <c r="AF266" s="205"/>
      <c r="AG266" s="205"/>
      <c r="AH266" s="206"/>
      <c r="AI266" s="205"/>
      <c r="AJ266" s="509"/>
      <c r="AK266" s="509"/>
      <c r="AL266" s="516"/>
      <c r="AM266" s="510"/>
      <c r="AN266" s="205">
        <f>ROUND(CEILING(AR266*('Summary '!$J$4/100+1),5),0)-1</f>
        <v>139</v>
      </c>
      <c r="AO266" s="206">
        <f t="shared" si="276"/>
        <v>0</v>
      </c>
      <c r="AP266" s="206">
        <f t="shared" si="290"/>
        <v>0</v>
      </c>
      <c r="AQ266" s="63"/>
      <c r="AR266" s="62">
        <v>114</v>
      </c>
      <c r="AS266" s="205"/>
      <c r="AT266" s="510"/>
      <c r="AU266" s="511"/>
      <c r="AV266" s="511">
        <f t="shared" si="277"/>
        <v>114</v>
      </c>
      <c r="AW266" s="511">
        <f t="shared" si="278"/>
        <v>114</v>
      </c>
      <c r="AX266" s="234"/>
      <c r="AY266" s="235"/>
      <c r="AZ266" s="236"/>
      <c r="BA266" s="249"/>
      <c r="BB266" s="238"/>
      <c r="BC266" s="239">
        <f t="shared" si="279"/>
        <v>0</v>
      </c>
      <c r="BD266" s="210">
        <f t="shared" si="280"/>
        <v>0</v>
      </c>
      <c r="BE266" s="512">
        <f t="shared" si="281"/>
        <v>125.4</v>
      </c>
      <c r="BF266" s="242"/>
      <c r="BG266" s="210">
        <f t="shared" si="273"/>
        <v>0</v>
      </c>
      <c r="BH266" s="512">
        <f t="shared" si="283"/>
        <v>125.4</v>
      </c>
      <c r="BI266" s="400"/>
      <c r="BJ266" s="210">
        <f t="shared" si="284"/>
        <v>0</v>
      </c>
      <c r="BK266" s="512">
        <f t="shared" ref="BK266:BK317" si="291">AV266*(1.15+AO266+AP266)</f>
        <v>131.1</v>
      </c>
      <c r="BL266" s="242"/>
      <c r="BM266" s="210">
        <f t="shared" si="285"/>
        <v>0</v>
      </c>
      <c r="BN266" s="512">
        <f t="shared" ref="BN266:BN317" si="292">AV266*(1+AO266+AP266)</f>
        <v>114</v>
      </c>
      <c r="BO266" s="397">
        <f t="shared" si="286"/>
        <v>0</v>
      </c>
      <c r="BP266" s="210">
        <f t="shared" si="287"/>
        <v>0</v>
      </c>
      <c r="BQ266" s="210">
        <f t="shared" si="288"/>
        <v>0</v>
      </c>
      <c r="BR266" s="215">
        <v>2601</v>
      </c>
      <c r="BS266" s="714">
        <v>322</v>
      </c>
      <c r="BT266" s="571" cm="1">
        <f t="array" ref="BT266">PRODUCT(--_xlfn.TEXTSPLIT(G266,"x"))/10000000</f>
        <v>1.2233624999999999</v>
      </c>
      <c r="BU266" s="571">
        <f t="shared" ref="BU266:BU317" si="293">3.1-(LOG(MIN(BT266,35))-LOG(0.5))/(LOG(35)-LOG(0.5))*0.75</f>
        <v>2.9420469463905388</v>
      </c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</row>
    <row r="267" spans="1:219" ht="13.5" customHeight="1">
      <c r="A267" s="210" t="str">
        <f t="shared" si="274"/>
        <v>RE72598</v>
      </c>
      <c r="B267" s="211" t="s">
        <v>1687</v>
      </c>
      <c r="C267" s="211" t="s">
        <v>2314</v>
      </c>
      <c r="D267" s="211" t="s">
        <v>772</v>
      </c>
      <c r="E267" s="401"/>
      <c r="F267" s="262" t="s">
        <v>60</v>
      </c>
      <c r="G267" s="263" t="s">
        <v>1732</v>
      </c>
      <c r="H267" s="263" t="s">
        <v>95</v>
      </c>
      <c r="I267" s="262" t="s">
        <v>1794</v>
      </c>
      <c r="J267" s="263" t="s">
        <v>1796</v>
      </c>
      <c r="K267" s="263" t="s">
        <v>1797</v>
      </c>
      <c r="L267" s="263" t="s">
        <v>1803</v>
      </c>
      <c r="M267" s="262">
        <v>1.2</v>
      </c>
      <c r="N267" s="210">
        <v>1</v>
      </c>
      <c r="O267" s="210"/>
      <c r="P267" s="210"/>
      <c r="Q267" s="224"/>
      <c r="R267" s="195"/>
      <c r="S267" s="196"/>
      <c r="T267" s="197"/>
      <c r="U267" s="198"/>
      <c r="V267" s="199"/>
      <c r="W267" s="200"/>
      <c r="X267" s="201"/>
      <c r="Y267" s="202"/>
      <c r="Z267" s="203"/>
      <c r="AA267" s="204"/>
      <c r="AB267" s="242"/>
      <c r="AC267" s="242"/>
      <c r="AD267" s="213">
        <f t="shared" si="272"/>
        <v>0</v>
      </c>
      <c r="AE267" s="214">
        <f t="shared" si="275"/>
        <v>0</v>
      </c>
      <c r="AF267" s="205"/>
      <c r="AG267" s="205"/>
      <c r="AH267" s="206"/>
      <c r="AI267" s="205"/>
      <c r="AJ267" s="509"/>
      <c r="AK267" s="509"/>
      <c r="AL267" s="516"/>
      <c r="AM267" s="510"/>
      <c r="AN267" s="205">
        <f>ROUND(CEILING(AR267*('Summary '!$J$4/100+1),5),0)-1</f>
        <v>139</v>
      </c>
      <c r="AO267" s="206">
        <f t="shared" si="276"/>
        <v>0</v>
      </c>
      <c r="AP267" s="206">
        <f t="shared" si="290"/>
        <v>0</v>
      </c>
      <c r="AQ267" s="63"/>
      <c r="AR267" s="62">
        <v>114</v>
      </c>
      <c r="AS267" s="205"/>
      <c r="AT267" s="510"/>
      <c r="AU267" s="511"/>
      <c r="AV267" s="511">
        <f t="shared" si="277"/>
        <v>114</v>
      </c>
      <c r="AW267" s="511">
        <f t="shared" si="278"/>
        <v>114</v>
      </c>
      <c r="AX267" s="234"/>
      <c r="AY267" s="235"/>
      <c r="AZ267" s="236"/>
      <c r="BA267" s="249"/>
      <c r="BB267" s="238"/>
      <c r="BC267" s="239">
        <f t="shared" si="279"/>
        <v>0</v>
      </c>
      <c r="BD267" s="210">
        <f t="shared" si="280"/>
        <v>0</v>
      </c>
      <c r="BE267" s="512">
        <f t="shared" si="281"/>
        <v>125.4</v>
      </c>
      <c r="BF267" s="242"/>
      <c r="BG267" s="210">
        <f t="shared" si="273"/>
        <v>0</v>
      </c>
      <c r="BH267" s="512">
        <f t="shared" si="283"/>
        <v>125.4</v>
      </c>
      <c r="BI267" s="400"/>
      <c r="BJ267" s="210">
        <f t="shared" si="284"/>
        <v>0</v>
      </c>
      <c r="BK267" s="512">
        <f t="shared" si="291"/>
        <v>131.1</v>
      </c>
      <c r="BL267" s="242"/>
      <c r="BM267" s="210">
        <f t="shared" si="285"/>
        <v>0</v>
      </c>
      <c r="BN267" s="512">
        <f t="shared" si="292"/>
        <v>114</v>
      </c>
      <c r="BO267" s="397">
        <f t="shared" si="286"/>
        <v>0</v>
      </c>
      <c r="BP267" s="210">
        <f t="shared" si="287"/>
        <v>0</v>
      </c>
      <c r="BQ267" s="210">
        <f t="shared" si="288"/>
        <v>0</v>
      </c>
      <c r="BR267" s="215">
        <v>2598</v>
      </c>
      <c r="BS267" s="714">
        <v>322</v>
      </c>
      <c r="BT267" s="571" cm="1">
        <f t="array" ref="BT267">PRODUCT(--_xlfn.TEXTSPLIT(G267,"x"))/10000000</f>
        <v>1.187025</v>
      </c>
      <c r="BU267" s="571">
        <f t="shared" si="293"/>
        <v>2.9473699554418813</v>
      </c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</row>
    <row r="268" spans="1:219" ht="13.5" customHeight="1">
      <c r="A268" s="210" t="str">
        <f t="shared" si="274"/>
        <v>RE72602</v>
      </c>
      <c r="B268" s="211" t="s">
        <v>1687</v>
      </c>
      <c r="C268" s="211" t="s">
        <v>2315</v>
      </c>
      <c r="D268" s="211" t="s">
        <v>772</v>
      </c>
      <c r="E268" s="401"/>
      <c r="F268" s="262" t="s">
        <v>60</v>
      </c>
      <c r="G268" s="263" t="s">
        <v>1732</v>
      </c>
      <c r="H268" s="263" t="s">
        <v>95</v>
      </c>
      <c r="I268" s="262" t="s">
        <v>1794</v>
      </c>
      <c r="J268" s="263" t="s">
        <v>1796</v>
      </c>
      <c r="K268" s="263" t="s">
        <v>1797</v>
      </c>
      <c r="L268" s="263" t="s">
        <v>1803</v>
      </c>
      <c r="M268" s="262">
        <v>1.2</v>
      </c>
      <c r="N268" s="210">
        <v>1</v>
      </c>
      <c r="O268" s="210"/>
      <c r="P268" s="210"/>
      <c r="Q268" s="224"/>
      <c r="R268" s="195"/>
      <c r="S268" s="196"/>
      <c r="T268" s="197"/>
      <c r="U268" s="198"/>
      <c r="V268" s="199"/>
      <c r="W268" s="200"/>
      <c r="X268" s="201"/>
      <c r="Y268" s="202"/>
      <c r="Z268" s="203"/>
      <c r="AA268" s="204"/>
      <c r="AB268" s="242"/>
      <c r="AC268" s="242"/>
      <c r="AD268" s="213">
        <f t="shared" si="272"/>
        <v>0</v>
      </c>
      <c r="AE268" s="214">
        <f t="shared" si="275"/>
        <v>0</v>
      </c>
      <c r="AF268" s="205"/>
      <c r="AG268" s="205"/>
      <c r="AH268" s="206"/>
      <c r="AI268" s="205"/>
      <c r="AJ268" s="509"/>
      <c r="AK268" s="509"/>
      <c r="AL268" s="516"/>
      <c r="AM268" s="510"/>
      <c r="AN268" s="205">
        <f>ROUND(CEILING(AR268*('Summary '!$J$4/100+1),5),0)-1</f>
        <v>139</v>
      </c>
      <c r="AO268" s="206">
        <f t="shared" si="276"/>
        <v>0</v>
      </c>
      <c r="AP268" s="206">
        <f t="shared" si="290"/>
        <v>0</v>
      </c>
      <c r="AQ268" s="63"/>
      <c r="AR268" s="62">
        <v>114</v>
      </c>
      <c r="AS268" s="205"/>
      <c r="AT268" s="510"/>
      <c r="AU268" s="511"/>
      <c r="AV268" s="511">
        <f t="shared" si="277"/>
        <v>114</v>
      </c>
      <c r="AW268" s="511">
        <f t="shared" si="278"/>
        <v>114</v>
      </c>
      <c r="AX268" s="234"/>
      <c r="AY268" s="235"/>
      <c r="AZ268" s="236"/>
      <c r="BA268" s="249"/>
      <c r="BB268" s="238"/>
      <c r="BC268" s="239">
        <f t="shared" si="279"/>
        <v>0</v>
      </c>
      <c r="BD268" s="210">
        <f t="shared" si="280"/>
        <v>0</v>
      </c>
      <c r="BE268" s="512">
        <f t="shared" si="281"/>
        <v>125.4</v>
      </c>
      <c r="BF268" s="242"/>
      <c r="BG268" s="210">
        <f t="shared" si="273"/>
        <v>0</v>
      </c>
      <c r="BH268" s="512">
        <f t="shared" si="283"/>
        <v>125.4</v>
      </c>
      <c r="BI268" s="400"/>
      <c r="BJ268" s="210">
        <f t="shared" si="284"/>
        <v>0</v>
      </c>
      <c r="BK268" s="512">
        <f t="shared" si="291"/>
        <v>131.1</v>
      </c>
      <c r="BL268" s="242"/>
      <c r="BM268" s="210">
        <f t="shared" si="285"/>
        <v>0</v>
      </c>
      <c r="BN268" s="512">
        <f t="shared" si="292"/>
        <v>114</v>
      </c>
      <c r="BO268" s="397">
        <f t="shared" si="286"/>
        <v>0</v>
      </c>
      <c r="BP268" s="210">
        <f t="shared" si="287"/>
        <v>0</v>
      </c>
      <c r="BQ268" s="210">
        <f t="shared" si="288"/>
        <v>0</v>
      </c>
      <c r="BR268" s="215">
        <v>2602</v>
      </c>
      <c r="BS268" s="714">
        <v>322</v>
      </c>
      <c r="BT268" s="571" cm="1">
        <f t="array" ref="BT268">PRODUCT(--_xlfn.TEXTSPLIT(G268,"x"))/10000000</f>
        <v>1.187025</v>
      </c>
      <c r="BU268" s="571">
        <f t="shared" si="293"/>
        <v>2.9473699554418813</v>
      </c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</row>
    <row r="269" spans="1:219" ht="17">
      <c r="A269" s="272"/>
      <c r="B269" s="252"/>
      <c r="C269" s="294" t="s">
        <v>1688</v>
      </c>
      <c r="D269" s="252"/>
      <c r="E269" s="252"/>
      <c r="F269" s="253"/>
      <c r="G269" s="253"/>
      <c r="H269" s="253"/>
      <c r="I269" s="253"/>
      <c r="J269" s="253"/>
      <c r="K269" s="253"/>
      <c r="L269" s="253"/>
      <c r="M269" s="253"/>
      <c r="N269" s="254"/>
      <c r="O269" s="254"/>
      <c r="P269" s="254"/>
      <c r="Q269" s="609"/>
      <c r="R269" s="255"/>
      <c r="S269" s="255"/>
      <c r="T269" s="255"/>
      <c r="U269" s="256"/>
      <c r="V269" s="255"/>
      <c r="W269" s="255"/>
      <c r="X269" s="257"/>
      <c r="Y269" s="255"/>
      <c r="Z269" s="257"/>
      <c r="AA269" s="257"/>
      <c r="AB269" s="260"/>
      <c r="AC269" s="260"/>
      <c r="AD269" s="258"/>
      <c r="AE269" s="258"/>
      <c r="AF269" s="258"/>
      <c r="AG269" s="258"/>
      <c r="AH269" s="258"/>
      <c r="AI269" s="258"/>
      <c r="AJ269" s="258"/>
      <c r="AK269" s="258"/>
      <c r="AL269" s="258"/>
      <c r="AM269" s="258"/>
      <c r="AN269" s="258"/>
      <c r="AO269" s="258"/>
      <c r="AP269" s="258"/>
      <c r="AQ269" s="258"/>
      <c r="AR269" s="258"/>
      <c r="AS269" s="258"/>
      <c r="AT269" s="258"/>
      <c r="AU269" s="258"/>
      <c r="AV269" s="258"/>
      <c r="AW269" s="258"/>
      <c r="AX269" s="260"/>
      <c r="AY269" s="260"/>
      <c r="AZ269" s="260"/>
      <c r="BA269" s="261"/>
      <c r="BB269" s="260"/>
      <c r="BC269" s="273"/>
      <c r="BD269" s="273"/>
      <c r="BE269" s="258"/>
      <c r="BF269" s="566"/>
      <c r="BG269" s="258"/>
      <c r="BH269" s="258"/>
      <c r="BI269" s="258"/>
      <c r="BJ269" s="258"/>
      <c r="BK269" s="258"/>
      <c r="BL269" s="566"/>
      <c r="BM269" s="258"/>
      <c r="BN269" s="258"/>
      <c r="BO269" s="258"/>
      <c r="BP269" s="258"/>
      <c r="BQ269" s="258"/>
      <c r="BR269" s="258"/>
      <c r="BS269" s="404"/>
      <c r="BT269" s="404"/>
      <c r="BU269" s="404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</row>
    <row r="270" spans="1:219" ht="13.5" customHeight="1">
      <c r="A270" s="210" t="str">
        <f t="shared" ref="A270:A285" si="294">"RE7"&amp;REPT(0,4-LEN(BR270))&amp;BR270</f>
        <v>RE72797</v>
      </c>
      <c r="B270" s="211" t="s">
        <v>1688</v>
      </c>
      <c r="C270" s="211" t="s">
        <v>1878</v>
      </c>
      <c r="D270" s="211" t="s">
        <v>772</v>
      </c>
      <c r="E270" s="401"/>
      <c r="F270" s="262" t="s">
        <v>60</v>
      </c>
      <c r="G270" s="263" t="s">
        <v>1733</v>
      </c>
      <c r="H270" s="262" t="s">
        <v>79</v>
      </c>
      <c r="I270" s="262" t="s">
        <v>1794</v>
      </c>
      <c r="J270" s="263" t="s">
        <v>1796</v>
      </c>
      <c r="K270" s="263" t="s">
        <v>1797</v>
      </c>
      <c r="L270" s="263" t="s">
        <v>1813</v>
      </c>
      <c r="M270" s="262">
        <v>0.85</v>
      </c>
      <c r="N270" s="210">
        <v>1</v>
      </c>
      <c r="O270" s="210"/>
      <c r="P270" s="210"/>
      <c r="Q270" s="224"/>
      <c r="R270" s="195"/>
      <c r="S270" s="196"/>
      <c r="T270" s="197"/>
      <c r="U270" s="198"/>
      <c r="V270" s="199"/>
      <c r="W270" s="200"/>
      <c r="X270" s="201"/>
      <c r="Y270" s="202"/>
      <c r="Z270" s="203"/>
      <c r="AA270" s="204"/>
      <c r="AB270" s="242"/>
      <c r="AC270" s="242"/>
      <c r="AD270" s="213">
        <f t="shared" si="272"/>
        <v>0</v>
      </c>
      <c r="AE270" s="214">
        <f t="shared" ref="AE270:AE285" si="295">N270*AD270</f>
        <v>0</v>
      </c>
      <c r="AF270" s="205"/>
      <c r="AG270" s="205"/>
      <c r="AH270" s="206"/>
      <c r="AI270" s="205"/>
      <c r="AJ270" s="509"/>
      <c r="AK270" s="509"/>
      <c r="AL270" s="516"/>
      <c r="AM270" s="510"/>
      <c r="AN270" s="205">
        <f>ROUND(CEILING(AR270*('Summary '!$J$4/100+1),5),0)-1</f>
        <v>234</v>
      </c>
      <c r="AO270" s="206">
        <f t="shared" ref="AO270:AO285" si="296">IF(P270=TRUE,-0.05,0)</f>
        <v>0</v>
      </c>
      <c r="AP270" s="206">
        <f>IF(O270=TRUE,0.55,0)</f>
        <v>0</v>
      </c>
      <c r="AQ270" s="63"/>
      <c r="AR270" s="62">
        <v>189</v>
      </c>
      <c r="AS270" s="205"/>
      <c r="AT270" s="510"/>
      <c r="AU270" s="511"/>
      <c r="AV270" s="511">
        <f t="shared" ref="AV270:AV285" si="297">IF(OrderFormType="Wholesale",CEILING(AR270*ExchRate,ExchRateRoundUpTo),CEILING(AN270*ExchRate,ExchRateRoundUpTo)/1.22)</f>
        <v>189</v>
      </c>
      <c r="AW270" s="511">
        <f t="shared" ref="AW270:AW285" si="298">AV270*(1+AO270+AP270)</f>
        <v>189</v>
      </c>
      <c r="AX270" s="234"/>
      <c r="AY270" s="235"/>
      <c r="AZ270" s="236"/>
      <c r="BA270" s="249"/>
      <c r="BB270" s="238"/>
      <c r="BC270" s="239">
        <f t="shared" ref="BC270:BC285" si="299">SUM(AX270:BB270)</f>
        <v>0</v>
      </c>
      <c r="BD270" s="210">
        <f t="shared" ref="BD270:BD285" si="300">N270*BC270</f>
        <v>0</v>
      </c>
      <c r="BE270" s="512">
        <f t="shared" ref="BE270:BE285" si="301">AV270*(1.1+AO270+AP270)</f>
        <v>207.9</v>
      </c>
      <c r="BF270" s="242"/>
      <c r="BG270" s="210">
        <f t="shared" ref="BG270:BG277" si="302">$N270*BF270</f>
        <v>0</v>
      </c>
      <c r="BH270" s="512">
        <f t="shared" ref="BH270:BH285" si="303">$AV270*(1.1+$AO270+$AP270)</f>
        <v>207.9</v>
      </c>
      <c r="BI270" s="400"/>
      <c r="BJ270" s="210">
        <f t="shared" ref="BJ270:BJ285" si="304">N270*BI270</f>
        <v>0</v>
      </c>
      <c r="BK270" s="512">
        <f t="shared" si="291"/>
        <v>217.35</v>
      </c>
      <c r="BL270" s="242"/>
      <c r="BM270" s="210">
        <f t="shared" ref="BM270:BM285" si="305">N270*BL270</f>
        <v>0</v>
      </c>
      <c r="BN270" s="512">
        <f t="shared" si="292"/>
        <v>189</v>
      </c>
      <c r="BO270" s="397">
        <f t="shared" ref="BO270:BO285" si="306">(AD270*AW270)+(BC270*BE270)+(BF270*BH270)+(BI270*BK270)+(BL270*BN270)</f>
        <v>0</v>
      </c>
      <c r="BP270" s="210">
        <f t="shared" ref="BP270:BP285" si="307">AD270+BC270+BF270+BI270+BL270</f>
        <v>0</v>
      </c>
      <c r="BQ270" s="210">
        <f t="shared" ref="BQ270:BQ285" si="308">N270*BP270</f>
        <v>0</v>
      </c>
      <c r="BR270" s="215">
        <v>2797</v>
      </c>
      <c r="BS270" s="714">
        <v>322</v>
      </c>
      <c r="BT270" s="571" cm="1">
        <f t="array" ref="BT270">PRODUCT(--_xlfn.TEXTSPLIT(G270,"x"))/10000000</f>
        <v>0.61199999999999999</v>
      </c>
      <c r="BU270" s="571">
        <f t="shared" si="293"/>
        <v>3.0643183928824467</v>
      </c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</row>
    <row r="271" spans="1:219" ht="13.5" customHeight="1">
      <c r="A271" s="210" t="str">
        <f t="shared" si="294"/>
        <v>RE72798</v>
      </c>
      <c r="B271" s="211" t="s">
        <v>1688</v>
      </c>
      <c r="C271" s="211" t="s">
        <v>1879</v>
      </c>
      <c r="D271" s="211" t="s">
        <v>772</v>
      </c>
      <c r="E271" s="401"/>
      <c r="F271" s="262" t="s">
        <v>60</v>
      </c>
      <c r="G271" s="263" t="s">
        <v>1733</v>
      </c>
      <c r="H271" s="262" t="s">
        <v>79</v>
      </c>
      <c r="I271" s="262" t="s">
        <v>1794</v>
      </c>
      <c r="J271" s="263" t="s">
        <v>1796</v>
      </c>
      <c r="K271" s="263" t="s">
        <v>1797</v>
      </c>
      <c r="L271" s="263" t="s">
        <v>1813</v>
      </c>
      <c r="M271" s="262">
        <v>0.09</v>
      </c>
      <c r="N271" s="210">
        <v>1</v>
      </c>
      <c r="O271" s="210"/>
      <c r="P271" s="210"/>
      <c r="Q271" s="224"/>
      <c r="R271" s="195"/>
      <c r="S271" s="196"/>
      <c r="T271" s="197"/>
      <c r="U271" s="198"/>
      <c r="V271" s="199"/>
      <c r="W271" s="200"/>
      <c r="X271" s="201"/>
      <c r="Y271" s="202"/>
      <c r="Z271" s="203"/>
      <c r="AA271" s="204"/>
      <c r="AB271" s="242"/>
      <c r="AC271" s="242"/>
      <c r="AD271" s="213">
        <f t="shared" si="272"/>
        <v>0</v>
      </c>
      <c r="AE271" s="214">
        <f t="shared" si="295"/>
        <v>0</v>
      </c>
      <c r="AF271" s="205"/>
      <c r="AG271" s="205"/>
      <c r="AH271" s="206"/>
      <c r="AI271" s="205"/>
      <c r="AJ271" s="509"/>
      <c r="AK271" s="509"/>
      <c r="AL271" s="516"/>
      <c r="AM271" s="510"/>
      <c r="AN271" s="205">
        <f>ROUND(CEILING(AR271*('Summary '!$J$4/100+1),5),0)-1</f>
        <v>234</v>
      </c>
      <c r="AO271" s="206">
        <f t="shared" si="296"/>
        <v>0</v>
      </c>
      <c r="AP271" s="206">
        <f t="shared" ref="AP271:AP277" si="309">IF(O271=TRUE,0.55,0)</f>
        <v>0</v>
      </c>
      <c r="AQ271" s="63"/>
      <c r="AR271" s="62">
        <v>189</v>
      </c>
      <c r="AS271" s="205"/>
      <c r="AT271" s="510"/>
      <c r="AU271" s="511"/>
      <c r="AV271" s="511">
        <f t="shared" si="297"/>
        <v>189</v>
      </c>
      <c r="AW271" s="511">
        <f t="shared" si="298"/>
        <v>189</v>
      </c>
      <c r="AX271" s="234"/>
      <c r="AY271" s="235"/>
      <c r="AZ271" s="236"/>
      <c r="BA271" s="249"/>
      <c r="BB271" s="238"/>
      <c r="BC271" s="239">
        <f t="shared" si="299"/>
        <v>0</v>
      </c>
      <c r="BD271" s="210">
        <f t="shared" si="300"/>
        <v>0</v>
      </c>
      <c r="BE271" s="512">
        <f t="shared" si="301"/>
        <v>207.9</v>
      </c>
      <c r="BF271" s="242"/>
      <c r="BG271" s="210">
        <f t="shared" si="302"/>
        <v>0</v>
      </c>
      <c r="BH271" s="512">
        <f t="shared" si="303"/>
        <v>207.9</v>
      </c>
      <c r="BI271" s="400"/>
      <c r="BJ271" s="210">
        <f t="shared" si="304"/>
        <v>0</v>
      </c>
      <c r="BK271" s="512">
        <f t="shared" si="291"/>
        <v>217.35</v>
      </c>
      <c r="BL271" s="242"/>
      <c r="BM271" s="210">
        <f t="shared" si="305"/>
        <v>0</v>
      </c>
      <c r="BN271" s="512">
        <f t="shared" si="292"/>
        <v>189</v>
      </c>
      <c r="BO271" s="397">
        <f t="shared" si="306"/>
        <v>0</v>
      </c>
      <c r="BP271" s="210">
        <f t="shared" si="307"/>
        <v>0</v>
      </c>
      <c r="BQ271" s="210">
        <f t="shared" si="308"/>
        <v>0</v>
      </c>
      <c r="BR271" s="215">
        <v>2798</v>
      </c>
      <c r="BS271" s="714">
        <v>322</v>
      </c>
      <c r="BT271" s="571" cm="1">
        <f t="array" ref="BT271">PRODUCT(--_xlfn.TEXTSPLIT(G271,"x"))/10000000</f>
        <v>0.61199999999999999</v>
      </c>
      <c r="BU271" s="571">
        <f t="shared" si="293"/>
        <v>3.0643183928824467</v>
      </c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</row>
    <row r="272" spans="1:219" ht="13.5" customHeight="1">
      <c r="A272" s="210" t="str">
        <f t="shared" si="294"/>
        <v>RE72799</v>
      </c>
      <c r="B272" s="211" t="s">
        <v>1688</v>
      </c>
      <c r="C272" s="211" t="s">
        <v>1880</v>
      </c>
      <c r="D272" s="211" t="s">
        <v>772</v>
      </c>
      <c r="E272" s="401"/>
      <c r="F272" s="262" t="s">
        <v>60</v>
      </c>
      <c r="G272" s="263" t="s">
        <v>1735</v>
      </c>
      <c r="H272" s="262" t="s">
        <v>79</v>
      </c>
      <c r="I272" s="262" t="s">
        <v>1794</v>
      </c>
      <c r="J272" s="263" t="s">
        <v>1796</v>
      </c>
      <c r="K272" s="263" t="s">
        <v>1797</v>
      </c>
      <c r="L272" s="263" t="s">
        <v>1813</v>
      </c>
      <c r="M272" s="262">
        <v>0.85</v>
      </c>
      <c r="N272" s="210">
        <v>1</v>
      </c>
      <c r="O272" s="210"/>
      <c r="P272" s="210"/>
      <c r="Q272" s="224"/>
      <c r="R272" s="195"/>
      <c r="S272" s="196"/>
      <c r="T272" s="197"/>
      <c r="U272" s="198"/>
      <c r="V272" s="199"/>
      <c r="W272" s="200"/>
      <c r="X272" s="201"/>
      <c r="Y272" s="202"/>
      <c r="Z272" s="203"/>
      <c r="AA272" s="204"/>
      <c r="AB272" s="242"/>
      <c r="AC272" s="242"/>
      <c r="AD272" s="213">
        <f t="shared" si="272"/>
        <v>0</v>
      </c>
      <c r="AE272" s="214">
        <f t="shared" si="295"/>
        <v>0</v>
      </c>
      <c r="AF272" s="205"/>
      <c r="AG272" s="205"/>
      <c r="AH272" s="206"/>
      <c r="AI272" s="205"/>
      <c r="AJ272" s="509"/>
      <c r="AK272" s="509"/>
      <c r="AL272" s="516"/>
      <c r="AM272" s="510"/>
      <c r="AN272" s="205">
        <f>ROUND(CEILING(AR272*('Summary '!$J$4/100+1),5),0)-1</f>
        <v>219</v>
      </c>
      <c r="AO272" s="206">
        <f t="shared" si="296"/>
        <v>0</v>
      </c>
      <c r="AP272" s="206">
        <f t="shared" si="309"/>
        <v>0</v>
      </c>
      <c r="AQ272" s="63"/>
      <c r="AR272" s="62">
        <v>179</v>
      </c>
      <c r="AS272" s="205"/>
      <c r="AT272" s="510"/>
      <c r="AU272" s="511"/>
      <c r="AV272" s="511">
        <f t="shared" si="297"/>
        <v>179</v>
      </c>
      <c r="AW272" s="511">
        <f t="shared" si="298"/>
        <v>179</v>
      </c>
      <c r="AX272" s="234"/>
      <c r="AY272" s="235"/>
      <c r="AZ272" s="236"/>
      <c r="BA272" s="249"/>
      <c r="BB272" s="238"/>
      <c r="BC272" s="239">
        <f t="shared" si="299"/>
        <v>0</v>
      </c>
      <c r="BD272" s="210">
        <f t="shared" si="300"/>
        <v>0</v>
      </c>
      <c r="BE272" s="512">
        <f t="shared" si="301"/>
        <v>196.9</v>
      </c>
      <c r="BF272" s="242"/>
      <c r="BG272" s="210">
        <f t="shared" si="302"/>
        <v>0</v>
      </c>
      <c r="BH272" s="512">
        <f t="shared" si="303"/>
        <v>196.9</v>
      </c>
      <c r="BI272" s="400"/>
      <c r="BJ272" s="210">
        <f t="shared" si="304"/>
        <v>0</v>
      </c>
      <c r="BK272" s="512">
        <f t="shared" si="291"/>
        <v>205.85</v>
      </c>
      <c r="BL272" s="242"/>
      <c r="BM272" s="210">
        <f t="shared" si="305"/>
        <v>0</v>
      </c>
      <c r="BN272" s="512">
        <f t="shared" si="292"/>
        <v>179</v>
      </c>
      <c r="BO272" s="397">
        <f t="shared" si="306"/>
        <v>0</v>
      </c>
      <c r="BP272" s="210">
        <f t="shared" si="307"/>
        <v>0</v>
      </c>
      <c r="BQ272" s="210">
        <f t="shared" si="308"/>
        <v>0</v>
      </c>
      <c r="BR272" s="215">
        <v>2799</v>
      </c>
      <c r="BS272" s="714">
        <v>322</v>
      </c>
      <c r="BT272" s="571" cm="1">
        <f t="array" ref="BT272">PRODUCT(--_xlfn.TEXTSPLIT(G272,"x"))/10000000</f>
        <v>0.61250000000000004</v>
      </c>
      <c r="BU272" s="571">
        <f t="shared" si="293"/>
        <v>3.0641742253843041</v>
      </c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</row>
    <row r="273" spans="1:219" ht="13.5" customHeight="1">
      <c r="A273" s="210" t="str">
        <f t="shared" si="294"/>
        <v>RE72800</v>
      </c>
      <c r="B273" s="211" t="s">
        <v>1688</v>
      </c>
      <c r="C273" s="211" t="s">
        <v>1881</v>
      </c>
      <c r="D273" s="211" t="s">
        <v>772</v>
      </c>
      <c r="E273" s="401"/>
      <c r="F273" s="262" t="s">
        <v>60</v>
      </c>
      <c r="G273" s="263" t="s">
        <v>1735</v>
      </c>
      <c r="H273" s="262" t="s">
        <v>79</v>
      </c>
      <c r="I273" s="262" t="s">
        <v>1794</v>
      </c>
      <c r="J273" s="263" t="s">
        <v>1796</v>
      </c>
      <c r="K273" s="263" t="s">
        <v>1797</v>
      </c>
      <c r="L273" s="263" t="s">
        <v>1813</v>
      </c>
      <c r="M273" s="262">
        <v>0.85</v>
      </c>
      <c r="N273" s="210">
        <v>1</v>
      </c>
      <c r="O273" s="210"/>
      <c r="P273" s="210"/>
      <c r="Q273" s="224"/>
      <c r="R273" s="195"/>
      <c r="S273" s="196"/>
      <c r="T273" s="197"/>
      <c r="U273" s="198"/>
      <c r="V273" s="199"/>
      <c r="W273" s="200"/>
      <c r="X273" s="201"/>
      <c r="Y273" s="202"/>
      <c r="Z273" s="203"/>
      <c r="AA273" s="204"/>
      <c r="AB273" s="242"/>
      <c r="AC273" s="242"/>
      <c r="AD273" s="213">
        <f t="shared" si="272"/>
        <v>0</v>
      </c>
      <c r="AE273" s="214">
        <f t="shared" si="295"/>
        <v>0</v>
      </c>
      <c r="AF273" s="205"/>
      <c r="AG273" s="205"/>
      <c r="AH273" s="206"/>
      <c r="AI273" s="205"/>
      <c r="AJ273" s="509"/>
      <c r="AK273" s="509"/>
      <c r="AL273" s="516"/>
      <c r="AM273" s="510"/>
      <c r="AN273" s="205">
        <f>ROUND(CEILING(AR273*('Summary '!$J$4/100+1),5),0)-1</f>
        <v>219</v>
      </c>
      <c r="AO273" s="206">
        <f t="shared" si="296"/>
        <v>0</v>
      </c>
      <c r="AP273" s="206">
        <f t="shared" si="309"/>
        <v>0</v>
      </c>
      <c r="AQ273" s="63"/>
      <c r="AR273" s="62">
        <v>179</v>
      </c>
      <c r="AS273" s="205"/>
      <c r="AT273" s="510"/>
      <c r="AU273" s="511"/>
      <c r="AV273" s="511">
        <f t="shared" si="297"/>
        <v>179</v>
      </c>
      <c r="AW273" s="511">
        <f t="shared" si="298"/>
        <v>179</v>
      </c>
      <c r="AX273" s="234"/>
      <c r="AY273" s="235"/>
      <c r="AZ273" s="236"/>
      <c r="BA273" s="249"/>
      <c r="BB273" s="238"/>
      <c r="BC273" s="239">
        <f t="shared" si="299"/>
        <v>0</v>
      </c>
      <c r="BD273" s="210">
        <f t="shared" si="300"/>
        <v>0</v>
      </c>
      <c r="BE273" s="512">
        <f t="shared" si="301"/>
        <v>196.9</v>
      </c>
      <c r="BF273" s="242"/>
      <c r="BG273" s="210">
        <f t="shared" si="302"/>
        <v>0</v>
      </c>
      <c r="BH273" s="512">
        <f t="shared" si="303"/>
        <v>196.9</v>
      </c>
      <c r="BI273" s="400"/>
      <c r="BJ273" s="210">
        <f t="shared" si="304"/>
        <v>0</v>
      </c>
      <c r="BK273" s="512">
        <f t="shared" si="291"/>
        <v>205.85</v>
      </c>
      <c r="BL273" s="242"/>
      <c r="BM273" s="210">
        <f t="shared" si="305"/>
        <v>0</v>
      </c>
      <c r="BN273" s="512">
        <f t="shared" si="292"/>
        <v>179</v>
      </c>
      <c r="BO273" s="397">
        <f t="shared" si="306"/>
        <v>0</v>
      </c>
      <c r="BP273" s="210">
        <f t="shared" si="307"/>
        <v>0</v>
      </c>
      <c r="BQ273" s="210">
        <f t="shared" si="308"/>
        <v>0</v>
      </c>
      <c r="BR273" s="215">
        <v>2800</v>
      </c>
      <c r="BS273" s="714">
        <v>322</v>
      </c>
      <c r="BT273" s="571" cm="1">
        <f t="array" ref="BT273">PRODUCT(--_xlfn.TEXTSPLIT(G273,"x"))/10000000</f>
        <v>0.61250000000000004</v>
      </c>
      <c r="BU273" s="571">
        <f t="shared" si="293"/>
        <v>3.0641742253843041</v>
      </c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</row>
    <row r="274" spans="1:219" ht="13.5" customHeight="1">
      <c r="A274" s="210" t="str">
        <f t="shared" si="294"/>
        <v>RE72801</v>
      </c>
      <c r="B274" s="211" t="s">
        <v>1688</v>
      </c>
      <c r="C274" s="211" t="s">
        <v>1882</v>
      </c>
      <c r="D274" s="211" t="s">
        <v>772</v>
      </c>
      <c r="E274" s="401"/>
      <c r="F274" s="262" t="s">
        <v>60</v>
      </c>
      <c r="G274" s="263" t="s">
        <v>1736</v>
      </c>
      <c r="H274" s="262" t="s">
        <v>79</v>
      </c>
      <c r="I274" s="262" t="s">
        <v>1794</v>
      </c>
      <c r="J274" s="263" t="s">
        <v>1796</v>
      </c>
      <c r="K274" s="263" t="s">
        <v>1797</v>
      </c>
      <c r="L274" s="263" t="s">
        <v>1813</v>
      </c>
      <c r="M274" s="262">
        <v>0.85</v>
      </c>
      <c r="N274" s="210">
        <v>1</v>
      </c>
      <c r="O274" s="210"/>
      <c r="P274" s="210"/>
      <c r="Q274" s="224"/>
      <c r="R274" s="195"/>
      <c r="S274" s="196"/>
      <c r="T274" s="197"/>
      <c r="U274" s="198"/>
      <c r="V274" s="199"/>
      <c r="W274" s="200"/>
      <c r="X274" s="201"/>
      <c r="Y274" s="202"/>
      <c r="Z274" s="203"/>
      <c r="AA274" s="204"/>
      <c r="AB274" s="242"/>
      <c r="AC274" s="242"/>
      <c r="AD274" s="213">
        <f t="shared" si="272"/>
        <v>0</v>
      </c>
      <c r="AE274" s="214">
        <f t="shared" si="295"/>
        <v>0</v>
      </c>
      <c r="AF274" s="205"/>
      <c r="AG274" s="205"/>
      <c r="AH274" s="206"/>
      <c r="AI274" s="205"/>
      <c r="AJ274" s="509"/>
      <c r="AK274" s="509"/>
      <c r="AL274" s="516"/>
      <c r="AM274" s="510"/>
      <c r="AN274" s="205">
        <f>ROUND(CEILING(AR274*('Summary '!$J$4/100+1),5),0)-1</f>
        <v>219</v>
      </c>
      <c r="AO274" s="206">
        <f t="shared" si="296"/>
        <v>0</v>
      </c>
      <c r="AP274" s="206">
        <f t="shared" si="309"/>
        <v>0</v>
      </c>
      <c r="AQ274" s="63"/>
      <c r="AR274" s="62">
        <v>179</v>
      </c>
      <c r="AS274" s="205"/>
      <c r="AT274" s="510"/>
      <c r="AU274" s="511"/>
      <c r="AV274" s="511">
        <f t="shared" si="297"/>
        <v>179</v>
      </c>
      <c r="AW274" s="511">
        <f t="shared" si="298"/>
        <v>179</v>
      </c>
      <c r="AX274" s="234"/>
      <c r="AY274" s="235"/>
      <c r="AZ274" s="236"/>
      <c r="BA274" s="249"/>
      <c r="BB274" s="238"/>
      <c r="BC274" s="239">
        <f t="shared" si="299"/>
        <v>0</v>
      </c>
      <c r="BD274" s="210">
        <f t="shared" si="300"/>
        <v>0</v>
      </c>
      <c r="BE274" s="512">
        <f t="shared" si="301"/>
        <v>196.9</v>
      </c>
      <c r="BF274" s="242"/>
      <c r="BG274" s="210">
        <f t="shared" si="302"/>
        <v>0</v>
      </c>
      <c r="BH274" s="512">
        <f t="shared" si="303"/>
        <v>196.9</v>
      </c>
      <c r="BI274" s="400"/>
      <c r="BJ274" s="210">
        <f t="shared" si="304"/>
        <v>0</v>
      </c>
      <c r="BK274" s="512">
        <f t="shared" si="291"/>
        <v>205.85</v>
      </c>
      <c r="BL274" s="242"/>
      <c r="BM274" s="210">
        <f t="shared" si="305"/>
        <v>0</v>
      </c>
      <c r="BN274" s="512">
        <f t="shared" si="292"/>
        <v>179</v>
      </c>
      <c r="BO274" s="397">
        <f t="shared" si="306"/>
        <v>0</v>
      </c>
      <c r="BP274" s="210">
        <f t="shared" si="307"/>
        <v>0</v>
      </c>
      <c r="BQ274" s="210">
        <f t="shared" si="308"/>
        <v>0</v>
      </c>
      <c r="BR274" s="215">
        <v>2801</v>
      </c>
      <c r="BS274" s="714">
        <v>322</v>
      </c>
      <c r="BT274" s="571" cm="1">
        <f t="array" ref="BT274">PRODUCT(--_xlfn.TEXTSPLIT(G274,"x"))/10000000</f>
        <v>0.61837500000000001</v>
      </c>
      <c r="BU274" s="571">
        <f t="shared" si="293"/>
        <v>3.0624890180488027</v>
      </c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</row>
    <row r="275" spans="1:219" ht="13.5" customHeight="1">
      <c r="A275" s="210" t="str">
        <f t="shared" si="294"/>
        <v>RE72802</v>
      </c>
      <c r="B275" s="211" t="s">
        <v>1688</v>
      </c>
      <c r="C275" s="211" t="s">
        <v>1883</v>
      </c>
      <c r="D275" s="211" t="s">
        <v>772</v>
      </c>
      <c r="E275" s="401"/>
      <c r="F275" s="262" t="s">
        <v>60</v>
      </c>
      <c r="G275" s="263" t="s">
        <v>1736</v>
      </c>
      <c r="H275" s="262" t="s">
        <v>79</v>
      </c>
      <c r="I275" s="262" t="s">
        <v>1794</v>
      </c>
      <c r="J275" s="263" t="s">
        <v>1796</v>
      </c>
      <c r="K275" s="263" t="s">
        <v>1797</v>
      </c>
      <c r="L275" s="263" t="s">
        <v>1813</v>
      </c>
      <c r="M275" s="262">
        <v>0.85</v>
      </c>
      <c r="N275" s="210">
        <v>1</v>
      </c>
      <c r="O275" s="210"/>
      <c r="P275" s="210"/>
      <c r="Q275" s="224"/>
      <c r="R275" s="195"/>
      <c r="S275" s="196"/>
      <c r="T275" s="197"/>
      <c r="U275" s="198"/>
      <c r="V275" s="199"/>
      <c r="W275" s="200"/>
      <c r="X275" s="201"/>
      <c r="Y275" s="202"/>
      <c r="Z275" s="203"/>
      <c r="AA275" s="204"/>
      <c r="AB275" s="242"/>
      <c r="AC275" s="242"/>
      <c r="AD275" s="213">
        <f t="shared" ref="AD275:AD306" si="310">SUM(Q275:AC275)</f>
        <v>0</v>
      </c>
      <c r="AE275" s="214">
        <f t="shared" si="295"/>
        <v>0</v>
      </c>
      <c r="AF275" s="205"/>
      <c r="AG275" s="205"/>
      <c r="AH275" s="206"/>
      <c r="AI275" s="205"/>
      <c r="AJ275" s="509"/>
      <c r="AK275" s="509"/>
      <c r="AL275" s="516"/>
      <c r="AM275" s="510"/>
      <c r="AN275" s="205">
        <f>ROUND(CEILING(AR275*('Summary '!$J$4/100+1),5),0)-1</f>
        <v>219</v>
      </c>
      <c r="AO275" s="206">
        <f t="shared" si="296"/>
        <v>0</v>
      </c>
      <c r="AP275" s="206">
        <f t="shared" si="309"/>
        <v>0</v>
      </c>
      <c r="AQ275" s="63"/>
      <c r="AR275" s="62">
        <v>179</v>
      </c>
      <c r="AS275" s="205"/>
      <c r="AT275" s="510"/>
      <c r="AU275" s="511"/>
      <c r="AV275" s="511">
        <f t="shared" si="297"/>
        <v>179</v>
      </c>
      <c r="AW275" s="511">
        <f t="shared" si="298"/>
        <v>179</v>
      </c>
      <c r="AX275" s="234"/>
      <c r="AY275" s="235"/>
      <c r="AZ275" s="236"/>
      <c r="BA275" s="249"/>
      <c r="BB275" s="238"/>
      <c r="BC275" s="239">
        <f t="shared" si="299"/>
        <v>0</v>
      </c>
      <c r="BD275" s="210">
        <f t="shared" si="300"/>
        <v>0</v>
      </c>
      <c r="BE275" s="512">
        <f t="shared" si="301"/>
        <v>196.9</v>
      </c>
      <c r="BF275" s="242"/>
      <c r="BG275" s="210">
        <f t="shared" si="302"/>
        <v>0</v>
      </c>
      <c r="BH275" s="512">
        <f t="shared" si="303"/>
        <v>196.9</v>
      </c>
      <c r="BI275" s="400"/>
      <c r="BJ275" s="210">
        <f t="shared" si="304"/>
        <v>0</v>
      </c>
      <c r="BK275" s="512">
        <f t="shared" si="291"/>
        <v>205.85</v>
      </c>
      <c r="BL275" s="242"/>
      <c r="BM275" s="210">
        <f t="shared" si="305"/>
        <v>0</v>
      </c>
      <c r="BN275" s="512">
        <f t="shared" si="292"/>
        <v>179</v>
      </c>
      <c r="BO275" s="397">
        <f t="shared" si="306"/>
        <v>0</v>
      </c>
      <c r="BP275" s="210">
        <f t="shared" si="307"/>
        <v>0</v>
      </c>
      <c r="BQ275" s="210">
        <f t="shared" si="308"/>
        <v>0</v>
      </c>
      <c r="BR275" s="215">
        <v>2802</v>
      </c>
      <c r="BS275" s="714">
        <v>322</v>
      </c>
      <c r="BT275" s="571" cm="1">
        <f t="array" ref="BT275">PRODUCT(--_xlfn.TEXTSPLIT(G275,"x"))/10000000</f>
        <v>0.61837500000000001</v>
      </c>
      <c r="BU275" s="571">
        <f t="shared" si="293"/>
        <v>3.0624890180488027</v>
      </c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</row>
    <row r="276" spans="1:219" ht="13.5" customHeight="1">
      <c r="A276" s="210" t="str">
        <f t="shared" si="294"/>
        <v>RE72803</v>
      </c>
      <c r="B276" s="211" t="s">
        <v>1688</v>
      </c>
      <c r="C276" s="211" t="s">
        <v>1884</v>
      </c>
      <c r="D276" s="211" t="s">
        <v>772</v>
      </c>
      <c r="E276" s="401"/>
      <c r="F276" s="262" t="s">
        <v>60</v>
      </c>
      <c r="G276" s="263" t="s">
        <v>1737</v>
      </c>
      <c r="H276" s="262" t="s">
        <v>79</v>
      </c>
      <c r="I276" s="262" t="s">
        <v>1794</v>
      </c>
      <c r="J276" s="263" t="s">
        <v>1796</v>
      </c>
      <c r="K276" s="263" t="s">
        <v>1797</v>
      </c>
      <c r="L276" s="263" t="s">
        <v>1813</v>
      </c>
      <c r="M276" s="262">
        <v>0.09</v>
      </c>
      <c r="N276" s="210">
        <v>1</v>
      </c>
      <c r="O276" s="210"/>
      <c r="P276" s="210"/>
      <c r="Q276" s="224"/>
      <c r="R276" s="195"/>
      <c r="S276" s="196"/>
      <c r="T276" s="197"/>
      <c r="U276" s="198"/>
      <c r="V276" s="199"/>
      <c r="W276" s="200"/>
      <c r="X276" s="201"/>
      <c r="Y276" s="202"/>
      <c r="Z276" s="203"/>
      <c r="AA276" s="204"/>
      <c r="AB276" s="242"/>
      <c r="AC276" s="242"/>
      <c r="AD276" s="213">
        <f t="shared" si="310"/>
        <v>0</v>
      </c>
      <c r="AE276" s="214">
        <f t="shared" si="295"/>
        <v>0</v>
      </c>
      <c r="AF276" s="205"/>
      <c r="AG276" s="205"/>
      <c r="AH276" s="206"/>
      <c r="AI276" s="205"/>
      <c r="AJ276" s="509"/>
      <c r="AK276" s="509"/>
      <c r="AL276" s="516"/>
      <c r="AM276" s="510"/>
      <c r="AN276" s="205">
        <f>ROUND(CEILING(AR276*('Summary '!$J$4/100+1),5),0)-1</f>
        <v>219</v>
      </c>
      <c r="AO276" s="206">
        <f t="shared" si="296"/>
        <v>0</v>
      </c>
      <c r="AP276" s="206">
        <f t="shared" si="309"/>
        <v>0</v>
      </c>
      <c r="AQ276" s="63"/>
      <c r="AR276" s="62">
        <v>179</v>
      </c>
      <c r="AS276" s="205"/>
      <c r="AT276" s="510"/>
      <c r="AU276" s="511"/>
      <c r="AV276" s="511">
        <f t="shared" si="297"/>
        <v>179</v>
      </c>
      <c r="AW276" s="511">
        <f t="shared" si="298"/>
        <v>179</v>
      </c>
      <c r="AX276" s="234"/>
      <c r="AY276" s="235"/>
      <c r="AZ276" s="236"/>
      <c r="BA276" s="249"/>
      <c r="BB276" s="238"/>
      <c r="BC276" s="239">
        <f t="shared" si="299"/>
        <v>0</v>
      </c>
      <c r="BD276" s="210">
        <f t="shared" si="300"/>
        <v>0</v>
      </c>
      <c r="BE276" s="512">
        <f t="shared" si="301"/>
        <v>196.9</v>
      </c>
      <c r="BF276" s="242"/>
      <c r="BG276" s="210">
        <f t="shared" si="302"/>
        <v>0</v>
      </c>
      <c r="BH276" s="512">
        <f t="shared" si="303"/>
        <v>196.9</v>
      </c>
      <c r="BI276" s="400"/>
      <c r="BJ276" s="210">
        <f t="shared" si="304"/>
        <v>0</v>
      </c>
      <c r="BK276" s="512">
        <f t="shared" si="291"/>
        <v>205.85</v>
      </c>
      <c r="BL276" s="242"/>
      <c r="BM276" s="210">
        <f t="shared" si="305"/>
        <v>0</v>
      </c>
      <c r="BN276" s="512">
        <f t="shared" si="292"/>
        <v>179</v>
      </c>
      <c r="BO276" s="397">
        <f t="shared" si="306"/>
        <v>0</v>
      </c>
      <c r="BP276" s="210">
        <f t="shared" si="307"/>
        <v>0</v>
      </c>
      <c r="BQ276" s="210">
        <f t="shared" si="308"/>
        <v>0</v>
      </c>
      <c r="BR276" s="215">
        <v>2803</v>
      </c>
      <c r="BS276" s="714">
        <v>322</v>
      </c>
      <c r="BT276" s="571" cm="1">
        <f t="array" ref="BT276">PRODUCT(--_xlfn.TEXTSPLIT(G276,"x"))/10000000</f>
        <v>0.58125000000000004</v>
      </c>
      <c r="BU276" s="571">
        <f t="shared" si="293"/>
        <v>3.0734189077719063</v>
      </c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</row>
    <row r="277" spans="1:219" ht="13.5" customHeight="1">
      <c r="A277" s="210" t="str">
        <f t="shared" si="294"/>
        <v>RE72804</v>
      </c>
      <c r="B277" s="211" t="s">
        <v>1688</v>
      </c>
      <c r="C277" s="211" t="s">
        <v>1885</v>
      </c>
      <c r="D277" s="211" t="s">
        <v>772</v>
      </c>
      <c r="E277" s="401"/>
      <c r="F277" s="262" t="s">
        <v>60</v>
      </c>
      <c r="G277" s="263" t="s">
        <v>1737</v>
      </c>
      <c r="H277" s="262" t="s">
        <v>79</v>
      </c>
      <c r="I277" s="262" t="s">
        <v>1794</v>
      </c>
      <c r="J277" s="263" t="s">
        <v>1796</v>
      </c>
      <c r="K277" s="263" t="s">
        <v>1797</v>
      </c>
      <c r="L277" s="263" t="s">
        <v>1813</v>
      </c>
      <c r="M277" s="262">
        <v>0.85</v>
      </c>
      <c r="N277" s="210">
        <v>1</v>
      </c>
      <c r="O277" s="210"/>
      <c r="P277" s="210"/>
      <c r="Q277" s="224"/>
      <c r="R277" s="195"/>
      <c r="S277" s="196"/>
      <c r="T277" s="197"/>
      <c r="U277" s="198"/>
      <c r="V277" s="199"/>
      <c r="W277" s="200"/>
      <c r="X277" s="201"/>
      <c r="Y277" s="202"/>
      <c r="Z277" s="203"/>
      <c r="AA277" s="204"/>
      <c r="AB277" s="242"/>
      <c r="AC277" s="242"/>
      <c r="AD277" s="213">
        <f t="shared" si="310"/>
        <v>0</v>
      </c>
      <c r="AE277" s="214">
        <f t="shared" si="295"/>
        <v>0</v>
      </c>
      <c r="AF277" s="205"/>
      <c r="AG277" s="205"/>
      <c r="AH277" s="206"/>
      <c r="AI277" s="205"/>
      <c r="AJ277" s="509"/>
      <c r="AK277" s="509"/>
      <c r="AL277" s="516"/>
      <c r="AM277" s="510"/>
      <c r="AN277" s="205">
        <f>ROUND(CEILING(AR277*('Summary '!$J$4/100+1),5),0)-1</f>
        <v>219</v>
      </c>
      <c r="AO277" s="206">
        <f t="shared" si="296"/>
        <v>0</v>
      </c>
      <c r="AP277" s="206">
        <f t="shared" si="309"/>
        <v>0</v>
      </c>
      <c r="AQ277" s="63"/>
      <c r="AR277" s="62">
        <v>179</v>
      </c>
      <c r="AS277" s="205"/>
      <c r="AT277" s="510"/>
      <c r="AU277" s="511"/>
      <c r="AV277" s="511">
        <f t="shared" si="297"/>
        <v>179</v>
      </c>
      <c r="AW277" s="511">
        <f t="shared" si="298"/>
        <v>179</v>
      </c>
      <c r="AX277" s="234"/>
      <c r="AY277" s="235"/>
      <c r="AZ277" s="236"/>
      <c r="BA277" s="249"/>
      <c r="BB277" s="238"/>
      <c r="BC277" s="239">
        <f t="shared" si="299"/>
        <v>0</v>
      </c>
      <c r="BD277" s="210">
        <f t="shared" si="300"/>
        <v>0</v>
      </c>
      <c r="BE277" s="512">
        <f t="shared" si="301"/>
        <v>196.9</v>
      </c>
      <c r="BF277" s="242"/>
      <c r="BG277" s="210">
        <f t="shared" si="302"/>
        <v>0</v>
      </c>
      <c r="BH277" s="512">
        <f t="shared" si="303"/>
        <v>196.9</v>
      </c>
      <c r="BI277" s="400"/>
      <c r="BJ277" s="210">
        <f t="shared" si="304"/>
        <v>0</v>
      </c>
      <c r="BK277" s="512">
        <f t="shared" si="291"/>
        <v>205.85</v>
      </c>
      <c r="BL277" s="242"/>
      <c r="BM277" s="210">
        <f t="shared" si="305"/>
        <v>0</v>
      </c>
      <c r="BN277" s="512">
        <f t="shared" si="292"/>
        <v>179</v>
      </c>
      <c r="BO277" s="397">
        <f t="shared" si="306"/>
        <v>0</v>
      </c>
      <c r="BP277" s="210">
        <f t="shared" si="307"/>
        <v>0</v>
      </c>
      <c r="BQ277" s="210">
        <f t="shared" si="308"/>
        <v>0</v>
      </c>
      <c r="BR277" s="215">
        <v>2804</v>
      </c>
      <c r="BS277" s="714">
        <v>322</v>
      </c>
      <c r="BT277" s="571" cm="1">
        <f t="array" ref="BT277">PRODUCT(--_xlfn.TEXTSPLIT(G277,"x"))/10000000</f>
        <v>0.58125000000000004</v>
      </c>
      <c r="BU277" s="571">
        <f t="shared" si="293"/>
        <v>3.0734189077719063</v>
      </c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</row>
    <row r="278" spans="1:219" ht="13.5" customHeight="1">
      <c r="A278" s="210" t="str">
        <f t="shared" si="294"/>
        <v>RE72603</v>
      </c>
      <c r="B278" s="211" t="s">
        <v>1688</v>
      </c>
      <c r="C278" s="211" t="s">
        <v>2316</v>
      </c>
      <c r="D278" s="211" t="s">
        <v>772</v>
      </c>
      <c r="E278" s="401"/>
      <c r="F278" s="262" t="s">
        <v>60</v>
      </c>
      <c r="G278" s="263" t="s">
        <v>1733</v>
      </c>
      <c r="H278" s="262" t="s">
        <v>79</v>
      </c>
      <c r="I278" s="262" t="s">
        <v>1794</v>
      </c>
      <c r="J278" s="263" t="s">
        <v>1796</v>
      </c>
      <c r="K278" s="263" t="s">
        <v>1797</v>
      </c>
      <c r="L278" s="263" t="s">
        <v>1803</v>
      </c>
      <c r="M278" s="262">
        <v>0.85</v>
      </c>
      <c r="N278" s="210">
        <v>1</v>
      </c>
      <c r="O278" s="210"/>
      <c r="P278" s="210"/>
      <c r="Q278" s="224"/>
      <c r="R278" s="195"/>
      <c r="S278" s="196"/>
      <c r="T278" s="197"/>
      <c r="U278" s="198"/>
      <c r="V278" s="199"/>
      <c r="W278" s="200"/>
      <c r="X278" s="201"/>
      <c r="Y278" s="202"/>
      <c r="Z278" s="203"/>
      <c r="AA278" s="204"/>
      <c r="AB278" s="242"/>
      <c r="AC278" s="242"/>
      <c r="AD278" s="213">
        <f t="shared" si="310"/>
        <v>0</v>
      </c>
      <c r="AE278" s="214">
        <f t="shared" si="295"/>
        <v>0</v>
      </c>
      <c r="AF278" s="205"/>
      <c r="AG278" s="205"/>
      <c r="AH278" s="206"/>
      <c r="AI278" s="205"/>
      <c r="AJ278" s="509"/>
      <c r="AK278" s="509"/>
      <c r="AL278" s="516"/>
      <c r="AM278" s="510"/>
      <c r="AN278" s="205">
        <f>ROUND(CEILING(AR278*('Summary '!$J$4/100+1),5),0)-1</f>
        <v>139</v>
      </c>
      <c r="AO278" s="206">
        <f t="shared" si="296"/>
        <v>0</v>
      </c>
      <c r="AP278" s="206">
        <f t="shared" ref="AP278:AP285" si="311">IF(O278=TRUE,0.15,0)</f>
        <v>0</v>
      </c>
      <c r="AQ278" s="63"/>
      <c r="AR278" s="62">
        <v>114</v>
      </c>
      <c r="AS278" s="205"/>
      <c r="AT278" s="510"/>
      <c r="AU278" s="511"/>
      <c r="AV278" s="511">
        <f t="shared" si="297"/>
        <v>114</v>
      </c>
      <c r="AW278" s="511">
        <f t="shared" si="298"/>
        <v>114</v>
      </c>
      <c r="AX278" s="234"/>
      <c r="AY278" s="235"/>
      <c r="AZ278" s="236"/>
      <c r="BA278" s="249"/>
      <c r="BB278" s="238"/>
      <c r="BC278" s="239">
        <f t="shared" si="299"/>
        <v>0</v>
      </c>
      <c r="BD278" s="210">
        <f t="shared" si="300"/>
        <v>0</v>
      </c>
      <c r="BE278" s="512">
        <f t="shared" si="301"/>
        <v>125.4</v>
      </c>
      <c r="BF278" s="242"/>
      <c r="BG278" s="210">
        <f t="shared" si="273"/>
        <v>0</v>
      </c>
      <c r="BH278" s="512">
        <f t="shared" si="303"/>
        <v>125.4</v>
      </c>
      <c r="BI278" s="400"/>
      <c r="BJ278" s="210">
        <f t="shared" si="304"/>
        <v>0</v>
      </c>
      <c r="BK278" s="512">
        <f t="shared" si="291"/>
        <v>131.1</v>
      </c>
      <c r="BL278" s="242"/>
      <c r="BM278" s="210">
        <f t="shared" si="305"/>
        <v>0</v>
      </c>
      <c r="BN278" s="512">
        <f t="shared" si="292"/>
        <v>114</v>
      </c>
      <c r="BO278" s="397">
        <f t="shared" si="306"/>
        <v>0</v>
      </c>
      <c r="BP278" s="210">
        <f t="shared" si="307"/>
        <v>0</v>
      </c>
      <c r="BQ278" s="210">
        <f t="shared" si="308"/>
        <v>0</v>
      </c>
      <c r="BR278" s="215">
        <v>2603</v>
      </c>
      <c r="BS278" s="714">
        <v>322</v>
      </c>
      <c r="BT278" s="571" cm="1">
        <f t="array" ref="BT278">PRODUCT(--_xlfn.TEXTSPLIT(G278,"x"))/10000000</f>
        <v>0.61199999999999999</v>
      </c>
      <c r="BU278" s="571">
        <f t="shared" si="293"/>
        <v>3.0643183928824467</v>
      </c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</row>
    <row r="279" spans="1:219" ht="13.5" customHeight="1">
      <c r="A279" s="210" t="str">
        <f t="shared" si="294"/>
        <v>RE72607</v>
      </c>
      <c r="B279" s="211" t="s">
        <v>1688</v>
      </c>
      <c r="C279" s="211" t="s">
        <v>2317</v>
      </c>
      <c r="D279" s="211" t="s">
        <v>772</v>
      </c>
      <c r="E279" s="401"/>
      <c r="F279" s="262" t="s">
        <v>60</v>
      </c>
      <c r="G279" s="263" t="s">
        <v>1733</v>
      </c>
      <c r="H279" s="262" t="s">
        <v>79</v>
      </c>
      <c r="I279" s="262" t="s">
        <v>1794</v>
      </c>
      <c r="J279" s="263" t="s">
        <v>1796</v>
      </c>
      <c r="K279" s="263" t="s">
        <v>1797</v>
      </c>
      <c r="L279" s="263" t="s">
        <v>1803</v>
      </c>
      <c r="M279" s="262">
        <v>0.09</v>
      </c>
      <c r="N279" s="210">
        <v>1</v>
      </c>
      <c r="O279" s="210"/>
      <c r="P279" s="210"/>
      <c r="Q279" s="224"/>
      <c r="R279" s="195"/>
      <c r="S279" s="196"/>
      <c r="T279" s="197"/>
      <c r="U279" s="198"/>
      <c r="V279" s="199"/>
      <c r="W279" s="200"/>
      <c r="X279" s="201"/>
      <c r="Y279" s="202"/>
      <c r="Z279" s="203"/>
      <c r="AA279" s="204"/>
      <c r="AB279" s="242"/>
      <c r="AC279" s="242"/>
      <c r="AD279" s="213">
        <f t="shared" si="310"/>
        <v>0</v>
      </c>
      <c r="AE279" s="214">
        <f t="shared" si="295"/>
        <v>0</v>
      </c>
      <c r="AF279" s="205"/>
      <c r="AG279" s="205"/>
      <c r="AH279" s="206"/>
      <c r="AI279" s="205"/>
      <c r="AJ279" s="509"/>
      <c r="AK279" s="509"/>
      <c r="AL279" s="516"/>
      <c r="AM279" s="510"/>
      <c r="AN279" s="205">
        <f>ROUND(CEILING(AR279*('Summary '!$J$4/100+1),5),0)-1</f>
        <v>139</v>
      </c>
      <c r="AO279" s="206">
        <f t="shared" si="296"/>
        <v>0</v>
      </c>
      <c r="AP279" s="206">
        <f t="shared" si="311"/>
        <v>0</v>
      </c>
      <c r="AQ279" s="63"/>
      <c r="AR279" s="62">
        <v>114</v>
      </c>
      <c r="AS279" s="205"/>
      <c r="AT279" s="510"/>
      <c r="AU279" s="511"/>
      <c r="AV279" s="511">
        <f t="shared" si="297"/>
        <v>114</v>
      </c>
      <c r="AW279" s="511">
        <f t="shared" si="298"/>
        <v>114</v>
      </c>
      <c r="AX279" s="234"/>
      <c r="AY279" s="235"/>
      <c r="AZ279" s="236"/>
      <c r="BA279" s="249"/>
      <c r="BB279" s="238"/>
      <c r="BC279" s="239">
        <f t="shared" si="299"/>
        <v>0</v>
      </c>
      <c r="BD279" s="210">
        <f t="shared" si="300"/>
        <v>0</v>
      </c>
      <c r="BE279" s="512">
        <f t="shared" si="301"/>
        <v>125.4</v>
      </c>
      <c r="BF279" s="242"/>
      <c r="BG279" s="210">
        <f t="shared" si="273"/>
        <v>0</v>
      </c>
      <c r="BH279" s="512">
        <f t="shared" si="303"/>
        <v>125.4</v>
      </c>
      <c r="BI279" s="400"/>
      <c r="BJ279" s="210">
        <f t="shared" si="304"/>
        <v>0</v>
      </c>
      <c r="BK279" s="512">
        <f t="shared" si="291"/>
        <v>131.1</v>
      </c>
      <c r="BL279" s="242"/>
      <c r="BM279" s="210">
        <f t="shared" si="305"/>
        <v>0</v>
      </c>
      <c r="BN279" s="512">
        <f t="shared" si="292"/>
        <v>114</v>
      </c>
      <c r="BO279" s="397">
        <f t="shared" si="306"/>
        <v>0</v>
      </c>
      <c r="BP279" s="210">
        <f t="shared" si="307"/>
        <v>0</v>
      </c>
      <c r="BQ279" s="210">
        <f t="shared" si="308"/>
        <v>0</v>
      </c>
      <c r="BR279" s="215">
        <v>2607</v>
      </c>
      <c r="BS279" s="714">
        <v>322</v>
      </c>
      <c r="BT279" s="571" cm="1">
        <f t="array" ref="BT279">PRODUCT(--_xlfn.TEXTSPLIT(G279,"x"))/10000000</f>
        <v>0.61199999999999999</v>
      </c>
      <c r="BU279" s="571">
        <f t="shared" si="293"/>
        <v>3.0643183928824467</v>
      </c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</row>
    <row r="280" spans="1:219" ht="13.5" customHeight="1">
      <c r="A280" s="210" t="str">
        <f t="shared" si="294"/>
        <v>RE72604</v>
      </c>
      <c r="B280" s="211" t="s">
        <v>1688</v>
      </c>
      <c r="C280" s="211" t="s">
        <v>2318</v>
      </c>
      <c r="D280" s="211" t="s">
        <v>772</v>
      </c>
      <c r="E280" s="401"/>
      <c r="F280" s="262" t="s">
        <v>60</v>
      </c>
      <c r="G280" s="263" t="s">
        <v>1735</v>
      </c>
      <c r="H280" s="262" t="s">
        <v>79</v>
      </c>
      <c r="I280" s="262" t="s">
        <v>1794</v>
      </c>
      <c r="J280" s="263" t="s">
        <v>1796</v>
      </c>
      <c r="K280" s="263" t="s">
        <v>1797</v>
      </c>
      <c r="L280" s="263" t="s">
        <v>1803</v>
      </c>
      <c r="M280" s="262">
        <v>0.85</v>
      </c>
      <c r="N280" s="210">
        <v>1</v>
      </c>
      <c r="O280" s="210"/>
      <c r="P280" s="210"/>
      <c r="Q280" s="224"/>
      <c r="R280" s="195"/>
      <c r="S280" s="196"/>
      <c r="T280" s="197"/>
      <c r="U280" s="198"/>
      <c r="V280" s="199"/>
      <c r="W280" s="200"/>
      <c r="X280" s="201"/>
      <c r="Y280" s="202"/>
      <c r="Z280" s="203"/>
      <c r="AA280" s="204"/>
      <c r="AB280" s="242"/>
      <c r="AC280" s="242"/>
      <c r="AD280" s="213">
        <f t="shared" si="310"/>
        <v>0</v>
      </c>
      <c r="AE280" s="214">
        <f t="shared" si="295"/>
        <v>0</v>
      </c>
      <c r="AF280" s="205"/>
      <c r="AG280" s="205"/>
      <c r="AH280" s="206"/>
      <c r="AI280" s="205"/>
      <c r="AJ280" s="509"/>
      <c r="AK280" s="509"/>
      <c r="AL280" s="516"/>
      <c r="AM280" s="510"/>
      <c r="AN280" s="205">
        <f>ROUND(CEILING(AR280*('Summary '!$J$4/100+1),5),0)-1</f>
        <v>134</v>
      </c>
      <c r="AO280" s="206">
        <f t="shared" si="296"/>
        <v>0</v>
      </c>
      <c r="AP280" s="206">
        <f t="shared" si="311"/>
        <v>0</v>
      </c>
      <c r="AQ280" s="63"/>
      <c r="AR280" s="62">
        <v>109</v>
      </c>
      <c r="AS280" s="205"/>
      <c r="AT280" s="510"/>
      <c r="AU280" s="511"/>
      <c r="AV280" s="511">
        <f t="shared" si="297"/>
        <v>109</v>
      </c>
      <c r="AW280" s="511">
        <f t="shared" si="298"/>
        <v>109</v>
      </c>
      <c r="AX280" s="234"/>
      <c r="AY280" s="235"/>
      <c r="AZ280" s="236"/>
      <c r="BA280" s="249"/>
      <c r="BB280" s="238"/>
      <c r="BC280" s="239">
        <f t="shared" si="299"/>
        <v>0</v>
      </c>
      <c r="BD280" s="210">
        <f t="shared" si="300"/>
        <v>0</v>
      </c>
      <c r="BE280" s="512">
        <f t="shared" si="301"/>
        <v>119.9</v>
      </c>
      <c r="BF280" s="242"/>
      <c r="BG280" s="210">
        <f t="shared" si="273"/>
        <v>0</v>
      </c>
      <c r="BH280" s="512">
        <f t="shared" si="303"/>
        <v>119.9</v>
      </c>
      <c r="BI280" s="400"/>
      <c r="BJ280" s="210">
        <f t="shared" si="304"/>
        <v>0</v>
      </c>
      <c r="BK280" s="512">
        <f t="shared" si="291"/>
        <v>125.35</v>
      </c>
      <c r="BL280" s="242"/>
      <c r="BM280" s="210">
        <f t="shared" si="305"/>
        <v>0</v>
      </c>
      <c r="BN280" s="512">
        <f t="shared" si="292"/>
        <v>109</v>
      </c>
      <c r="BO280" s="397">
        <f t="shared" si="306"/>
        <v>0</v>
      </c>
      <c r="BP280" s="210">
        <f t="shared" si="307"/>
        <v>0</v>
      </c>
      <c r="BQ280" s="210">
        <f t="shared" si="308"/>
        <v>0</v>
      </c>
      <c r="BR280" s="613">
        <v>2604</v>
      </c>
      <c r="BS280" s="714">
        <v>322</v>
      </c>
      <c r="BT280" s="571" cm="1">
        <f t="array" ref="BT280">PRODUCT(--_xlfn.TEXTSPLIT(G280,"x"))/10000000</f>
        <v>0.61250000000000004</v>
      </c>
      <c r="BU280" s="571">
        <f t="shared" si="293"/>
        <v>3.0641742253843041</v>
      </c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</row>
    <row r="281" spans="1:219" ht="13.5" customHeight="1">
      <c r="A281" s="210" t="str">
        <f t="shared" si="294"/>
        <v>RE72608</v>
      </c>
      <c r="B281" s="211" t="s">
        <v>1688</v>
      </c>
      <c r="C281" s="211" t="s">
        <v>2319</v>
      </c>
      <c r="D281" s="211" t="s">
        <v>772</v>
      </c>
      <c r="E281" s="401"/>
      <c r="F281" s="262" t="s">
        <v>60</v>
      </c>
      <c r="G281" s="263" t="s">
        <v>1735</v>
      </c>
      <c r="H281" s="262" t="s">
        <v>79</v>
      </c>
      <c r="I281" s="262" t="s">
        <v>1794</v>
      </c>
      <c r="J281" s="263" t="s">
        <v>1796</v>
      </c>
      <c r="K281" s="263" t="s">
        <v>1797</v>
      </c>
      <c r="L281" s="263" t="s">
        <v>1803</v>
      </c>
      <c r="M281" s="262">
        <v>0.85</v>
      </c>
      <c r="N281" s="210">
        <v>1</v>
      </c>
      <c r="O281" s="210"/>
      <c r="P281" s="210"/>
      <c r="Q281" s="224"/>
      <c r="R281" s="195"/>
      <c r="S281" s="196"/>
      <c r="T281" s="197"/>
      <c r="U281" s="198"/>
      <c r="V281" s="199"/>
      <c r="W281" s="200"/>
      <c r="X281" s="201"/>
      <c r="Y281" s="202"/>
      <c r="Z281" s="203"/>
      <c r="AA281" s="204"/>
      <c r="AB281" s="242"/>
      <c r="AC281" s="242"/>
      <c r="AD281" s="213">
        <f t="shared" si="310"/>
        <v>0</v>
      </c>
      <c r="AE281" s="214">
        <f t="shared" si="295"/>
        <v>0</v>
      </c>
      <c r="AF281" s="205"/>
      <c r="AG281" s="205"/>
      <c r="AH281" s="206"/>
      <c r="AI281" s="205"/>
      <c r="AJ281" s="509"/>
      <c r="AK281" s="509"/>
      <c r="AL281" s="516"/>
      <c r="AM281" s="510"/>
      <c r="AN281" s="205">
        <f>ROUND(CEILING(AR281*('Summary '!$J$4/100+1),5),0)-1</f>
        <v>134</v>
      </c>
      <c r="AO281" s="206">
        <f t="shared" si="296"/>
        <v>0</v>
      </c>
      <c r="AP281" s="206">
        <f t="shared" si="311"/>
        <v>0</v>
      </c>
      <c r="AQ281" s="63"/>
      <c r="AR281" s="62">
        <v>109</v>
      </c>
      <c r="AS281" s="205"/>
      <c r="AT281" s="510"/>
      <c r="AU281" s="511"/>
      <c r="AV281" s="511">
        <f t="shared" si="297"/>
        <v>109</v>
      </c>
      <c r="AW281" s="511">
        <f t="shared" si="298"/>
        <v>109</v>
      </c>
      <c r="AX281" s="234"/>
      <c r="AY281" s="235"/>
      <c r="AZ281" s="236"/>
      <c r="BA281" s="249"/>
      <c r="BB281" s="238"/>
      <c r="BC281" s="239">
        <f t="shared" si="299"/>
        <v>0</v>
      </c>
      <c r="BD281" s="210">
        <f t="shared" si="300"/>
        <v>0</v>
      </c>
      <c r="BE281" s="512">
        <f t="shared" si="301"/>
        <v>119.9</v>
      </c>
      <c r="BF281" s="242"/>
      <c r="BG281" s="210">
        <f t="shared" si="273"/>
        <v>0</v>
      </c>
      <c r="BH281" s="512">
        <f t="shared" si="303"/>
        <v>119.9</v>
      </c>
      <c r="BI281" s="400"/>
      <c r="BJ281" s="210">
        <f t="shared" si="304"/>
        <v>0</v>
      </c>
      <c r="BK281" s="512">
        <f t="shared" si="291"/>
        <v>125.35</v>
      </c>
      <c r="BL281" s="242"/>
      <c r="BM281" s="210">
        <f t="shared" si="305"/>
        <v>0</v>
      </c>
      <c r="BN281" s="512">
        <f t="shared" si="292"/>
        <v>109</v>
      </c>
      <c r="BO281" s="397">
        <f t="shared" si="306"/>
        <v>0</v>
      </c>
      <c r="BP281" s="210">
        <f t="shared" si="307"/>
        <v>0</v>
      </c>
      <c r="BQ281" s="210">
        <f t="shared" si="308"/>
        <v>0</v>
      </c>
      <c r="BR281" s="613">
        <v>2608</v>
      </c>
      <c r="BS281" s="714">
        <v>322</v>
      </c>
      <c r="BT281" s="571" cm="1">
        <f t="array" ref="BT281">PRODUCT(--_xlfn.TEXTSPLIT(G281,"x"))/10000000</f>
        <v>0.61250000000000004</v>
      </c>
      <c r="BU281" s="571">
        <f t="shared" si="293"/>
        <v>3.0641742253843041</v>
      </c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</row>
    <row r="282" spans="1:219" ht="13.5" customHeight="1">
      <c r="A282" s="210" t="str">
        <f t="shared" si="294"/>
        <v>RE72605</v>
      </c>
      <c r="B282" s="211" t="s">
        <v>1688</v>
      </c>
      <c r="C282" s="211" t="s">
        <v>2320</v>
      </c>
      <c r="D282" s="211" t="s">
        <v>772</v>
      </c>
      <c r="E282" s="401"/>
      <c r="F282" s="262" t="s">
        <v>60</v>
      </c>
      <c r="G282" s="263" t="s">
        <v>1736</v>
      </c>
      <c r="H282" s="262" t="s">
        <v>79</v>
      </c>
      <c r="I282" s="262" t="s">
        <v>1794</v>
      </c>
      <c r="J282" s="263" t="s">
        <v>1796</v>
      </c>
      <c r="K282" s="263" t="s">
        <v>1797</v>
      </c>
      <c r="L282" s="263" t="s">
        <v>1803</v>
      </c>
      <c r="M282" s="262">
        <v>0.85</v>
      </c>
      <c r="N282" s="210">
        <v>1</v>
      </c>
      <c r="O282" s="210"/>
      <c r="P282" s="210"/>
      <c r="Q282" s="224"/>
      <c r="R282" s="195"/>
      <c r="S282" s="196"/>
      <c r="T282" s="197"/>
      <c r="U282" s="198"/>
      <c r="V282" s="199"/>
      <c r="W282" s="200"/>
      <c r="X282" s="201"/>
      <c r="Y282" s="202"/>
      <c r="Z282" s="203"/>
      <c r="AA282" s="204"/>
      <c r="AB282" s="242"/>
      <c r="AC282" s="242"/>
      <c r="AD282" s="213">
        <f t="shared" si="310"/>
        <v>0</v>
      </c>
      <c r="AE282" s="214">
        <f t="shared" si="295"/>
        <v>0</v>
      </c>
      <c r="AF282" s="205"/>
      <c r="AG282" s="205"/>
      <c r="AH282" s="206"/>
      <c r="AI282" s="205"/>
      <c r="AJ282" s="509"/>
      <c r="AK282" s="509"/>
      <c r="AL282" s="516"/>
      <c r="AM282" s="510"/>
      <c r="AN282" s="205">
        <f>ROUND(CEILING(AR282*('Summary '!$J$4/100+1),5),0)-1</f>
        <v>134</v>
      </c>
      <c r="AO282" s="206">
        <f t="shared" si="296"/>
        <v>0</v>
      </c>
      <c r="AP282" s="206">
        <f t="shared" si="311"/>
        <v>0</v>
      </c>
      <c r="AQ282" s="63"/>
      <c r="AR282" s="62">
        <v>109</v>
      </c>
      <c r="AS282" s="205"/>
      <c r="AT282" s="510"/>
      <c r="AU282" s="511"/>
      <c r="AV282" s="511">
        <f t="shared" si="297"/>
        <v>109</v>
      </c>
      <c r="AW282" s="511">
        <f t="shared" si="298"/>
        <v>109</v>
      </c>
      <c r="AX282" s="234"/>
      <c r="AY282" s="235"/>
      <c r="AZ282" s="236"/>
      <c r="BA282" s="249"/>
      <c r="BB282" s="238"/>
      <c r="BC282" s="239">
        <f t="shared" si="299"/>
        <v>0</v>
      </c>
      <c r="BD282" s="210">
        <f t="shared" si="300"/>
        <v>0</v>
      </c>
      <c r="BE282" s="512">
        <f t="shared" si="301"/>
        <v>119.9</v>
      </c>
      <c r="BF282" s="242"/>
      <c r="BG282" s="210">
        <f t="shared" si="273"/>
        <v>0</v>
      </c>
      <c r="BH282" s="512">
        <f t="shared" si="303"/>
        <v>119.9</v>
      </c>
      <c r="BI282" s="400"/>
      <c r="BJ282" s="210">
        <f t="shared" si="304"/>
        <v>0</v>
      </c>
      <c r="BK282" s="512">
        <f t="shared" si="291"/>
        <v>125.35</v>
      </c>
      <c r="BL282" s="242"/>
      <c r="BM282" s="210">
        <f t="shared" si="305"/>
        <v>0</v>
      </c>
      <c r="BN282" s="512">
        <f t="shared" si="292"/>
        <v>109</v>
      </c>
      <c r="BO282" s="397">
        <f t="shared" si="306"/>
        <v>0</v>
      </c>
      <c r="BP282" s="210">
        <f t="shared" si="307"/>
        <v>0</v>
      </c>
      <c r="BQ282" s="210">
        <f t="shared" si="308"/>
        <v>0</v>
      </c>
      <c r="BR282" s="215">
        <v>2605</v>
      </c>
      <c r="BS282" s="714">
        <v>322</v>
      </c>
      <c r="BT282" s="571" cm="1">
        <f t="array" ref="BT282">PRODUCT(--_xlfn.TEXTSPLIT(G282,"x"))/10000000</f>
        <v>0.61837500000000001</v>
      </c>
      <c r="BU282" s="571">
        <f t="shared" si="293"/>
        <v>3.0624890180488027</v>
      </c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</row>
    <row r="283" spans="1:219" ht="13.5" customHeight="1">
      <c r="A283" s="210" t="str">
        <f t="shared" si="294"/>
        <v>RE72609</v>
      </c>
      <c r="B283" s="211" t="s">
        <v>1688</v>
      </c>
      <c r="C283" s="211" t="s">
        <v>2321</v>
      </c>
      <c r="D283" s="211" t="s">
        <v>772</v>
      </c>
      <c r="E283" s="401"/>
      <c r="F283" s="262" t="s">
        <v>60</v>
      </c>
      <c r="G283" s="263" t="s">
        <v>1736</v>
      </c>
      <c r="H283" s="262" t="s">
        <v>79</v>
      </c>
      <c r="I283" s="262" t="s">
        <v>1794</v>
      </c>
      <c r="J283" s="263" t="s">
        <v>1796</v>
      </c>
      <c r="K283" s="263" t="s">
        <v>1797</v>
      </c>
      <c r="L283" s="263" t="s">
        <v>1803</v>
      </c>
      <c r="M283" s="262">
        <v>0.85</v>
      </c>
      <c r="N283" s="210">
        <v>1</v>
      </c>
      <c r="O283" s="210"/>
      <c r="P283" s="210"/>
      <c r="Q283" s="224"/>
      <c r="R283" s="195"/>
      <c r="S283" s="196"/>
      <c r="T283" s="197"/>
      <c r="U283" s="198"/>
      <c r="V283" s="199"/>
      <c r="W283" s="200"/>
      <c r="X283" s="201"/>
      <c r="Y283" s="202"/>
      <c r="Z283" s="203"/>
      <c r="AA283" s="204"/>
      <c r="AB283" s="242"/>
      <c r="AC283" s="242"/>
      <c r="AD283" s="213">
        <f t="shared" si="310"/>
        <v>0</v>
      </c>
      <c r="AE283" s="214">
        <f t="shared" si="295"/>
        <v>0</v>
      </c>
      <c r="AF283" s="205"/>
      <c r="AG283" s="205"/>
      <c r="AH283" s="206"/>
      <c r="AI283" s="205"/>
      <c r="AJ283" s="509"/>
      <c r="AK283" s="509"/>
      <c r="AL283" s="516"/>
      <c r="AM283" s="510"/>
      <c r="AN283" s="205">
        <f>ROUND(CEILING(AR283*('Summary '!$J$4/100+1),5),0)-1</f>
        <v>134</v>
      </c>
      <c r="AO283" s="206">
        <f t="shared" si="296"/>
        <v>0</v>
      </c>
      <c r="AP283" s="206">
        <f t="shared" si="311"/>
        <v>0</v>
      </c>
      <c r="AQ283" s="63"/>
      <c r="AR283" s="62">
        <v>109</v>
      </c>
      <c r="AS283" s="205"/>
      <c r="AT283" s="510"/>
      <c r="AU283" s="511"/>
      <c r="AV283" s="511">
        <f t="shared" si="297"/>
        <v>109</v>
      </c>
      <c r="AW283" s="511">
        <f t="shared" si="298"/>
        <v>109</v>
      </c>
      <c r="AX283" s="234"/>
      <c r="AY283" s="235"/>
      <c r="AZ283" s="236"/>
      <c r="BA283" s="249"/>
      <c r="BB283" s="238"/>
      <c r="BC283" s="239">
        <f t="shared" si="299"/>
        <v>0</v>
      </c>
      <c r="BD283" s="210">
        <f t="shared" si="300"/>
        <v>0</v>
      </c>
      <c r="BE283" s="512">
        <f t="shared" si="301"/>
        <v>119.9</v>
      </c>
      <c r="BF283" s="242"/>
      <c r="BG283" s="210">
        <f t="shared" si="273"/>
        <v>0</v>
      </c>
      <c r="BH283" s="512">
        <f t="shared" si="303"/>
        <v>119.9</v>
      </c>
      <c r="BI283" s="400"/>
      <c r="BJ283" s="210">
        <f t="shared" si="304"/>
        <v>0</v>
      </c>
      <c r="BK283" s="512">
        <f t="shared" si="291"/>
        <v>125.35</v>
      </c>
      <c r="BL283" s="242"/>
      <c r="BM283" s="210">
        <f t="shared" si="305"/>
        <v>0</v>
      </c>
      <c r="BN283" s="512">
        <f t="shared" si="292"/>
        <v>109</v>
      </c>
      <c r="BO283" s="397">
        <f t="shared" si="306"/>
        <v>0</v>
      </c>
      <c r="BP283" s="210">
        <f t="shared" si="307"/>
        <v>0</v>
      </c>
      <c r="BQ283" s="210">
        <f t="shared" si="308"/>
        <v>0</v>
      </c>
      <c r="BR283" s="215">
        <v>2609</v>
      </c>
      <c r="BS283" s="714">
        <v>322</v>
      </c>
      <c r="BT283" s="571" cm="1">
        <f t="array" ref="BT283">PRODUCT(--_xlfn.TEXTSPLIT(G283,"x"))/10000000</f>
        <v>0.61837500000000001</v>
      </c>
      <c r="BU283" s="571">
        <f t="shared" si="293"/>
        <v>3.0624890180488027</v>
      </c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</row>
    <row r="284" spans="1:219" ht="13.5" customHeight="1">
      <c r="A284" s="210" t="str">
        <f t="shared" si="294"/>
        <v>RE72606</v>
      </c>
      <c r="B284" s="211" t="s">
        <v>1688</v>
      </c>
      <c r="C284" s="211" t="s">
        <v>2322</v>
      </c>
      <c r="D284" s="211" t="s">
        <v>772</v>
      </c>
      <c r="E284" s="401"/>
      <c r="F284" s="262" t="s">
        <v>60</v>
      </c>
      <c r="G284" s="263" t="s">
        <v>1737</v>
      </c>
      <c r="H284" s="262" t="s">
        <v>79</v>
      </c>
      <c r="I284" s="262" t="s">
        <v>1794</v>
      </c>
      <c r="J284" s="263" t="s">
        <v>1796</v>
      </c>
      <c r="K284" s="263" t="s">
        <v>1797</v>
      </c>
      <c r="L284" s="263" t="s">
        <v>1803</v>
      </c>
      <c r="M284" s="262">
        <v>0.09</v>
      </c>
      <c r="N284" s="210">
        <v>1</v>
      </c>
      <c r="O284" s="210"/>
      <c r="P284" s="210"/>
      <c r="Q284" s="224"/>
      <c r="R284" s="195"/>
      <c r="S284" s="196"/>
      <c r="T284" s="197"/>
      <c r="U284" s="198"/>
      <c r="V284" s="199"/>
      <c r="W284" s="200"/>
      <c r="X284" s="201"/>
      <c r="Y284" s="202"/>
      <c r="Z284" s="203"/>
      <c r="AA284" s="204"/>
      <c r="AB284" s="242"/>
      <c r="AC284" s="242"/>
      <c r="AD284" s="213">
        <f t="shared" si="310"/>
        <v>0</v>
      </c>
      <c r="AE284" s="214">
        <f t="shared" si="295"/>
        <v>0</v>
      </c>
      <c r="AF284" s="205"/>
      <c r="AG284" s="205"/>
      <c r="AH284" s="206"/>
      <c r="AI284" s="205"/>
      <c r="AJ284" s="509"/>
      <c r="AK284" s="509"/>
      <c r="AL284" s="516"/>
      <c r="AM284" s="510"/>
      <c r="AN284" s="205">
        <f>ROUND(CEILING(AR284*('Summary '!$J$4/100+1),5),0)-1</f>
        <v>134</v>
      </c>
      <c r="AO284" s="206">
        <f t="shared" si="296"/>
        <v>0</v>
      </c>
      <c r="AP284" s="206">
        <f t="shared" si="311"/>
        <v>0</v>
      </c>
      <c r="AQ284" s="63"/>
      <c r="AR284" s="62">
        <v>109</v>
      </c>
      <c r="AS284" s="205"/>
      <c r="AT284" s="510"/>
      <c r="AU284" s="511"/>
      <c r="AV284" s="511">
        <f t="shared" si="297"/>
        <v>109</v>
      </c>
      <c r="AW284" s="511">
        <f t="shared" si="298"/>
        <v>109</v>
      </c>
      <c r="AX284" s="234"/>
      <c r="AY284" s="235"/>
      <c r="AZ284" s="236"/>
      <c r="BA284" s="249"/>
      <c r="BB284" s="238"/>
      <c r="BC284" s="239">
        <f t="shared" si="299"/>
        <v>0</v>
      </c>
      <c r="BD284" s="210">
        <f t="shared" si="300"/>
        <v>0</v>
      </c>
      <c r="BE284" s="512">
        <f t="shared" si="301"/>
        <v>119.9</v>
      </c>
      <c r="BF284" s="242"/>
      <c r="BG284" s="210">
        <f t="shared" si="273"/>
        <v>0</v>
      </c>
      <c r="BH284" s="512">
        <f t="shared" si="303"/>
        <v>119.9</v>
      </c>
      <c r="BI284" s="400"/>
      <c r="BJ284" s="210">
        <f t="shared" si="304"/>
        <v>0</v>
      </c>
      <c r="BK284" s="512">
        <f t="shared" si="291"/>
        <v>125.35</v>
      </c>
      <c r="BL284" s="242"/>
      <c r="BM284" s="210">
        <f t="shared" si="305"/>
        <v>0</v>
      </c>
      <c r="BN284" s="512">
        <f t="shared" si="292"/>
        <v>109</v>
      </c>
      <c r="BO284" s="397">
        <f t="shared" si="306"/>
        <v>0</v>
      </c>
      <c r="BP284" s="210">
        <f t="shared" si="307"/>
        <v>0</v>
      </c>
      <c r="BQ284" s="210">
        <f t="shared" si="308"/>
        <v>0</v>
      </c>
      <c r="BR284" s="613">
        <v>2606</v>
      </c>
      <c r="BS284" s="714">
        <v>322</v>
      </c>
      <c r="BT284" s="571" cm="1">
        <f t="array" ref="BT284">PRODUCT(--_xlfn.TEXTSPLIT(G284,"x"))/10000000</f>
        <v>0.58125000000000004</v>
      </c>
      <c r="BU284" s="571">
        <f t="shared" si="293"/>
        <v>3.0734189077719063</v>
      </c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</row>
    <row r="285" spans="1:219" ht="13.5" customHeight="1">
      <c r="A285" s="210" t="str">
        <f t="shared" si="294"/>
        <v>RE72610</v>
      </c>
      <c r="B285" s="211" t="s">
        <v>1688</v>
      </c>
      <c r="C285" s="211" t="s">
        <v>2323</v>
      </c>
      <c r="D285" s="211" t="s">
        <v>772</v>
      </c>
      <c r="E285" s="401"/>
      <c r="F285" s="262" t="s">
        <v>60</v>
      </c>
      <c r="G285" s="263" t="s">
        <v>1737</v>
      </c>
      <c r="H285" s="262" t="s">
        <v>79</v>
      </c>
      <c r="I285" s="262" t="s">
        <v>1794</v>
      </c>
      <c r="J285" s="263" t="s">
        <v>1796</v>
      </c>
      <c r="K285" s="263" t="s">
        <v>1797</v>
      </c>
      <c r="L285" s="263" t="s">
        <v>1803</v>
      </c>
      <c r="M285" s="262">
        <v>0.85</v>
      </c>
      <c r="N285" s="210">
        <v>1</v>
      </c>
      <c r="O285" s="210"/>
      <c r="P285" s="210"/>
      <c r="Q285" s="224"/>
      <c r="R285" s="195"/>
      <c r="S285" s="196"/>
      <c r="T285" s="197"/>
      <c r="U285" s="198"/>
      <c r="V285" s="199"/>
      <c r="W285" s="200"/>
      <c r="X285" s="201"/>
      <c r="Y285" s="202"/>
      <c r="Z285" s="203"/>
      <c r="AA285" s="204"/>
      <c r="AB285" s="242"/>
      <c r="AC285" s="242"/>
      <c r="AD285" s="213">
        <f t="shared" si="310"/>
        <v>0</v>
      </c>
      <c r="AE285" s="214">
        <f t="shared" si="295"/>
        <v>0</v>
      </c>
      <c r="AF285" s="205"/>
      <c r="AG285" s="205"/>
      <c r="AH285" s="206"/>
      <c r="AI285" s="205"/>
      <c r="AJ285" s="509"/>
      <c r="AK285" s="509"/>
      <c r="AL285" s="516"/>
      <c r="AM285" s="510"/>
      <c r="AN285" s="205">
        <f>ROUND(CEILING(AR285*('Summary '!$J$4/100+1),5),0)-1</f>
        <v>134</v>
      </c>
      <c r="AO285" s="206">
        <f t="shared" si="296"/>
        <v>0</v>
      </c>
      <c r="AP285" s="206">
        <f t="shared" si="311"/>
        <v>0</v>
      </c>
      <c r="AQ285" s="63"/>
      <c r="AR285" s="62">
        <v>109</v>
      </c>
      <c r="AS285" s="205"/>
      <c r="AT285" s="510"/>
      <c r="AU285" s="511"/>
      <c r="AV285" s="511">
        <f t="shared" si="297"/>
        <v>109</v>
      </c>
      <c r="AW285" s="511">
        <f t="shared" si="298"/>
        <v>109</v>
      </c>
      <c r="AX285" s="234"/>
      <c r="AY285" s="235"/>
      <c r="AZ285" s="236"/>
      <c r="BA285" s="249"/>
      <c r="BB285" s="238"/>
      <c r="BC285" s="239">
        <f t="shared" si="299"/>
        <v>0</v>
      </c>
      <c r="BD285" s="210">
        <f t="shared" si="300"/>
        <v>0</v>
      </c>
      <c r="BE285" s="512">
        <f t="shared" si="301"/>
        <v>119.9</v>
      </c>
      <c r="BF285" s="242"/>
      <c r="BG285" s="210">
        <f t="shared" si="273"/>
        <v>0</v>
      </c>
      <c r="BH285" s="512">
        <f t="shared" si="303"/>
        <v>119.9</v>
      </c>
      <c r="BI285" s="400"/>
      <c r="BJ285" s="210">
        <f t="shared" si="304"/>
        <v>0</v>
      </c>
      <c r="BK285" s="512">
        <f t="shared" si="291"/>
        <v>125.35</v>
      </c>
      <c r="BL285" s="242"/>
      <c r="BM285" s="210">
        <f t="shared" si="305"/>
        <v>0</v>
      </c>
      <c r="BN285" s="512">
        <f t="shared" si="292"/>
        <v>109</v>
      </c>
      <c r="BO285" s="397">
        <f t="shared" si="306"/>
        <v>0</v>
      </c>
      <c r="BP285" s="210">
        <f t="shared" si="307"/>
        <v>0</v>
      </c>
      <c r="BQ285" s="210">
        <f t="shared" si="308"/>
        <v>0</v>
      </c>
      <c r="BR285" s="613">
        <v>2610</v>
      </c>
      <c r="BS285" s="714">
        <v>322</v>
      </c>
      <c r="BT285" s="571" cm="1">
        <f t="array" ref="BT285">PRODUCT(--_xlfn.TEXTSPLIT(G285,"x"))/10000000</f>
        <v>0.58125000000000004</v>
      </c>
      <c r="BU285" s="571">
        <f t="shared" si="293"/>
        <v>3.0734189077719063</v>
      </c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</row>
    <row r="286" spans="1:219" ht="17">
      <c r="A286" s="272"/>
      <c r="B286" s="252"/>
      <c r="C286" s="294" t="s">
        <v>1689</v>
      </c>
      <c r="D286" s="252"/>
      <c r="E286" s="252"/>
      <c r="F286" s="253"/>
      <c r="G286" s="253"/>
      <c r="H286" s="253"/>
      <c r="I286" s="253"/>
      <c r="J286" s="253"/>
      <c r="K286" s="253"/>
      <c r="L286" s="253"/>
      <c r="M286" s="253"/>
      <c r="N286" s="254"/>
      <c r="O286" s="254"/>
      <c r="P286" s="254"/>
      <c r="Q286" s="609"/>
      <c r="R286" s="255"/>
      <c r="S286" s="255"/>
      <c r="T286" s="255"/>
      <c r="U286" s="256"/>
      <c r="V286" s="255"/>
      <c r="W286" s="255"/>
      <c r="X286" s="257"/>
      <c r="Y286" s="255"/>
      <c r="Z286" s="257"/>
      <c r="AA286" s="257"/>
      <c r="AB286" s="260"/>
      <c r="AC286" s="260"/>
      <c r="AD286" s="258"/>
      <c r="AE286" s="258"/>
      <c r="AF286" s="258"/>
      <c r="AG286" s="258"/>
      <c r="AH286" s="258"/>
      <c r="AI286" s="258"/>
      <c r="AJ286" s="258"/>
      <c r="AK286" s="258"/>
      <c r="AL286" s="258"/>
      <c r="AM286" s="258"/>
      <c r="AN286" s="258"/>
      <c r="AO286" s="258"/>
      <c r="AP286" s="258"/>
      <c r="AQ286" s="258"/>
      <c r="AR286" s="258"/>
      <c r="AS286" s="258"/>
      <c r="AT286" s="258"/>
      <c r="AU286" s="258"/>
      <c r="AV286" s="258"/>
      <c r="AW286" s="258"/>
      <c r="AX286" s="260"/>
      <c r="AY286" s="260"/>
      <c r="AZ286" s="260"/>
      <c r="BA286" s="261"/>
      <c r="BB286" s="260"/>
      <c r="BC286" s="273"/>
      <c r="BD286" s="273"/>
      <c r="BE286" s="258"/>
      <c r="BF286" s="566"/>
      <c r="BG286" s="258"/>
      <c r="BH286" s="258"/>
      <c r="BI286" s="258"/>
      <c r="BJ286" s="258"/>
      <c r="BK286" s="258"/>
      <c r="BL286" s="566"/>
      <c r="BM286" s="258"/>
      <c r="BN286" s="258"/>
      <c r="BO286" s="258"/>
      <c r="BP286" s="258"/>
      <c r="BQ286" s="258"/>
      <c r="BR286" s="258"/>
      <c r="BS286" s="404"/>
      <c r="BT286" s="404"/>
      <c r="BU286" s="404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</row>
    <row r="287" spans="1:219" ht="13.5" customHeight="1">
      <c r="A287" s="210" t="str">
        <f t="shared" ref="A287:A306" si="312">"RE7"&amp;REPT(0,4-LEN(BR287))&amp;BR287</f>
        <v>RE72805</v>
      </c>
      <c r="B287" s="211" t="s">
        <v>1689</v>
      </c>
      <c r="C287" s="211" t="s">
        <v>1886</v>
      </c>
      <c r="D287" s="211" t="s">
        <v>772</v>
      </c>
      <c r="E287" s="401"/>
      <c r="F287" s="262" t="s">
        <v>60</v>
      </c>
      <c r="G287" s="263" t="s">
        <v>1738</v>
      </c>
      <c r="H287" s="262" t="s">
        <v>74</v>
      </c>
      <c r="I287" s="262" t="s">
        <v>1794</v>
      </c>
      <c r="J287" s="263" t="s">
        <v>1796</v>
      </c>
      <c r="K287" s="263" t="s">
        <v>1797</v>
      </c>
      <c r="L287" s="263" t="s">
        <v>1813</v>
      </c>
      <c r="M287" s="262">
        <v>4.4000000000000004</v>
      </c>
      <c r="N287" s="210">
        <v>1</v>
      </c>
      <c r="O287" s="210"/>
      <c r="P287" s="210"/>
      <c r="Q287" s="224"/>
      <c r="R287" s="195"/>
      <c r="S287" s="196"/>
      <c r="T287" s="197"/>
      <c r="U287" s="198"/>
      <c r="V287" s="199"/>
      <c r="W287" s="200"/>
      <c r="X287" s="201"/>
      <c r="Y287" s="202"/>
      <c r="Z287" s="203"/>
      <c r="AA287" s="204"/>
      <c r="AB287" s="242"/>
      <c r="AC287" s="242"/>
      <c r="AD287" s="213">
        <f t="shared" si="310"/>
        <v>0</v>
      </c>
      <c r="AE287" s="214">
        <f t="shared" ref="AE287:AE306" si="313">N287*AD287</f>
        <v>0</v>
      </c>
      <c r="AF287" s="205"/>
      <c r="AG287" s="205"/>
      <c r="AH287" s="206"/>
      <c r="AI287" s="205"/>
      <c r="AJ287" s="509"/>
      <c r="AK287" s="509"/>
      <c r="AL287" s="516"/>
      <c r="AM287" s="510"/>
      <c r="AN287" s="205">
        <f>ROUND(CEILING(AR287*('Summary '!$J$4/100+1),5),0)-1</f>
        <v>474</v>
      </c>
      <c r="AO287" s="206">
        <f t="shared" ref="AO287:AO306" si="314">IF(P287=TRUE,-0.05,0)</f>
        <v>0</v>
      </c>
      <c r="AP287" s="206">
        <f>IF(O287=TRUE,0.55,0)</f>
        <v>0</v>
      </c>
      <c r="AQ287" s="63"/>
      <c r="AR287" s="62">
        <v>389</v>
      </c>
      <c r="AS287" s="205"/>
      <c r="AT287" s="510"/>
      <c r="AU287" s="511"/>
      <c r="AV287" s="511">
        <f t="shared" ref="AV287:AV306" si="315">IF(OrderFormType="Wholesale",CEILING(AR287*ExchRate,ExchRateRoundUpTo),CEILING(AN287*ExchRate,ExchRateRoundUpTo)/1.22)</f>
        <v>389</v>
      </c>
      <c r="AW287" s="511">
        <f t="shared" ref="AW287:AW306" si="316">AV287*(1+AO287+AP287)</f>
        <v>389</v>
      </c>
      <c r="AX287" s="234"/>
      <c r="AY287" s="235"/>
      <c r="AZ287" s="236"/>
      <c r="BA287" s="249"/>
      <c r="BB287" s="238"/>
      <c r="BC287" s="239">
        <f t="shared" ref="BC287:BC306" si="317">SUM(AX287:BB287)</f>
        <v>0</v>
      </c>
      <c r="BD287" s="210">
        <f t="shared" ref="BD287:BD306" si="318">N287*BC287</f>
        <v>0</v>
      </c>
      <c r="BE287" s="512">
        <f t="shared" ref="BE287:BE306" si="319">AV287*(1.1+AO287+AP287)</f>
        <v>427.90000000000003</v>
      </c>
      <c r="BF287" s="242"/>
      <c r="BG287" s="210">
        <f t="shared" ref="BG287:BG296" si="320">$N287*BF287</f>
        <v>0</v>
      </c>
      <c r="BH287" s="512">
        <f t="shared" ref="BH287:BH306" si="321">$AV287*(1.1+$AO287+$AP287)</f>
        <v>427.90000000000003</v>
      </c>
      <c r="BI287" s="400"/>
      <c r="BJ287" s="210">
        <f t="shared" ref="BJ287:BJ306" si="322">N287*BI287</f>
        <v>0</v>
      </c>
      <c r="BK287" s="512">
        <f t="shared" si="291"/>
        <v>447.34999999999997</v>
      </c>
      <c r="BL287" s="242"/>
      <c r="BM287" s="210">
        <f t="shared" ref="BM287:BM306" si="323">N287*BL287</f>
        <v>0</v>
      </c>
      <c r="BN287" s="512">
        <f t="shared" si="292"/>
        <v>389</v>
      </c>
      <c r="BO287" s="397">
        <f t="shared" ref="BO287:BO306" si="324">(AD287*AW287)+(BC287*BE287)+(BF287*BH287)+(BI287*BK287)+(BL287*BN287)</f>
        <v>0</v>
      </c>
      <c r="BP287" s="210">
        <f t="shared" ref="BP287:BP306" si="325">AD287+BC287+BF287+BI287+BL287</f>
        <v>0</v>
      </c>
      <c r="BQ287" s="210">
        <f t="shared" ref="BQ287:BQ306" si="326">N287*BP287</f>
        <v>0</v>
      </c>
      <c r="BR287" s="215">
        <v>2805</v>
      </c>
      <c r="BS287" s="714">
        <v>322</v>
      </c>
      <c r="BT287" s="571" cm="1">
        <f t="array" ref="BT287">PRODUCT(--_xlfn.TEXTSPLIT(G287,"x"))/10000000</f>
        <v>7.383</v>
      </c>
      <c r="BU287" s="571">
        <f t="shared" si="293"/>
        <v>2.624715148438368</v>
      </c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</row>
    <row r="288" spans="1:219" ht="13.5" customHeight="1">
      <c r="A288" s="210" t="str">
        <f t="shared" si="312"/>
        <v>RE72806</v>
      </c>
      <c r="B288" s="211" t="s">
        <v>1689</v>
      </c>
      <c r="C288" s="211" t="s">
        <v>1887</v>
      </c>
      <c r="D288" s="211" t="s">
        <v>772</v>
      </c>
      <c r="E288" s="401"/>
      <c r="F288" s="262" t="s">
        <v>60</v>
      </c>
      <c r="G288" s="263" t="s">
        <v>1738</v>
      </c>
      <c r="H288" s="262" t="s">
        <v>74</v>
      </c>
      <c r="I288" s="262" t="s">
        <v>1794</v>
      </c>
      <c r="J288" s="263" t="s">
        <v>1796</v>
      </c>
      <c r="K288" s="263" t="s">
        <v>1797</v>
      </c>
      <c r="L288" s="263" t="s">
        <v>1813</v>
      </c>
      <c r="M288" s="262">
        <v>4.4000000000000004</v>
      </c>
      <c r="N288" s="210">
        <v>1</v>
      </c>
      <c r="O288" s="210"/>
      <c r="P288" s="210"/>
      <c r="Q288" s="224"/>
      <c r="R288" s="195"/>
      <c r="S288" s="196"/>
      <c r="T288" s="197"/>
      <c r="U288" s="198"/>
      <c r="V288" s="199"/>
      <c r="W288" s="200"/>
      <c r="X288" s="201"/>
      <c r="Y288" s="202"/>
      <c r="Z288" s="203"/>
      <c r="AA288" s="204"/>
      <c r="AB288" s="242"/>
      <c r="AC288" s="242"/>
      <c r="AD288" s="213">
        <f t="shared" si="310"/>
        <v>0</v>
      </c>
      <c r="AE288" s="214">
        <f t="shared" si="313"/>
        <v>0</v>
      </c>
      <c r="AF288" s="205"/>
      <c r="AG288" s="205"/>
      <c r="AH288" s="206"/>
      <c r="AI288" s="205"/>
      <c r="AJ288" s="509"/>
      <c r="AK288" s="509"/>
      <c r="AL288" s="516"/>
      <c r="AM288" s="510"/>
      <c r="AN288" s="205">
        <f>ROUND(CEILING(AR288*('Summary '!$J$4/100+1),5),0)-1</f>
        <v>474</v>
      </c>
      <c r="AO288" s="206">
        <f t="shared" si="314"/>
        <v>0</v>
      </c>
      <c r="AP288" s="206">
        <f t="shared" ref="AP288:AP296" si="327">IF(O288=TRUE,0.55,0)</f>
        <v>0</v>
      </c>
      <c r="AQ288" s="63"/>
      <c r="AR288" s="62">
        <v>389</v>
      </c>
      <c r="AS288" s="205"/>
      <c r="AT288" s="510"/>
      <c r="AU288" s="511"/>
      <c r="AV288" s="511">
        <f t="shared" si="315"/>
        <v>389</v>
      </c>
      <c r="AW288" s="511">
        <f t="shared" si="316"/>
        <v>389</v>
      </c>
      <c r="AX288" s="234"/>
      <c r="AY288" s="235"/>
      <c r="AZ288" s="236"/>
      <c r="BA288" s="249"/>
      <c r="BB288" s="238"/>
      <c r="BC288" s="239">
        <f t="shared" si="317"/>
        <v>0</v>
      </c>
      <c r="BD288" s="210">
        <f t="shared" si="318"/>
        <v>0</v>
      </c>
      <c r="BE288" s="512">
        <f t="shared" si="319"/>
        <v>427.90000000000003</v>
      </c>
      <c r="BF288" s="242"/>
      <c r="BG288" s="210">
        <f t="shared" si="320"/>
        <v>0</v>
      </c>
      <c r="BH288" s="512">
        <f t="shared" si="321"/>
        <v>427.90000000000003</v>
      </c>
      <c r="BI288" s="400"/>
      <c r="BJ288" s="210">
        <f t="shared" si="322"/>
        <v>0</v>
      </c>
      <c r="BK288" s="512">
        <f t="shared" si="291"/>
        <v>447.34999999999997</v>
      </c>
      <c r="BL288" s="242"/>
      <c r="BM288" s="210">
        <f t="shared" si="323"/>
        <v>0</v>
      </c>
      <c r="BN288" s="512">
        <f t="shared" si="292"/>
        <v>389</v>
      </c>
      <c r="BO288" s="397">
        <f t="shared" si="324"/>
        <v>0</v>
      </c>
      <c r="BP288" s="210">
        <f t="shared" si="325"/>
        <v>0</v>
      </c>
      <c r="BQ288" s="210">
        <f t="shared" si="326"/>
        <v>0</v>
      </c>
      <c r="BR288" s="215">
        <v>2806</v>
      </c>
      <c r="BS288" s="714">
        <v>322</v>
      </c>
      <c r="BT288" s="571" cm="1">
        <f t="array" ref="BT288">PRODUCT(--_xlfn.TEXTSPLIT(G288,"x"))/10000000</f>
        <v>7.383</v>
      </c>
      <c r="BU288" s="571">
        <f t="shared" si="293"/>
        <v>2.624715148438368</v>
      </c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</row>
    <row r="289" spans="1:219" ht="13.5" customHeight="1">
      <c r="A289" s="210" t="str">
        <f t="shared" si="312"/>
        <v>RE72807</v>
      </c>
      <c r="B289" s="211" t="s">
        <v>1689</v>
      </c>
      <c r="C289" s="211" t="s">
        <v>1888</v>
      </c>
      <c r="D289" s="211" t="s">
        <v>772</v>
      </c>
      <c r="E289" s="401"/>
      <c r="F289" s="262" t="s">
        <v>60</v>
      </c>
      <c r="G289" s="263" t="s">
        <v>1738</v>
      </c>
      <c r="H289" s="262" t="s">
        <v>74</v>
      </c>
      <c r="I289" s="262" t="s">
        <v>1794</v>
      </c>
      <c r="J289" s="263" t="s">
        <v>1796</v>
      </c>
      <c r="K289" s="263" t="s">
        <v>1797</v>
      </c>
      <c r="L289" s="263" t="s">
        <v>1813</v>
      </c>
      <c r="M289" s="262">
        <v>4.5</v>
      </c>
      <c r="N289" s="210">
        <v>1</v>
      </c>
      <c r="O289" s="210"/>
      <c r="P289" s="210"/>
      <c r="Q289" s="224"/>
      <c r="R289" s="195"/>
      <c r="S289" s="196"/>
      <c r="T289" s="197"/>
      <c r="U289" s="198"/>
      <c r="V289" s="199"/>
      <c r="W289" s="200"/>
      <c r="X289" s="201"/>
      <c r="Y289" s="202"/>
      <c r="Z289" s="203"/>
      <c r="AA289" s="204"/>
      <c r="AB289" s="242"/>
      <c r="AC289" s="242"/>
      <c r="AD289" s="213">
        <f t="shared" si="310"/>
        <v>0</v>
      </c>
      <c r="AE289" s="214">
        <f t="shared" si="313"/>
        <v>0</v>
      </c>
      <c r="AF289" s="205"/>
      <c r="AG289" s="205"/>
      <c r="AH289" s="206"/>
      <c r="AI289" s="205"/>
      <c r="AJ289" s="509"/>
      <c r="AK289" s="509"/>
      <c r="AL289" s="516"/>
      <c r="AM289" s="510"/>
      <c r="AN289" s="205">
        <f>ROUND(CEILING(AR289*('Summary '!$J$4/100+1),5),0)-1</f>
        <v>499</v>
      </c>
      <c r="AO289" s="206">
        <f t="shared" si="314"/>
        <v>0</v>
      </c>
      <c r="AP289" s="206">
        <f t="shared" si="327"/>
        <v>0</v>
      </c>
      <c r="AQ289" s="63"/>
      <c r="AR289" s="62">
        <v>409</v>
      </c>
      <c r="AS289" s="205"/>
      <c r="AT289" s="510"/>
      <c r="AU289" s="511"/>
      <c r="AV289" s="511">
        <f t="shared" si="315"/>
        <v>409</v>
      </c>
      <c r="AW289" s="511">
        <f t="shared" si="316"/>
        <v>409</v>
      </c>
      <c r="AX289" s="234"/>
      <c r="AY289" s="235"/>
      <c r="AZ289" s="236"/>
      <c r="BA289" s="249"/>
      <c r="BB289" s="238"/>
      <c r="BC289" s="239">
        <f t="shared" si="317"/>
        <v>0</v>
      </c>
      <c r="BD289" s="210">
        <f t="shared" si="318"/>
        <v>0</v>
      </c>
      <c r="BE289" s="512">
        <f t="shared" si="319"/>
        <v>449.90000000000003</v>
      </c>
      <c r="BF289" s="242"/>
      <c r="BG289" s="210">
        <f t="shared" si="320"/>
        <v>0</v>
      </c>
      <c r="BH289" s="512">
        <f t="shared" si="321"/>
        <v>449.90000000000003</v>
      </c>
      <c r="BI289" s="400"/>
      <c r="BJ289" s="210">
        <f t="shared" si="322"/>
        <v>0</v>
      </c>
      <c r="BK289" s="512">
        <f t="shared" si="291"/>
        <v>470.34999999999997</v>
      </c>
      <c r="BL289" s="242"/>
      <c r="BM289" s="210">
        <f t="shared" si="323"/>
        <v>0</v>
      </c>
      <c r="BN289" s="512">
        <f t="shared" si="292"/>
        <v>409</v>
      </c>
      <c r="BO289" s="397">
        <f t="shared" si="324"/>
        <v>0</v>
      </c>
      <c r="BP289" s="210">
        <f t="shared" si="325"/>
        <v>0</v>
      </c>
      <c r="BQ289" s="210">
        <f t="shared" si="326"/>
        <v>0</v>
      </c>
      <c r="BR289" s="215">
        <v>2807</v>
      </c>
      <c r="BS289" s="714">
        <v>322</v>
      </c>
      <c r="BT289" s="571" cm="1">
        <f t="array" ref="BT289">PRODUCT(--_xlfn.TEXTSPLIT(G289,"x"))/10000000</f>
        <v>7.383</v>
      </c>
      <c r="BU289" s="571">
        <f t="shared" si="293"/>
        <v>2.624715148438368</v>
      </c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</row>
    <row r="290" spans="1:219" ht="13.5" customHeight="1">
      <c r="A290" s="210" t="str">
        <f t="shared" si="312"/>
        <v>RE72808</v>
      </c>
      <c r="B290" s="211" t="s">
        <v>1689</v>
      </c>
      <c r="C290" s="211" t="s">
        <v>1889</v>
      </c>
      <c r="D290" s="211" t="s">
        <v>772</v>
      </c>
      <c r="E290" s="401"/>
      <c r="F290" s="262" t="s">
        <v>60</v>
      </c>
      <c r="G290" s="263" t="s">
        <v>1738</v>
      </c>
      <c r="H290" s="262" t="s">
        <v>74</v>
      </c>
      <c r="I290" s="262" t="s">
        <v>1794</v>
      </c>
      <c r="J290" s="263" t="s">
        <v>1796</v>
      </c>
      <c r="K290" s="263" t="s">
        <v>1797</v>
      </c>
      <c r="L290" s="263" t="s">
        <v>1813</v>
      </c>
      <c r="M290" s="262">
        <v>4.5</v>
      </c>
      <c r="N290" s="210">
        <v>1</v>
      </c>
      <c r="O290" s="210"/>
      <c r="P290" s="210"/>
      <c r="Q290" s="224"/>
      <c r="R290" s="195"/>
      <c r="S290" s="196"/>
      <c r="T290" s="197"/>
      <c r="U290" s="198"/>
      <c r="V290" s="199"/>
      <c r="W290" s="200"/>
      <c r="X290" s="201"/>
      <c r="Y290" s="202"/>
      <c r="Z290" s="203"/>
      <c r="AA290" s="204"/>
      <c r="AB290" s="242"/>
      <c r="AC290" s="242"/>
      <c r="AD290" s="213">
        <f t="shared" si="310"/>
        <v>0</v>
      </c>
      <c r="AE290" s="214">
        <f t="shared" si="313"/>
        <v>0</v>
      </c>
      <c r="AF290" s="205"/>
      <c r="AG290" s="205"/>
      <c r="AH290" s="206"/>
      <c r="AI290" s="205"/>
      <c r="AJ290" s="509"/>
      <c r="AK290" s="509"/>
      <c r="AL290" s="516"/>
      <c r="AM290" s="510"/>
      <c r="AN290" s="205">
        <f>ROUND(CEILING(AR290*('Summary '!$J$4/100+1),5),0)-1</f>
        <v>499</v>
      </c>
      <c r="AO290" s="206">
        <f t="shared" si="314"/>
        <v>0</v>
      </c>
      <c r="AP290" s="206">
        <f t="shared" si="327"/>
        <v>0</v>
      </c>
      <c r="AQ290" s="63"/>
      <c r="AR290" s="62">
        <v>409</v>
      </c>
      <c r="AS290" s="205"/>
      <c r="AT290" s="510"/>
      <c r="AU290" s="511"/>
      <c r="AV290" s="511">
        <f t="shared" si="315"/>
        <v>409</v>
      </c>
      <c r="AW290" s="511">
        <f t="shared" si="316"/>
        <v>409</v>
      </c>
      <c r="AX290" s="234"/>
      <c r="AY290" s="235"/>
      <c r="AZ290" s="236"/>
      <c r="BA290" s="249"/>
      <c r="BB290" s="238"/>
      <c r="BC290" s="239">
        <f t="shared" si="317"/>
        <v>0</v>
      </c>
      <c r="BD290" s="210">
        <f t="shared" si="318"/>
        <v>0</v>
      </c>
      <c r="BE290" s="512">
        <f t="shared" si="319"/>
        <v>449.90000000000003</v>
      </c>
      <c r="BF290" s="242"/>
      <c r="BG290" s="210">
        <f t="shared" si="320"/>
        <v>0</v>
      </c>
      <c r="BH290" s="512">
        <f t="shared" si="321"/>
        <v>449.90000000000003</v>
      </c>
      <c r="BI290" s="400"/>
      <c r="BJ290" s="210">
        <f t="shared" si="322"/>
        <v>0</v>
      </c>
      <c r="BK290" s="512">
        <f t="shared" si="291"/>
        <v>470.34999999999997</v>
      </c>
      <c r="BL290" s="242"/>
      <c r="BM290" s="210">
        <f t="shared" si="323"/>
        <v>0</v>
      </c>
      <c r="BN290" s="512">
        <f t="shared" si="292"/>
        <v>409</v>
      </c>
      <c r="BO290" s="397">
        <f t="shared" si="324"/>
        <v>0</v>
      </c>
      <c r="BP290" s="210">
        <f t="shared" si="325"/>
        <v>0</v>
      </c>
      <c r="BQ290" s="210">
        <f t="shared" si="326"/>
        <v>0</v>
      </c>
      <c r="BR290" s="215">
        <v>2808</v>
      </c>
      <c r="BS290" s="714">
        <v>322</v>
      </c>
      <c r="BT290" s="571" cm="1">
        <f t="array" ref="BT290">PRODUCT(--_xlfn.TEXTSPLIT(G290,"x"))/10000000</f>
        <v>7.383</v>
      </c>
      <c r="BU290" s="571">
        <f t="shared" si="293"/>
        <v>2.624715148438368</v>
      </c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</row>
    <row r="291" spans="1:219" ht="13.5" customHeight="1">
      <c r="A291" s="210" t="str">
        <f t="shared" si="312"/>
        <v>RE72810</v>
      </c>
      <c r="B291" s="211" t="s">
        <v>1689</v>
      </c>
      <c r="C291" s="211" t="s">
        <v>1890</v>
      </c>
      <c r="D291" s="211" t="s">
        <v>772</v>
      </c>
      <c r="E291" s="401"/>
      <c r="F291" s="262" t="s">
        <v>60</v>
      </c>
      <c r="G291" s="263" t="s">
        <v>1739</v>
      </c>
      <c r="H291" s="262" t="s">
        <v>74</v>
      </c>
      <c r="I291" s="262" t="s">
        <v>1794</v>
      </c>
      <c r="J291" s="263" t="s">
        <v>1796</v>
      </c>
      <c r="K291" s="263" t="s">
        <v>1797</v>
      </c>
      <c r="L291" s="263" t="s">
        <v>1813</v>
      </c>
      <c r="M291" s="262">
        <v>4.5</v>
      </c>
      <c r="N291" s="210">
        <v>1</v>
      </c>
      <c r="O291" s="210"/>
      <c r="P291" s="210"/>
      <c r="Q291" s="224"/>
      <c r="R291" s="195"/>
      <c r="S291" s="196"/>
      <c r="T291" s="197"/>
      <c r="U291" s="198"/>
      <c r="V291" s="199"/>
      <c r="W291" s="200"/>
      <c r="X291" s="201"/>
      <c r="Y291" s="202"/>
      <c r="Z291" s="203"/>
      <c r="AA291" s="204"/>
      <c r="AB291" s="242"/>
      <c r="AC291" s="242"/>
      <c r="AD291" s="213">
        <f t="shared" si="310"/>
        <v>0</v>
      </c>
      <c r="AE291" s="214">
        <f t="shared" si="313"/>
        <v>0</v>
      </c>
      <c r="AF291" s="205"/>
      <c r="AG291" s="205"/>
      <c r="AH291" s="206"/>
      <c r="AI291" s="205"/>
      <c r="AJ291" s="509"/>
      <c r="AK291" s="509"/>
      <c r="AL291" s="516"/>
      <c r="AM291" s="510"/>
      <c r="AN291" s="205">
        <f>ROUND(CEILING(AR291*('Summary '!$J$4/100+1),5),0)-1</f>
        <v>509</v>
      </c>
      <c r="AO291" s="206">
        <f t="shared" si="314"/>
        <v>0</v>
      </c>
      <c r="AP291" s="206">
        <f t="shared" si="327"/>
        <v>0</v>
      </c>
      <c r="AQ291" s="63"/>
      <c r="AR291" s="62">
        <v>414</v>
      </c>
      <c r="AS291" s="205"/>
      <c r="AT291" s="510"/>
      <c r="AU291" s="511"/>
      <c r="AV291" s="511">
        <f t="shared" si="315"/>
        <v>414</v>
      </c>
      <c r="AW291" s="511">
        <f t="shared" si="316"/>
        <v>414</v>
      </c>
      <c r="AX291" s="234"/>
      <c r="AY291" s="235"/>
      <c r="AZ291" s="236"/>
      <c r="BA291" s="249"/>
      <c r="BB291" s="238"/>
      <c r="BC291" s="239">
        <f t="shared" si="317"/>
        <v>0</v>
      </c>
      <c r="BD291" s="210">
        <f t="shared" si="318"/>
        <v>0</v>
      </c>
      <c r="BE291" s="512">
        <f t="shared" si="319"/>
        <v>455.40000000000003</v>
      </c>
      <c r="BF291" s="242"/>
      <c r="BG291" s="210">
        <f t="shared" si="320"/>
        <v>0</v>
      </c>
      <c r="BH291" s="512">
        <f t="shared" si="321"/>
        <v>455.40000000000003</v>
      </c>
      <c r="BI291" s="400"/>
      <c r="BJ291" s="210">
        <f t="shared" si="322"/>
        <v>0</v>
      </c>
      <c r="BK291" s="512">
        <f t="shared" si="291"/>
        <v>476.09999999999997</v>
      </c>
      <c r="BL291" s="242"/>
      <c r="BM291" s="210">
        <f t="shared" si="323"/>
        <v>0</v>
      </c>
      <c r="BN291" s="512">
        <f t="shared" si="292"/>
        <v>414</v>
      </c>
      <c r="BO291" s="397">
        <f t="shared" si="324"/>
        <v>0</v>
      </c>
      <c r="BP291" s="210">
        <f t="shared" si="325"/>
        <v>0</v>
      </c>
      <c r="BQ291" s="210">
        <f t="shared" si="326"/>
        <v>0</v>
      </c>
      <c r="BR291" s="215">
        <v>2810</v>
      </c>
      <c r="BS291" s="714">
        <v>322</v>
      </c>
      <c r="BT291" s="571" cm="1">
        <f t="array" ref="BT291">PRODUCT(--_xlfn.TEXTSPLIT(G291,"x"))/10000000</f>
        <v>7.5209999999999999</v>
      </c>
      <c r="BU291" s="571">
        <f t="shared" si="293"/>
        <v>2.621445923681339</v>
      </c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</row>
    <row r="292" spans="1:219" ht="13.5" customHeight="1">
      <c r="A292" s="210" t="str">
        <f t="shared" si="312"/>
        <v>RE72811</v>
      </c>
      <c r="B292" s="211" t="s">
        <v>1689</v>
      </c>
      <c r="C292" s="211" t="s">
        <v>1891</v>
      </c>
      <c r="D292" s="211" t="s">
        <v>772</v>
      </c>
      <c r="E292" s="401"/>
      <c r="F292" s="262" t="s">
        <v>60</v>
      </c>
      <c r="G292" s="263" t="s">
        <v>1739</v>
      </c>
      <c r="H292" s="262" t="s">
        <v>74</v>
      </c>
      <c r="I292" s="262" t="s">
        <v>1794</v>
      </c>
      <c r="J292" s="263" t="s">
        <v>1796</v>
      </c>
      <c r="K292" s="263" t="s">
        <v>1797</v>
      </c>
      <c r="L292" s="263" t="s">
        <v>1813</v>
      </c>
      <c r="M292" s="262">
        <v>4.5</v>
      </c>
      <c r="N292" s="210">
        <v>1</v>
      </c>
      <c r="O292" s="210"/>
      <c r="P292" s="210"/>
      <c r="Q292" s="224"/>
      <c r="R292" s="195"/>
      <c r="S292" s="196"/>
      <c r="T292" s="197"/>
      <c r="U292" s="198"/>
      <c r="V292" s="199"/>
      <c r="W292" s="200"/>
      <c r="X292" s="201"/>
      <c r="Y292" s="202"/>
      <c r="Z292" s="203"/>
      <c r="AA292" s="204"/>
      <c r="AB292" s="242"/>
      <c r="AC292" s="242"/>
      <c r="AD292" s="213">
        <f t="shared" si="310"/>
        <v>0</v>
      </c>
      <c r="AE292" s="214">
        <f t="shared" si="313"/>
        <v>0</v>
      </c>
      <c r="AF292" s="205"/>
      <c r="AG292" s="205"/>
      <c r="AH292" s="206"/>
      <c r="AI292" s="205"/>
      <c r="AJ292" s="509"/>
      <c r="AK292" s="509"/>
      <c r="AL292" s="516"/>
      <c r="AM292" s="510"/>
      <c r="AN292" s="205">
        <f>ROUND(CEILING(AR292*('Summary '!$J$4/100+1),5),0)-1</f>
        <v>509</v>
      </c>
      <c r="AO292" s="206">
        <f t="shared" si="314"/>
        <v>0</v>
      </c>
      <c r="AP292" s="206">
        <f t="shared" si="327"/>
        <v>0</v>
      </c>
      <c r="AQ292" s="63"/>
      <c r="AR292" s="62">
        <v>414</v>
      </c>
      <c r="AS292" s="205"/>
      <c r="AT292" s="510"/>
      <c r="AU292" s="511"/>
      <c r="AV292" s="511">
        <f t="shared" si="315"/>
        <v>414</v>
      </c>
      <c r="AW292" s="511">
        <f t="shared" si="316"/>
        <v>414</v>
      </c>
      <c r="AX292" s="234"/>
      <c r="AY292" s="235"/>
      <c r="AZ292" s="236"/>
      <c r="BA292" s="249"/>
      <c r="BB292" s="238"/>
      <c r="BC292" s="239">
        <f t="shared" si="317"/>
        <v>0</v>
      </c>
      <c r="BD292" s="210">
        <f t="shared" si="318"/>
        <v>0</v>
      </c>
      <c r="BE292" s="512">
        <f t="shared" si="319"/>
        <v>455.40000000000003</v>
      </c>
      <c r="BF292" s="242"/>
      <c r="BG292" s="210">
        <f t="shared" si="320"/>
        <v>0</v>
      </c>
      <c r="BH292" s="512">
        <f t="shared" si="321"/>
        <v>455.40000000000003</v>
      </c>
      <c r="BI292" s="400"/>
      <c r="BJ292" s="210">
        <f t="shared" si="322"/>
        <v>0</v>
      </c>
      <c r="BK292" s="512">
        <f t="shared" si="291"/>
        <v>476.09999999999997</v>
      </c>
      <c r="BL292" s="242"/>
      <c r="BM292" s="210">
        <f t="shared" si="323"/>
        <v>0</v>
      </c>
      <c r="BN292" s="512">
        <f t="shared" si="292"/>
        <v>414</v>
      </c>
      <c r="BO292" s="397">
        <f t="shared" si="324"/>
        <v>0</v>
      </c>
      <c r="BP292" s="210">
        <f t="shared" si="325"/>
        <v>0</v>
      </c>
      <c r="BQ292" s="210">
        <f t="shared" si="326"/>
        <v>0</v>
      </c>
      <c r="BR292" s="215">
        <v>2811</v>
      </c>
      <c r="BS292" s="714">
        <v>322</v>
      </c>
      <c r="BT292" s="571" cm="1">
        <f t="array" ref="BT292">PRODUCT(--_xlfn.TEXTSPLIT(G292,"x"))/10000000</f>
        <v>7.5209999999999999</v>
      </c>
      <c r="BU292" s="571">
        <f t="shared" si="293"/>
        <v>2.621445923681339</v>
      </c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</row>
    <row r="293" spans="1:219" ht="13.5" customHeight="1">
      <c r="A293" s="210" t="str">
        <f t="shared" si="312"/>
        <v>RE72812</v>
      </c>
      <c r="B293" s="211" t="s">
        <v>1689</v>
      </c>
      <c r="C293" s="211" t="s">
        <v>1892</v>
      </c>
      <c r="D293" s="211" t="s">
        <v>772</v>
      </c>
      <c r="E293" s="401"/>
      <c r="F293" s="262" t="s">
        <v>59</v>
      </c>
      <c r="G293" s="263" t="s">
        <v>1738</v>
      </c>
      <c r="H293" s="262" t="s">
        <v>74</v>
      </c>
      <c r="I293" s="262" t="s">
        <v>1794</v>
      </c>
      <c r="J293" s="263" t="s">
        <v>1796</v>
      </c>
      <c r="K293" s="263" t="s">
        <v>1797</v>
      </c>
      <c r="L293" s="263" t="s">
        <v>1813</v>
      </c>
      <c r="M293" s="262">
        <v>4.5</v>
      </c>
      <c r="N293" s="210">
        <v>1</v>
      </c>
      <c r="O293" s="210"/>
      <c r="P293" s="210"/>
      <c r="Q293" s="224"/>
      <c r="R293" s="195"/>
      <c r="S293" s="196"/>
      <c r="T293" s="197"/>
      <c r="U293" s="198"/>
      <c r="V293" s="199"/>
      <c r="W293" s="200"/>
      <c r="X293" s="201"/>
      <c r="Y293" s="202"/>
      <c r="Z293" s="203"/>
      <c r="AA293" s="204"/>
      <c r="AB293" s="242"/>
      <c r="AC293" s="242"/>
      <c r="AD293" s="213">
        <f t="shared" si="310"/>
        <v>0</v>
      </c>
      <c r="AE293" s="214">
        <f t="shared" si="313"/>
        <v>0</v>
      </c>
      <c r="AF293" s="205"/>
      <c r="AG293" s="205"/>
      <c r="AH293" s="206"/>
      <c r="AI293" s="205"/>
      <c r="AJ293" s="509"/>
      <c r="AK293" s="509"/>
      <c r="AL293" s="516"/>
      <c r="AM293" s="510"/>
      <c r="AN293" s="205">
        <f>ROUND(CEILING(AR293*('Summary '!$J$4/100+1),5),0)-1</f>
        <v>529</v>
      </c>
      <c r="AO293" s="206">
        <f t="shared" si="314"/>
        <v>0</v>
      </c>
      <c r="AP293" s="206">
        <f t="shared" si="327"/>
        <v>0</v>
      </c>
      <c r="AQ293" s="63"/>
      <c r="AR293" s="62">
        <v>434</v>
      </c>
      <c r="AS293" s="205"/>
      <c r="AT293" s="510"/>
      <c r="AU293" s="511"/>
      <c r="AV293" s="511">
        <f t="shared" si="315"/>
        <v>434</v>
      </c>
      <c r="AW293" s="511">
        <f t="shared" si="316"/>
        <v>434</v>
      </c>
      <c r="AX293" s="234"/>
      <c r="AY293" s="235"/>
      <c r="AZ293" s="236"/>
      <c r="BA293" s="249"/>
      <c r="BB293" s="238"/>
      <c r="BC293" s="239">
        <f t="shared" si="317"/>
        <v>0</v>
      </c>
      <c r="BD293" s="210">
        <f t="shared" si="318"/>
        <v>0</v>
      </c>
      <c r="BE293" s="512">
        <f t="shared" si="319"/>
        <v>477.40000000000003</v>
      </c>
      <c r="BF293" s="242"/>
      <c r="BG293" s="210">
        <f t="shared" si="320"/>
        <v>0</v>
      </c>
      <c r="BH293" s="512">
        <f t="shared" si="321"/>
        <v>477.40000000000003</v>
      </c>
      <c r="BI293" s="400"/>
      <c r="BJ293" s="210">
        <f t="shared" si="322"/>
        <v>0</v>
      </c>
      <c r="BK293" s="512">
        <f t="shared" si="291"/>
        <v>499.09999999999997</v>
      </c>
      <c r="BL293" s="242"/>
      <c r="BM293" s="210">
        <f t="shared" si="323"/>
        <v>0</v>
      </c>
      <c r="BN293" s="512">
        <f t="shared" si="292"/>
        <v>434</v>
      </c>
      <c r="BO293" s="397">
        <f t="shared" si="324"/>
        <v>0</v>
      </c>
      <c r="BP293" s="210">
        <f t="shared" si="325"/>
        <v>0</v>
      </c>
      <c r="BQ293" s="210">
        <f t="shared" si="326"/>
        <v>0</v>
      </c>
      <c r="BR293" s="215">
        <v>2812</v>
      </c>
      <c r="BS293" s="714">
        <v>322</v>
      </c>
      <c r="BT293" s="571" cm="1">
        <f t="array" ref="BT293">PRODUCT(--_xlfn.TEXTSPLIT(G293,"x"))/10000000</f>
        <v>7.383</v>
      </c>
      <c r="BU293" s="571">
        <f t="shared" si="293"/>
        <v>2.624715148438368</v>
      </c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</row>
    <row r="294" spans="1:219" ht="13.5" customHeight="1">
      <c r="A294" s="210" t="str">
        <f t="shared" si="312"/>
        <v>RE72813</v>
      </c>
      <c r="B294" s="211" t="s">
        <v>1689</v>
      </c>
      <c r="C294" s="211" t="s">
        <v>1893</v>
      </c>
      <c r="D294" s="211" t="s">
        <v>772</v>
      </c>
      <c r="E294" s="401"/>
      <c r="F294" s="262" t="s">
        <v>59</v>
      </c>
      <c r="G294" s="263" t="s">
        <v>1738</v>
      </c>
      <c r="H294" s="262" t="s">
        <v>74</v>
      </c>
      <c r="I294" s="262" t="s">
        <v>1794</v>
      </c>
      <c r="J294" s="263" t="s">
        <v>1796</v>
      </c>
      <c r="K294" s="263" t="s">
        <v>1797</v>
      </c>
      <c r="L294" s="263" t="s">
        <v>1813</v>
      </c>
      <c r="M294" s="262">
        <v>4.5</v>
      </c>
      <c r="N294" s="210">
        <v>1</v>
      </c>
      <c r="O294" s="210"/>
      <c r="P294" s="210"/>
      <c r="Q294" s="224"/>
      <c r="R294" s="195"/>
      <c r="S294" s="196"/>
      <c r="T294" s="197"/>
      <c r="U294" s="198"/>
      <c r="V294" s="199"/>
      <c r="W294" s="200"/>
      <c r="X294" s="201"/>
      <c r="Y294" s="202"/>
      <c r="Z294" s="203"/>
      <c r="AA294" s="204"/>
      <c r="AB294" s="242"/>
      <c r="AC294" s="242"/>
      <c r="AD294" s="213">
        <f t="shared" si="310"/>
        <v>0</v>
      </c>
      <c r="AE294" s="214">
        <f t="shared" si="313"/>
        <v>0</v>
      </c>
      <c r="AF294" s="205"/>
      <c r="AG294" s="205"/>
      <c r="AH294" s="206"/>
      <c r="AI294" s="205"/>
      <c r="AJ294" s="509"/>
      <c r="AK294" s="509"/>
      <c r="AL294" s="516"/>
      <c r="AM294" s="510"/>
      <c r="AN294" s="205">
        <f>ROUND(CEILING(AR294*('Summary '!$J$4/100+1),5),0)-1</f>
        <v>529</v>
      </c>
      <c r="AO294" s="206">
        <f t="shared" si="314"/>
        <v>0</v>
      </c>
      <c r="AP294" s="206">
        <f t="shared" si="327"/>
        <v>0</v>
      </c>
      <c r="AQ294" s="63"/>
      <c r="AR294" s="62">
        <v>434</v>
      </c>
      <c r="AS294" s="205"/>
      <c r="AT294" s="510"/>
      <c r="AU294" s="511"/>
      <c r="AV294" s="511">
        <f t="shared" si="315"/>
        <v>434</v>
      </c>
      <c r="AW294" s="511">
        <f t="shared" si="316"/>
        <v>434</v>
      </c>
      <c r="AX294" s="234"/>
      <c r="AY294" s="235"/>
      <c r="AZ294" s="236"/>
      <c r="BA294" s="249"/>
      <c r="BB294" s="238"/>
      <c r="BC294" s="239">
        <f t="shared" si="317"/>
        <v>0</v>
      </c>
      <c r="BD294" s="210">
        <f t="shared" si="318"/>
        <v>0</v>
      </c>
      <c r="BE294" s="512">
        <f t="shared" si="319"/>
        <v>477.40000000000003</v>
      </c>
      <c r="BF294" s="242"/>
      <c r="BG294" s="210">
        <f t="shared" si="320"/>
        <v>0</v>
      </c>
      <c r="BH294" s="512">
        <f t="shared" si="321"/>
        <v>477.40000000000003</v>
      </c>
      <c r="BI294" s="400"/>
      <c r="BJ294" s="210">
        <f t="shared" si="322"/>
        <v>0</v>
      </c>
      <c r="BK294" s="512">
        <f t="shared" si="291"/>
        <v>499.09999999999997</v>
      </c>
      <c r="BL294" s="242"/>
      <c r="BM294" s="210">
        <f t="shared" si="323"/>
        <v>0</v>
      </c>
      <c r="BN294" s="512">
        <f t="shared" si="292"/>
        <v>434</v>
      </c>
      <c r="BO294" s="397">
        <f t="shared" si="324"/>
        <v>0</v>
      </c>
      <c r="BP294" s="210">
        <f t="shared" si="325"/>
        <v>0</v>
      </c>
      <c r="BQ294" s="210">
        <f t="shared" si="326"/>
        <v>0</v>
      </c>
      <c r="BR294" s="215">
        <v>2813</v>
      </c>
      <c r="BS294" s="714">
        <v>322</v>
      </c>
      <c r="BT294" s="571" cm="1">
        <f t="array" ref="BT294">PRODUCT(--_xlfn.TEXTSPLIT(G294,"x"))/10000000</f>
        <v>7.383</v>
      </c>
      <c r="BU294" s="571">
        <f t="shared" si="293"/>
        <v>2.624715148438368</v>
      </c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</row>
    <row r="295" spans="1:219" ht="13.5" customHeight="1">
      <c r="A295" s="210" t="str">
        <f t="shared" si="312"/>
        <v>RE72814</v>
      </c>
      <c r="B295" s="211" t="s">
        <v>1689</v>
      </c>
      <c r="C295" s="211" t="s">
        <v>1894</v>
      </c>
      <c r="D295" s="211" t="s">
        <v>772</v>
      </c>
      <c r="E295" s="401"/>
      <c r="F295" s="262" t="s">
        <v>60</v>
      </c>
      <c r="G295" s="263" t="s">
        <v>1740</v>
      </c>
      <c r="H295" s="263" t="s">
        <v>95</v>
      </c>
      <c r="I295" s="262" t="s">
        <v>1794</v>
      </c>
      <c r="J295" s="263" t="s">
        <v>1796</v>
      </c>
      <c r="K295" s="263" t="s">
        <v>1797</v>
      </c>
      <c r="L295" s="263" t="s">
        <v>1813</v>
      </c>
      <c r="M295" s="262">
        <v>4.3</v>
      </c>
      <c r="N295" s="210">
        <v>1</v>
      </c>
      <c r="O295" s="210"/>
      <c r="P295" s="210"/>
      <c r="Q295" s="224"/>
      <c r="R295" s="195"/>
      <c r="S295" s="196"/>
      <c r="T295" s="197"/>
      <c r="U295" s="198"/>
      <c r="V295" s="199"/>
      <c r="W295" s="200"/>
      <c r="X295" s="201"/>
      <c r="Y295" s="202"/>
      <c r="Z295" s="203"/>
      <c r="AA295" s="204"/>
      <c r="AB295" s="242"/>
      <c r="AC295" s="242"/>
      <c r="AD295" s="213">
        <f t="shared" si="310"/>
        <v>0</v>
      </c>
      <c r="AE295" s="214">
        <f t="shared" si="313"/>
        <v>0</v>
      </c>
      <c r="AF295" s="205"/>
      <c r="AG295" s="205"/>
      <c r="AH295" s="206"/>
      <c r="AI295" s="205"/>
      <c r="AJ295" s="509"/>
      <c r="AK295" s="509"/>
      <c r="AL295" s="516"/>
      <c r="AM295" s="510"/>
      <c r="AN295" s="205">
        <f>ROUND(CEILING(AR295*('Summary '!$J$4/100+1),5),0)-1</f>
        <v>474</v>
      </c>
      <c r="AO295" s="206">
        <f t="shared" si="314"/>
        <v>0</v>
      </c>
      <c r="AP295" s="206">
        <f t="shared" si="327"/>
        <v>0</v>
      </c>
      <c r="AQ295" s="63"/>
      <c r="AR295" s="62">
        <v>389</v>
      </c>
      <c r="AS295" s="205"/>
      <c r="AT295" s="510"/>
      <c r="AU295" s="511"/>
      <c r="AV295" s="511">
        <f t="shared" si="315"/>
        <v>389</v>
      </c>
      <c r="AW295" s="511">
        <f t="shared" si="316"/>
        <v>389</v>
      </c>
      <c r="AX295" s="234"/>
      <c r="AY295" s="235"/>
      <c r="AZ295" s="236"/>
      <c r="BA295" s="249"/>
      <c r="BB295" s="238"/>
      <c r="BC295" s="239">
        <f t="shared" si="317"/>
        <v>0</v>
      </c>
      <c r="BD295" s="210">
        <f t="shared" si="318"/>
        <v>0</v>
      </c>
      <c r="BE295" s="512">
        <f t="shared" si="319"/>
        <v>427.90000000000003</v>
      </c>
      <c r="BF295" s="242"/>
      <c r="BG295" s="210">
        <f t="shared" si="320"/>
        <v>0</v>
      </c>
      <c r="BH295" s="512">
        <f t="shared" si="321"/>
        <v>427.90000000000003</v>
      </c>
      <c r="BI295" s="400"/>
      <c r="BJ295" s="210">
        <f t="shared" si="322"/>
        <v>0</v>
      </c>
      <c r="BK295" s="512">
        <f t="shared" si="291"/>
        <v>447.34999999999997</v>
      </c>
      <c r="BL295" s="242"/>
      <c r="BM295" s="210">
        <f t="shared" si="323"/>
        <v>0</v>
      </c>
      <c r="BN295" s="512">
        <f t="shared" si="292"/>
        <v>389</v>
      </c>
      <c r="BO295" s="397">
        <f t="shared" si="324"/>
        <v>0</v>
      </c>
      <c r="BP295" s="210">
        <f t="shared" si="325"/>
        <v>0</v>
      </c>
      <c r="BQ295" s="210">
        <f t="shared" si="326"/>
        <v>0</v>
      </c>
      <c r="BR295" s="215">
        <v>2814</v>
      </c>
      <c r="BS295" s="714">
        <v>322</v>
      </c>
      <c r="BT295" s="571" cm="1">
        <f t="array" ref="BT295">PRODUCT(--_xlfn.TEXTSPLIT(G295,"x"))/10000000</f>
        <v>7.4175000000000004</v>
      </c>
      <c r="BU295" s="571">
        <f t="shared" si="293"/>
        <v>2.6238921488514197</v>
      </c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</row>
    <row r="296" spans="1:219" ht="13.5" customHeight="1">
      <c r="A296" s="210" t="str">
        <f t="shared" si="312"/>
        <v>RE72815</v>
      </c>
      <c r="B296" s="211" t="s">
        <v>1689</v>
      </c>
      <c r="C296" s="211" t="s">
        <v>1895</v>
      </c>
      <c r="D296" s="211" t="s">
        <v>772</v>
      </c>
      <c r="E296" s="401"/>
      <c r="F296" s="262" t="s">
        <v>60</v>
      </c>
      <c r="G296" s="263" t="s">
        <v>1740</v>
      </c>
      <c r="H296" s="263" t="s">
        <v>95</v>
      </c>
      <c r="I296" s="262" t="s">
        <v>1794</v>
      </c>
      <c r="J296" s="263" t="s">
        <v>1796</v>
      </c>
      <c r="K296" s="263" t="s">
        <v>1797</v>
      </c>
      <c r="L296" s="263" t="s">
        <v>1813</v>
      </c>
      <c r="M296" s="262">
        <v>4.3</v>
      </c>
      <c r="N296" s="210">
        <v>1</v>
      </c>
      <c r="O296" s="210"/>
      <c r="P296" s="210"/>
      <c r="Q296" s="224"/>
      <c r="R296" s="195"/>
      <c r="S296" s="196"/>
      <c r="T296" s="197"/>
      <c r="U296" s="198"/>
      <c r="V296" s="199"/>
      <c r="W296" s="200"/>
      <c r="X296" s="201"/>
      <c r="Y296" s="202"/>
      <c r="Z296" s="203"/>
      <c r="AA296" s="204"/>
      <c r="AB296" s="242"/>
      <c r="AC296" s="242"/>
      <c r="AD296" s="213">
        <f t="shared" si="310"/>
        <v>0</v>
      </c>
      <c r="AE296" s="214">
        <f t="shared" si="313"/>
        <v>0</v>
      </c>
      <c r="AF296" s="205"/>
      <c r="AG296" s="205"/>
      <c r="AH296" s="206"/>
      <c r="AI296" s="205"/>
      <c r="AJ296" s="509"/>
      <c r="AK296" s="509"/>
      <c r="AL296" s="516"/>
      <c r="AM296" s="510"/>
      <c r="AN296" s="205">
        <f>ROUND(CEILING(AR296*('Summary '!$J$4/100+1),5),0)-1</f>
        <v>474</v>
      </c>
      <c r="AO296" s="206">
        <f t="shared" si="314"/>
        <v>0</v>
      </c>
      <c r="AP296" s="206">
        <f t="shared" si="327"/>
        <v>0</v>
      </c>
      <c r="AQ296" s="63"/>
      <c r="AR296" s="62">
        <v>389</v>
      </c>
      <c r="AS296" s="205"/>
      <c r="AT296" s="510"/>
      <c r="AU296" s="511"/>
      <c r="AV296" s="511">
        <f t="shared" si="315"/>
        <v>389</v>
      </c>
      <c r="AW296" s="511">
        <f t="shared" si="316"/>
        <v>389</v>
      </c>
      <c r="AX296" s="234"/>
      <c r="AY296" s="235"/>
      <c r="AZ296" s="236"/>
      <c r="BA296" s="249"/>
      <c r="BB296" s="238"/>
      <c r="BC296" s="239">
        <f t="shared" si="317"/>
        <v>0</v>
      </c>
      <c r="BD296" s="210">
        <f t="shared" si="318"/>
        <v>0</v>
      </c>
      <c r="BE296" s="512">
        <f t="shared" si="319"/>
        <v>427.90000000000003</v>
      </c>
      <c r="BF296" s="242"/>
      <c r="BG296" s="210">
        <f t="shared" si="320"/>
        <v>0</v>
      </c>
      <c r="BH296" s="512">
        <f t="shared" si="321"/>
        <v>427.90000000000003</v>
      </c>
      <c r="BI296" s="400"/>
      <c r="BJ296" s="210">
        <f t="shared" si="322"/>
        <v>0</v>
      </c>
      <c r="BK296" s="512">
        <f t="shared" si="291"/>
        <v>447.34999999999997</v>
      </c>
      <c r="BL296" s="242"/>
      <c r="BM296" s="210">
        <f t="shared" si="323"/>
        <v>0</v>
      </c>
      <c r="BN296" s="512">
        <f t="shared" si="292"/>
        <v>389</v>
      </c>
      <c r="BO296" s="397">
        <f t="shared" si="324"/>
        <v>0</v>
      </c>
      <c r="BP296" s="210">
        <f t="shared" si="325"/>
        <v>0</v>
      </c>
      <c r="BQ296" s="210">
        <f t="shared" si="326"/>
        <v>0</v>
      </c>
      <c r="BR296" s="215">
        <v>2815</v>
      </c>
      <c r="BS296" s="714">
        <v>322</v>
      </c>
      <c r="BT296" s="571" cm="1">
        <f t="array" ref="BT296">PRODUCT(--_xlfn.TEXTSPLIT(G296,"x"))/10000000</f>
        <v>7.4175000000000004</v>
      </c>
      <c r="BU296" s="571">
        <f t="shared" si="293"/>
        <v>2.6238921488514197</v>
      </c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</row>
    <row r="297" spans="1:219" ht="13.5" customHeight="1">
      <c r="A297" s="210" t="str">
        <f t="shared" si="312"/>
        <v>RE72611</v>
      </c>
      <c r="B297" s="211" t="s">
        <v>1689</v>
      </c>
      <c r="C297" s="211" t="s">
        <v>2324</v>
      </c>
      <c r="D297" s="211" t="s">
        <v>772</v>
      </c>
      <c r="E297" s="401"/>
      <c r="F297" s="262" t="s">
        <v>60</v>
      </c>
      <c r="G297" s="263" t="s">
        <v>1738</v>
      </c>
      <c r="H297" s="262" t="s">
        <v>74</v>
      </c>
      <c r="I297" s="262" t="s">
        <v>1794</v>
      </c>
      <c r="J297" s="263" t="s">
        <v>1796</v>
      </c>
      <c r="K297" s="263" t="s">
        <v>1797</v>
      </c>
      <c r="L297" s="263" t="s">
        <v>1803</v>
      </c>
      <c r="M297" s="262">
        <v>4.4000000000000004</v>
      </c>
      <c r="N297" s="210">
        <v>1</v>
      </c>
      <c r="O297" s="210"/>
      <c r="P297" s="210"/>
      <c r="Q297" s="224"/>
      <c r="R297" s="195"/>
      <c r="S297" s="196"/>
      <c r="T297" s="197"/>
      <c r="U297" s="198"/>
      <c r="V297" s="199"/>
      <c r="W297" s="200"/>
      <c r="X297" s="201"/>
      <c r="Y297" s="202"/>
      <c r="Z297" s="203"/>
      <c r="AA297" s="204"/>
      <c r="AB297" s="242"/>
      <c r="AC297" s="242"/>
      <c r="AD297" s="213">
        <f t="shared" si="310"/>
        <v>0</v>
      </c>
      <c r="AE297" s="214">
        <f t="shared" si="313"/>
        <v>0</v>
      </c>
      <c r="AF297" s="205"/>
      <c r="AG297" s="205"/>
      <c r="AH297" s="206"/>
      <c r="AI297" s="205"/>
      <c r="AJ297" s="509"/>
      <c r="AK297" s="509"/>
      <c r="AL297" s="516"/>
      <c r="AM297" s="510"/>
      <c r="AN297" s="205">
        <f>ROUND(CEILING(AR297*('Summary '!$J$4/100+1),5),0)-1</f>
        <v>294</v>
      </c>
      <c r="AO297" s="206">
        <f t="shared" si="314"/>
        <v>0</v>
      </c>
      <c r="AP297" s="206">
        <f t="shared" ref="AP297:AP306" si="328">IF(O297=TRUE,0.15,0)</f>
        <v>0</v>
      </c>
      <c r="AQ297" s="63"/>
      <c r="AR297" s="62">
        <v>239</v>
      </c>
      <c r="AS297" s="205"/>
      <c r="AT297" s="510"/>
      <c r="AU297" s="511"/>
      <c r="AV297" s="511">
        <f t="shared" si="315"/>
        <v>239</v>
      </c>
      <c r="AW297" s="511">
        <f t="shared" si="316"/>
        <v>239</v>
      </c>
      <c r="AX297" s="234"/>
      <c r="AY297" s="235"/>
      <c r="AZ297" s="236"/>
      <c r="BA297" s="249"/>
      <c r="BB297" s="238"/>
      <c r="BC297" s="239">
        <f t="shared" si="317"/>
        <v>0</v>
      </c>
      <c r="BD297" s="210">
        <f t="shared" si="318"/>
        <v>0</v>
      </c>
      <c r="BE297" s="512">
        <f t="shared" si="319"/>
        <v>262.90000000000003</v>
      </c>
      <c r="BF297" s="242"/>
      <c r="BG297" s="210">
        <f t="shared" si="273"/>
        <v>0</v>
      </c>
      <c r="BH297" s="512">
        <f t="shared" si="321"/>
        <v>262.90000000000003</v>
      </c>
      <c r="BI297" s="400"/>
      <c r="BJ297" s="210">
        <f t="shared" si="322"/>
        <v>0</v>
      </c>
      <c r="BK297" s="512">
        <f t="shared" si="291"/>
        <v>274.84999999999997</v>
      </c>
      <c r="BL297" s="242"/>
      <c r="BM297" s="210">
        <f t="shared" si="323"/>
        <v>0</v>
      </c>
      <c r="BN297" s="512">
        <f t="shared" si="292"/>
        <v>239</v>
      </c>
      <c r="BO297" s="397">
        <f t="shared" si="324"/>
        <v>0</v>
      </c>
      <c r="BP297" s="210">
        <f t="shared" si="325"/>
        <v>0</v>
      </c>
      <c r="BQ297" s="210">
        <f t="shared" si="326"/>
        <v>0</v>
      </c>
      <c r="BR297" s="215">
        <v>2611</v>
      </c>
      <c r="BS297" s="714">
        <v>322</v>
      </c>
      <c r="BT297" s="571" cm="1">
        <f t="array" ref="BT297">PRODUCT(--_xlfn.TEXTSPLIT(G297,"x"))/10000000</f>
        <v>7.383</v>
      </c>
      <c r="BU297" s="571">
        <f t="shared" si="293"/>
        <v>2.624715148438368</v>
      </c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</row>
    <row r="298" spans="1:219" ht="13.5" customHeight="1">
      <c r="A298" s="210" t="str">
        <f t="shared" si="312"/>
        <v>RE72615</v>
      </c>
      <c r="B298" s="211" t="s">
        <v>1689</v>
      </c>
      <c r="C298" s="211" t="s">
        <v>2325</v>
      </c>
      <c r="D298" s="211" t="s">
        <v>772</v>
      </c>
      <c r="E298" s="401"/>
      <c r="F298" s="262" t="s">
        <v>60</v>
      </c>
      <c r="G298" s="263" t="s">
        <v>1738</v>
      </c>
      <c r="H298" s="262" t="s">
        <v>74</v>
      </c>
      <c r="I298" s="262" t="s">
        <v>1794</v>
      </c>
      <c r="J298" s="263" t="s">
        <v>1796</v>
      </c>
      <c r="K298" s="263" t="s">
        <v>1797</v>
      </c>
      <c r="L298" s="263" t="s">
        <v>1803</v>
      </c>
      <c r="M298" s="262">
        <v>4.4000000000000004</v>
      </c>
      <c r="N298" s="210">
        <v>1</v>
      </c>
      <c r="O298" s="210"/>
      <c r="P298" s="210"/>
      <c r="Q298" s="224"/>
      <c r="R298" s="195"/>
      <c r="S298" s="196"/>
      <c r="T298" s="197"/>
      <c r="U298" s="198"/>
      <c r="V298" s="199"/>
      <c r="W298" s="200"/>
      <c r="X298" s="201"/>
      <c r="Y298" s="202"/>
      <c r="Z298" s="203"/>
      <c r="AA298" s="204"/>
      <c r="AB298" s="242"/>
      <c r="AC298" s="242"/>
      <c r="AD298" s="213">
        <f t="shared" si="310"/>
        <v>0</v>
      </c>
      <c r="AE298" s="214">
        <f t="shared" si="313"/>
        <v>0</v>
      </c>
      <c r="AF298" s="205"/>
      <c r="AG298" s="205"/>
      <c r="AH298" s="206"/>
      <c r="AI298" s="205"/>
      <c r="AJ298" s="509"/>
      <c r="AK298" s="509"/>
      <c r="AL298" s="516"/>
      <c r="AM298" s="510"/>
      <c r="AN298" s="205">
        <f>ROUND(CEILING(AR298*('Summary '!$J$4/100+1),5),0)-1</f>
        <v>294</v>
      </c>
      <c r="AO298" s="206">
        <f t="shared" si="314"/>
        <v>0</v>
      </c>
      <c r="AP298" s="206">
        <f t="shared" si="328"/>
        <v>0</v>
      </c>
      <c r="AQ298" s="63"/>
      <c r="AR298" s="62">
        <v>239</v>
      </c>
      <c r="AS298" s="205"/>
      <c r="AT298" s="510"/>
      <c r="AU298" s="511"/>
      <c r="AV298" s="511">
        <f t="shared" si="315"/>
        <v>239</v>
      </c>
      <c r="AW298" s="511">
        <f t="shared" si="316"/>
        <v>239</v>
      </c>
      <c r="AX298" s="234"/>
      <c r="AY298" s="235"/>
      <c r="AZ298" s="236"/>
      <c r="BA298" s="249"/>
      <c r="BB298" s="238"/>
      <c r="BC298" s="239">
        <f t="shared" si="317"/>
        <v>0</v>
      </c>
      <c r="BD298" s="210">
        <f t="shared" si="318"/>
        <v>0</v>
      </c>
      <c r="BE298" s="512">
        <f t="shared" si="319"/>
        <v>262.90000000000003</v>
      </c>
      <c r="BF298" s="242"/>
      <c r="BG298" s="210">
        <f t="shared" si="273"/>
        <v>0</v>
      </c>
      <c r="BH298" s="512">
        <f t="shared" si="321"/>
        <v>262.90000000000003</v>
      </c>
      <c r="BI298" s="400"/>
      <c r="BJ298" s="210">
        <f t="shared" si="322"/>
        <v>0</v>
      </c>
      <c r="BK298" s="512">
        <f t="shared" si="291"/>
        <v>274.84999999999997</v>
      </c>
      <c r="BL298" s="242"/>
      <c r="BM298" s="210">
        <f t="shared" si="323"/>
        <v>0</v>
      </c>
      <c r="BN298" s="512">
        <f t="shared" si="292"/>
        <v>239</v>
      </c>
      <c r="BO298" s="397">
        <f t="shared" si="324"/>
        <v>0</v>
      </c>
      <c r="BP298" s="210">
        <f t="shared" si="325"/>
        <v>0</v>
      </c>
      <c r="BQ298" s="210">
        <f t="shared" si="326"/>
        <v>0</v>
      </c>
      <c r="BR298" s="215">
        <v>2615</v>
      </c>
      <c r="BS298" s="714">
        <v>322</v>
      </c>
      <c r="BT298" s="571" cm="1">
        <f t="array" ref="BT298">PRODUCT(--_xlfn.TEXTSPLIT(G298,"x"))/10000000</f>
        <v>7.383</v>
      </c>
      <c r="BU298" s="571">
        <f t="shared" si="293"/>
        <v>2.624715148438368</v>
      </c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</row>
    <row r="299" spans="1:219" ht="13.5" customHeight="1">
      <c r="A299" s="210" t="str">
        <f t="shared" si="312"/>
        <v>RE72612</v>
      </c>
      <c r="B299" s="211" t="s">
        <v>1689</v>
      </c>
      <c r="C299" s="211" t="s">
        <v>2326</v>
      </c>
      <c r="D299" s="211" t="s">
        <v>772</v>
      </c>
      <c r="E299" s="401"/>
      <c r="F299" s="262" t="s">
        <v>60</v>
      </c>
      <c r="G299" s="263" t="s">
        <v>1738</v>
      </c>
      <c r="H299" s="262" t="s">
        <v>74</v>
      </c>
      <c r="I299" s="262" t="s">
        <v>1794</v>
      </c>
      <c r="J299" s="263" t="s">
        <v>1796</v>
      </c>
      <c r="K299" s="263" t="s">
        <v>1797</v>
      </c>
      <c r="L299" s="263" t="s">
        <v>1803</v>
      </c>
      <c r="M299" s="262">
        <v>4.5</v>
      </c>
      <c r="N299" s="210">
        <v>1</v>
      </c>
      <c r="O299" s="210"/>
      <c r="P299" s="210"/>
      <c r="Q299" s="224"/>
      <c r="R299" s="195"/>
      <c r="S299" s="196"/>
      <c r="T299" s="197"/>
      <c r="U299" s="198"/>
      <c r="V299" s="199"/>
      <c r="W299" s="200"/>
      <c r="X299" s="201"/>
      <c r="Y299" s="202"/>
      <c r="Z299" s="203"/>
      <c r="AA299" s="204"/>
      <c r="AB299" s="242"/>
      <c r="AC299" s="242"/>
      <c r="AD299" s="213">
        <f t="shared" si="310"/>
        <v>0</v>
      </c>
      <c r="AE299" s="214">
        <f t="shared" si="313"/>
        <v>0</v>
      </c>
      <c r="AF299" s="205"/>
      <c r="AG299" s="205"/>
      <c r="AH299" s="206"/>
      <c r="AI299" s="205"/>
      <c r="AJ299" s="509"/>
      <c r="AK299" s="509"/>
      <c r="AL299" s="516"/>
      <c r="AM299" s="510"/>
      <c r="AN299" s="205">
        <f>ROUND(CEILING(AR299*('Summary '!$J$4/100+1),5),0)-1</f>
        <v>309</v>
      </c>
      <c r="AO299" s="206">
        <f t="shared" si="314"/>
        <v>0</v>
      </c>
      <c r="AP299" s="206">
        <f t="shared" si="328"/>
        <v>0</v>
      </c>
      <c r="AQ299" s="63"/>
      <c r="AR299" s="62">
        <v>254</v>
      </c>
      <c r="AS299" s="205"/>
      <c r="AT299" s="510"/>
      <c r="AU299" s="511"/>
      <c r="AV299" s="511">
        <f t="shared" si="315"/>
        <v>254</v>
      </c>
      <c r="AW299" s="511">
        <f t="shared" si="316"/>
        <v>254</v>
      </c>
      <c r="AX299" s="234"/>
      <c r="AY299" s="235"/>
      <c r="AZ299" s="236"/>
      <c r="BA299" s="249"/>
      <c r="BB299" s="238"/>
      <c r="BC299" s="239">
        <f t="shared" si="317"/>
        <v>0</v>
      </c>
      <c r="BD299" s="210">
        <f t="shared" si="318"/>
        <v>0</v>
      </c>
      <c r="BE299" s="512">
        <f t="shared" si="319"/>
        <v>279.40000000000003</v>
      </c>
      <c r="BF299" s="242"/>
      <c r="BG299" s="210">
        <f t="shared" si="273"/>
        <v>0</v>
      </c>
      <c r="BH299" s="512">
        <f t="shared" si="321"/>
        <v>279.40000000000003</v>
      </c>
      <c r="BI299" s="400"/>
      <c r="BJ299" s="210">
        <f t="shared" si="322"/>
        <v>0</v>
      </c>
      <c r="BK299" s="512">
        <f t="shared" si="291"/>
        <v>292.09999999999997</v>
      </c>
      <c r="BL299" s="242"/>
      <c r="BM299" s="210">
        <f t="shared" si="323"/>
        <v>0</v>
      </c>
      <c r="BN299" s="512">
        <f t="shared" si="292"/>
        <v>254</v>
      </c>
      <c r="BO299" s="397">
        <f t="shared" si="324"/>
        <v>0</v>
      </c>
      <c r="BP299" s="210">
        <f t="shared" si="325"/>
        <v>0</v>
      </c>
      <c r="BQ299" s="210">
        <f t="shared" si="326"/>
        <v>0</v>
      </c>
      <c r="BR299" s="613">
        <v>2612</v>
      </c>
      <c r="BS299" s="714">
        <v>322</v>
      </c>
      <c r="BT299" s="571" cm="1">
        <f t="array" ref="BT299">PRODUCT(--_xlfn.TEXTSPLIT(G299,"x"))/10000000</f>
        <v>7.383</v>
      </c>
      <c r="BU299" s="571">
        <f t="shared" si="293"/>
        <v>2.624715148438368</v>
      </c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</row>
    <row r="300" spans="1:219" ht="13.5" customHeight="1">
      <c r="A300" s="210" t="str">
        <f t="shared" si="312"/>
        <v>RE72616</v>
      </c>
      <c r="B300" s="211" t="s">
        <v>1689</v>
      </c>
      <c r="C300" s="211" t="s">
        <v>2327</v>
      </c>
      <c r="D300" s="211" t="s">
        <v>772</v>
      </c>
      <c r="E300" s="401"/>
      <c r="F300" s="262" t="s">
        <v>60</v>
      </c>
      <c r="G300" s="263" t="s">
        <v>1738</v>
      </c>
      <c r="H300" s="262" t="s">
        <v>74</v>
      </c>
      <c r="I300" s="262" t="s">
        <v>1794</v>
      </c>
      <c r="J300" s="263" t="s">
        <v>1796</v>
      </c>
      <c r="K300" s="263" t="s">
        <v>1797</v>
      </c>
      <c r="L300" s="263" t="s">
        <v>1803</v>
      </c>
      <c r="M300" s="262">
        <v>4.5</v>
      </c>
      <c r="N300" s="210">
        <v>1</v>
      </c>
      <c r="O300" s="210"/>
      <c r="P300" s="210"/>
      <c r="Q300" s="224"/>
      <c r="R300" s="195"/>
      <c r="S300" s="196"/>
      <c r="T300" s="197"/>
      <c r="U300" s="198"/>
      <c r="V300" s="199"/>
      <c r="W300" s="200"/>
      <c r="X300" s="201"/>
      <c r="Y300" s="202"/>
      <c r="Z300" s="203"/>
      <c r="AA300" s="204"/>
      <c r="AB300" s="242"/>
      <c r="AC300" s="242"/>
      <c r="AD300" s="213">
        <f t="shared" si="310"/>
        <v>0</v>
      </c>
      <c r="AE300" s="214">
        <f t="shared" si="313"/>
        <v>0</v>
      </c>
      <c r="AF300" s="205"/>
      <c r="AG300" s="205"/>
      <c r="AH300" s="206"/>
      <c r="AI300" s="205"/>
      <c r="AJ300" s="509"/>
      <c r="AK300" s="509"/>
      <c r="AL300" s="516"/>
      <c r="AM300" s="510"/>
      <c r="AN300" s="205">
        <f>ROUND(CEILING(AR300*('Summary '!$J$4/100+1),5),0)-1</f>
        <v>309</v>
      </c>
      <c r="AO300" s="206">
        <f t="shared" si="314"/>
        <v>0</v>
      </c>
      <c r="AP300" s="206">
        <f t="shared" si="328"/>
        <v>0</v>
      </c>
      <c r="AQ300" s="63"/>
      <c r="AR300" s="62">
        <v>254</v>
      </c>
      <c r="AS300" s="205"/>
      <c r="AT300" s="510"/>
      <c r="AU300" s="511"/>
      <c r="AV300" s="511">
        <f t="shared" si="315"/>
        <v>254</v>
      </c>
      <c r="AW300" s="511">
        <f t="shared" si="316"/>
        <v>254</v>
      </c>
      <c r="AX300" s="234"/>
      <c r="AY300" s="235"/>
      <c r="AZ300" s="236"/>
      <c r="BA300" s="249"/>
      <c r="BB300" s="238"/>
      <c r="BC300" s="239">
        <f t="shared" si="317"/>
        <v>0</v>
      </c>
      <c r="BD300" s="210">
        <f t="shared" si="318"/>
        <v>0</v>
      </c>
      <c r="BE300" s="512">
        <f t="shared" si="319"/>
        <v>279.40000000000003</v>
      </c>
      <c r="BF300" s="242"/>
      <c r="BG300" s="210">
        <f t="shared" si="273"/>
        <v>0</v>
      </c>
      <c r="BH300" s="512">
        <f t="shared" si="321"/>
        <v>279.40000000000003</v>
      </c>
      <c r="BI300" s="400"/>
      <c r="BJ300" s="210">
        <f t="shared" si="322"/>
        <v>0</v>
      </c>
      <c r="BK300" s="512">
        <f t="shared" si="291"/>
        <v>292.09999999999997</v>
      </c>
      <c r="BL300" s="242"/>
      <c r="BM300" s="210">
        <f t="shared" si="323"/>
        <v>0</v>
      </c>
      <c r="BN300" s="512">
        <f t="shared" si="292"/>
        <v>254</v>
      </c>
      <c r="BO300" s="397">
        <f t="shared" si="324"/>
        <v>0</v>
      </c>
      <c r="BP300" s="210">
        <f t="shared" si="325"/>
        <v>0</v>
      </c>
      <c r="BQ300" s="210">
        <f t="shared" si="326"/>
        <v>0</v>
      </c>
      <c r="BR300" s="613">
        <v>2616</v>
      </c>
      <c r="BS300" s="714">
        <v>322</v>
      </c>
      <c r="BT300" s="571" cm="1">
        <f t="array" ref="BT300">PRODUCT(--_xlfn.TEXTSPLIT(G300,"x"))/10000000</f>
        <v>7.383</v>
      </c>
      <c r="BU300" s="571">
        <f t="shared" si="293"/>
        <v>2.624715148438368</v>
      </c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</row>
    <row r="301" spans="1:219" ht="13.5" customHeight="1">
      <c r="A301" s="210" t="str">
        <f t="shared" si="312"/>
        <v>RE72613</v>
      </c>
      <c r="B301" s="211" t="s">
        <v>1689</v>
      </c>
      <c r="C301" s="211" t="s">
        <v>2328</v>
      </c>
      <c r="D301" s="211" t="s">
        <v>772</v>
      </c>
      <c r="E301" s="401"/>
      <c r="F301" s="262" t="s">
        <v>60</v>
      </c>
      <c r="G301" s="263" t="s">
        <v>1739</v>
      </c>
      <c r="H301" s="262" t="s">
        <v>74</v>
      </c>
      <c r="I301" s="262" t="s">
        <v>1794</v>
      </c>
      <c r="J301" s="263" t="s">
        <v>1796</v>
      </c>
      <c r="K301" s="263" t="s">
        <v>1797</v>
      </c>
      <c r="L301" s="263" t="s">
        <v>1803</v>
      </c>
      <c r="M301" s="262">
        <v>4.5</v>
      </c>
      <c r="N301" s="210">
        <v>1</v>
      </c>
      <c r="O301" s="210"/>
      <c r="P301" s="210"/>
      <c r="Q301" s="224"/>
      <c r="R301" s="195"/>
      <c r="S301" s="196"/>
      <c r="T301" s="197"/>
      <c r="U301" s="198"/>
      <c r="V301" s="199"/>
      <c r="W301" s="200"/>
      <c r="X301" s="201"/>
      <c r="Y301" s="202"/>
      <c r="Z301" s="203"/>
      <c r="AA301" s="204"/>
      <c r="AB301" s="242"/>
      <c r="AC301" s="242"/>
      <c r="AD301" s="213">
        <f t="shared" si="310"/>
        <v>0</v>
      </c>
      <c r="AE301" s="214">
        <f t="shared" si="313"/>
        <v>0</v>
      </c>
      <c r="AF301" s="205"/>
      <c r="AG301" s="205"/>
      <c r="AH301" s="206"/>
      <c r="AI301" s="205"/>
      <c r="AJ301" s="509"/>
      <c r="AK301" s="509"/>
      <c r="AL301" s="516"/>
      <c r="AM301" s="510"/>
      <c r="AN301" s="205">
        <f>ROUND(CEILING(AR301*('Summary '!$J$4/100+1),5),0)-1</f>
        <v>319</v>
      </c>
      <c r="AO301" s="206">
        <f t="shared" si="314"/>
        <v>0</v>
      </c>
      <c r="AP301" s="206">
        <f t="shared" si="328"/>
        <v>0</v>
      </c>
      <c r="AQ301" s="63"/>
      <c r="AR301" s="62">
        <v>259</v>
      </c>
      <c r="AS301" s="205"/>
      <c r="AT301" s="510"/>
      <c r="AU301" s="511"/>
      <c r="AV301" s="511">
        <f t="shared" si="315"/>
        <v>259</v>
      </c>
      <c r="AW301" s="511">
        <f t="shared" si="316"/>
        <v>259</v>
      </c>
      <c r="AX301" s="234"/>
      <c r="AY301" s="235"/>
      <c r="AZ301" s="236"/>
      <c r="BA301" s="249"/>
      <c r="BB301" s="238"/>
      <c r="BC301" s="239">
        <f t="shared" si="317"/>
        <v>0</v>
      </c>
      <c r="BD301" s="210">
        <f t="shared" si="318"/>
        <v>0</v>
      </c>
      <c r="BE301" s="512">
        <f t="shared" si="319"/>
        <v>284.90000000000003</v>
      </c>
      <c r="BF301" s="242"/>
      <c r="BG301" s="210">
        <f t="shared" si="273"/>
        <v>0</v>
      </c>
      <c r="BH301" s="512">
        <f t="shared" si="321"/>
        <v>284.90000000000003</v>
      </c>
      <c r="BI301" s="400"/>
      <c r="BJ301" s="210">
        <f t="shared" si="322"/>
        <v>0</v>
      </c>
      <c r="BK301" s="512">
        <f t="shared" si="291"/>
        <v>297.84999999999997</v>
      </c>
      <c r="BL301" s="242"/>
      <c r="BM301" s="210">
        <f t="shared" si="323"/>
        <v>0</v>
      </c>
      <c r="BN301" s="512">
        <f t="shared" si="292"/>
        <v>259</v>
      </c>
      <c r="BO301" s="397">
        <f t="shared" si="324"/>
        <v>0</v>
      </c>
      <c r="BP301" s="210">
        <f t="shared" si="325"/>
        <v>0</v>
      </c>
      <c r="BQ301" s="210">
        <f t="shared" si="326"/>
        <v>0</v>
      </c>
      <c r="BR301" s="215">
        <v>2613</v>
      </c>
      <c r="BS301" s="714">
        <v>322</v>
      </c>
      <c r="BT301" s="571" cm="1">
        <f t="array" ref="BT301">PRODUCT(--_xlfn.TEXTSPLIT(G301,"x"))/10000000</f>
        <v>7.5209999999999999</v>
      </c>
      <c r="BU301" s="571">
        <f t="shared" si="293"/>
        <v>2.621445923681339</v>
      </c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</row>
    <row r="302" spans="1:219" ht="13.5" customHeight="1">
      <c r="A302" s="210" t="str">
        <f t="shared" si="312"/>
        <v>RE72617</v>
      </c>
      <c r="B302" s="211" t="s">
        <v>1689</v>
      </c>
      <c r="C302" s="211" t="s">
        <v>2329</v>
      </c>
      <c r="D302" s="211" t="s">
        <v>772</v>
      </c>
      <c r="E302" s="401"/>
      <c r="F302" s="262" t="s">
        <v>60</v>
      </c>
      <c r="G302" s="263" t="s">
        <v>1739</v>
      </c>
      <c r="H302" s="262" t="s">
        <v>74</v>
      </c>
      <c r="I302" s="262" t="s">
        <v>1794</v>
      </c>
      <c r="J302" s="263" t="s">
        <v>1796</v>
      </c>
      <c r="K302" s="263" t="s">
        <v>1797</v>
      </c>
      <c r="L302" s="263" t="s">
        <v>1803</v>
      </c>
      <c r="M302" s="262">
        <v>4.5</v>
      </c>
      <c r="N302" s="210">
        <v>1</v>
      </c>
      <c r="O302" s="210"/>
      <c r="P302" s="210"/>
      <c r="Q302" s="224"/>
      <c r="R302" s="195"/>
      <c r="S302" s="196"/>
      <c r="T302" s="197"/>
      <c r="U302" s="198"/>
      <c r="V302" s="199"/>
      <c r="W302" s="200"/>
      <c r="X302" s="201"/>
      <c r="Y302" s="202"/>
      <c r="Z302" s="203"/>
      <c r="AA302" s="204"/>
      <c r="AB302" s="242"/>
      <c r="AC302" s="242"/>
      <c r="AD302" s="213">
        <f t="shared" si="310"/>
        <v>0</v>
      </c>
      <c r="AE302" s="214">
        <f t="shared" si="313"/>
        <v>0</v>
      </c>
      <c r="AF302" s="205"/>
      <c r="AG302" s="205"/>
      <c r="AH302" s="206"/>
      <c r="AI302" s="205"/>
      <c r="AJ302" s="509"/>
      <c r="AK302" s="509"/>
      <c r="AL302" s="516"/>
      <c r="AM302" s="510"/>
      <c r="AN302" s="205">
        <f>ROUND(CEILING(AR302*('Summary '!$J$4/100+1),5),0)-1</f>
        <v>319</v>
      </c>
      <c r="AO302" s="206">
        <f t="shared" si="314"/>
        <v>0</v>
      </c>
      <c r="AP302" s="206">
        <f t="shared" si="328"/>
        <v>0</v>
      </c>
      <c r="AQ302" s="63"/>
      <c r="AR302" s="62">
        <v>259</v>
      </c>
      <c r="AS302" s="205"/>
      <c r="AT302" s="510"/>
      <c r="AU302" s="511"/>
      <c r="AV302" s="511">
        <f t="shared" si="315"/>
        <v>259</v>
      </c>
      <c r="AW302" s="511">
        <f t="shared" si="316"/>
        <v>259</v>
      </c>
      <c r="AX302" s="234"/>
      <c r="AY302" s="235"/>
      <c r="AZ302" s="236"/>
      <c r="BA302" s="249"/>
      <c r="BB302" s="238"/>
      <c r="BC302" s="239">
        <f t="shared" si="317"/>
        <v>0</v>
      </c>
      <c r="BD302" s="210">
        <f t="shared" si="318"/>
        <v>0</v>
      </c>
      <c r="BE302" s="512">
        <f t="shared" si="319"/>
        <v>284.90000000000003</v>
      </c>
      <c r="BF302" s="242"/>
      <c r="BG302" s="210">
        <f t="shared" si="273"/>
        <v>0</v>
      </c>
      <c r="BH302" s="512">
        <f t="shared" si="321"/>
        <v>284.90000000000003</v>
      </c>
      <c r="BI302" s="400"/>
      <c r="BJ302" s="210">
        <f t="shared" si="322"/>
        <v>0</v>
      </c>
      <c r="BK302" s="512">
        <f t="shared" si="291"/>
        <v>297.84999999999997</v>
      </c>
      <c r="BL302" s="242"/>
      <c r="BM302" s="210">
        <f t="shared" si="323"/>
        <v>0</v>
      </c>
      <c r="BN302" s="512">
        <f t="shared" si="292"/>
        <v>259</v>
      </c>
      <c r="BO302" s="397">
        <f t="shared" si="324"/>
        <v>0</v>
      </c>
      <c r="BP302" s="210">
        <f t="shared" si="325"/>
        <v>0</v>
      </c>
      <c r="BQ302" s="210">
        <f t="shared" si="326"/>
        <v>0</v>
      </c>
      <c r="BR302" s="215">
        <v>2617</v>
      </c>
      <c r="BS302" s="714">
        <v>322</v>
      </c>
      <c r="BT302" s="571" cm="1">
        <f t="array" ref="BT302">PRODUCT(--_xlfn.TEXTSPLIT(G302,"x"))/10000000</f>
        <v>7.5209999999999999</v>
      </c>
      <c r="BU302" s="571">
        <f t="shared" si="293"/>
        <v>2.621445923681339</v>
      </c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</row>
    <row r="303" spans="1:219" ht="13.5" customHeight="1">
      <c r="A303" s="210" t="str">
        <f t="shared" si="312"/>
        <v>RE72614</v>
      </c>
      <c r="B303" s="211" t="s">
        <v>1689</v>
      </c>
      <c r="C303" s="211" t="s">
        <v>2330</v>
      </c>
      <c r="D303" s="211" t="s">
        <v>772</v>
      </c>
      <c r="E303" s="401"/>
      <c r="F303" s="262" t="s">
        <v>59</v>
      </c>
      <c r="G303" s="263" t="s">
        <v>1738</v>
      </c>
      <c r="H303" s="262" t="s">
        <v>74</v>
      </c>
      <c r="I303" s="262" t="s">
        <v>1794</v>
      </c>
      <c r="J303" s="263" t="s">
        <v>1796</v>
      </c>
      <c r="K303" s="263" t="s">
        <v>1797</v>
      </c>
      <c r="L303" s="263" t="s">
        <v>1803</v>
      </c>
      <c r="M303" s="262">
        <v>4.5</v>
      </c>
      <c r="N303" s="210">
        <v>1</v>
      </c>
      <c r="O303" s="210"/>
      <c r="P303" s="210"/>
      <c r="Q303" s="224"/>
      <c r="R303" s="195"/>
      <c r="S303" s="196"/>
      <c r="T303" s="197"/>
      <c r="U303" s="198"/>
      <c r="V303" s="199"/>
      <c r="W303" s="200"/>
      <c r="X303" s="201"/>
      <c r="Y303" s="202"/>
      <c r="Z303" s="203"/>
      <c r="AA303" s="204"/>
      <c r="AB303" s="242"/>
      <c r="AC303" s="242"/>
      <c r="AD303" s="213">
        <f t="shared" si="310"/>
        <v>0</v>
      </c>
      <c r="AE303" s="214">
        <f t="shared" si="313"/>
        <v>0</v>
      </c>
      <c r="AF303" s="205"/>
      <c r="AG303" s="205"/>
      <c r="AH303" s="206"/>
      <c r="AI303" s="205"/>
      <c r="AJ303" s="509"/>
      <c r="AK303" s="509"/>
      <c r="AL303" s="516"/>
      <c r="AM303" s="510"/>
      <c r="AN303" s="205">
        <f>ROUND(CEILING(AR303*('Summary '!$J$4/100+1),5),0)-1</f>
        <v>334</v>
      </c>
      <c r="AO303" s="206">
        <f t="shared" si="314"/>
        <v>0</v>
      </c>
      <c r="AP303" s="206">
        <f t="shared" si="328"/>
        <v>0</v>
      </c>
      <c r="AQ303" s="63"/>
      <c r="AR303" s="62">
        <v>274</v>
      </c>
      <c r="AS303" s="205"/>
      <c r="AT303" s="510"/>
      <c r="AU303" s="511"/>
      <c r="AV303" s="511">
        <f t="shared" si="315"/>
        <v>274</v>
      </c>
      <c r="AW303" s="511">
        <f t="shared" si="316"/>
        <v>274</v>
      </c>
      <c r="AX303" s="234"/>
      <c r="AY303" s="235"/>
      <c r="AZ303" s="236"/>
      <c r="BA303" s="249"/>
      <c r="BB303" s="238"/>
      <c r="BC303" s="239">
        <f t="shared" si="317"/>
        <v>0</v>
      </c>
      <c r="BD303" s="210">
        <f t="shared" si="318"/>
        <v>0</v>
      </c>
      <c r="BE303" s="512">
        <f t="shared" si="319"/>
        <v>301.40000000000003</v>
      </c>
      <c r="BF303" s="242"/>
      <c r="BG303" s="210">
        <f t="shared" si="273"/>
        <v>0</v>
      </c>
      <c r="BH303" s="512">
        <f t="shared" si="321"/>
        <v>301.40000000000003</v>
      </c>
      <c r="BI303" s="400"/>
      <c r="BJ303" s="210">
        <f t="shared" si="322"/>
        <v>0</v>
      </c>
      <c r="BK303" s="512">
        <f t="shared" si="291"/>
        <v>315.09999999999997</v>
      </c>
      <c r="BL303" s="242"/>
      <c r="BM303" s="210">
        <f t="shared" si="323"/>
        <v>0</v>
      </c>
      <c r="BN303" s="512">
        <f t="shared" si="292"/>
        <v>274</v>
      </c>
      <c r="BO303" s="397">
        <f t="shared" si="324"/>
        <v>0</v>
      </c>
      <c r="BP303" s="210">
        <f t="shared" si="325"/>
        <v>0</v>
      </c>
      <c r="BQ303" s="210">
        <f t="shared" si="326"/>
        <v>0</v>
      </c>
      <c r="BR303" s="613">
        <v>2614</v>
      </c>
      <c r="BS303" s="714">
        <v>322</v>
      </c>
      <c r="BT303" s="571" cm="1">
        <f t="array" ref="BT303">PRODUCT(--_xlfn.TEXTSPLIT(G303,"x"))/10000000</f>
        <v>7.383</v>
      </c>
      <c r="BU303" s="571">
        <f t="shared" si="293"/>
        <v>2.624715148438368</v>
      </c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</row>
    <row r="304" spans="1:219" ht="13.5" customHeight="1">
      <c r="A304" s="210" t="str">
        <f t="shared" si="312"/>
        <v>RE72618</v>
      </c>
      <c r="B304" s="211" t="s">
        <v>1689</v>
      </c>
      <c r="C304" s="211" t="s">
        <v>2331</v>
      </c>
      <c r="D304" s="211" t="s">
        <v>772</v>
      </c>
      <c r="E304" s="401"/>
      <c r="F304" s="262" t="s">
        <v>59</v>
      </c>
      <c r="G304" s="263" t="s">
        <v>1738</v>
      </c>
      <c r="H304" s="262" t="s">
        <v>74</v>
      </c>
      <c r="I304" s="262" t="s">
        <v>1794</v>
      </c>
      <c r="J304" s="263" t="s">
        <v>1796</v>
      </c>
      <c r="K304" s="263" t="s">
        <v>1797</v>
      </c>
      <c r="L304" s="263" t="s">
        <v>1803</v>
      </c>
      <c r="M304" s="262">
        <v>4.5</v>
      </c>
      <c r="N304" s="210">
        <v>1</v>
      </c>
      <c r="O304" s="210"/>
      <c r="P304" s="210"/>
      <c r="Q304" s="224"/>
      <c r="R304" s="195"/>
      <c r="S304" s="196"/>
      <c r="T304" s="197"/>
      <c r="U304" s="198"/>
      <c r="V304" s="199"/>
      <c r="W304" s="200"/>
      <c r="X304" s="201"/>
      <c r="Y304" s="202"/>
      <c r="Z304" s="203"/>
      <c r="AA304" s="204"/>
      <c r="AB304" s="242"/>
      <c r="AC304" s="242"/>
      <c r="AD304" s="213">
        <f t="shared" si="310"/>
        <v>0</v>
      </c>
      <c r="AE304" s="214">
        <f t="shared" si="313"/>
        <v>0</v>
      </c>
      <c r="AF304" s="205"/>
      <c r="AG304" s="205"/>
      <c r="AH304" s="206"/>
      <c r="AI304" s="205"/>
      <c r="AJ304" s="509"/>
      <c r="AK304" s="509"/>
      <c r="AL304" s="516"/>
      <c r="AM304" s="510"/>
      <c r="AN304" s="205">
        <f>ROUND(CEILING(AR304*('Summary '!$J$4/100+1),5),0)-1</f>
        <v>334</v>
      </c>
      <c r="AO304" s="206">
        <f t="shared" si="314"/>
        <v>0</v>
      </c>
      <c r="AP304" s="206">
        <f t="shared" si="328"/>
        <v>0</v>
      </c>
      <c r="AQ304" s="63"/>
      <c r="AR304" s="62">
        <v>274</v>
      </c>
      <c r="AS304" s="205"/>
      <c r="AT304" s="510"/>
      <c r="AU304" s="511"/>
      <c r="AV304" s="511">
        <f t="shared" si="315"/>
        <v>274</v>
      </c>
      <c r="AW304" s="511">
        <f t="shared" si="316"/>
        <v>274</v>
      </c>
      <c r="AX304" s="234"/>
      <c r="AY304" s="235"/>
      <c r="AZ304" s="236"/>
      <c r="BA304" s="249"/>
      <c r="BB304" s="238"/>
      <c r="BC304" s="239">
        <f t="shared" si="317"/>
        <v>0</v>
      </c>
      <c r="BD304" s="210">
        <f t="shared" si="318"/>
        <v>0</v>
      </c>
      <c r="BE304" s="512">
        <f t="shared" si="319"/>
        <v>301.40000000000003</v>
      </c>
      <c r="BF304" s="242"/>
      <c r="BG304" s="210">
        <f t="shared" si="273"/>
        <v>0</v>
      </c>
      <c r="BH304" s="512">
        <f t="shared" si="321"/>
        <v>301.40000000000003</v>
      </c>
      <c r="BI304" s="400"/>
      <c r="BJ304" s="210">
        <f t="shared" si="322"/>
        <v>0</v>
      </c>
      <c r="BK304" s="512">
        <f t="shared" si="291"/>
        <v>315.09999999999997</v>
      </c>
      <c r="BL304" s="242"/>
      <c r="BM304" s="210">
        <f t="shared" si="323"/>
        <v>0</v>
      </c>
      <c r="BN304" s="512">
        <f t="shared" si="292"/>
        <v>274</v>
      </c>
      <c r="BO304" s="397">
        <f t="shared" si="324"/>
        <v>0</v>
      </c>
      <c r="BP304" s="210">
        <f t="shared" si="325"/>
        <v>0</v>
      </c>
      <c r="BQ304" s="210">
        <f t="shared" si="326"/>
        <v>0</v>
      </c>
      <c r="BR304" s="613">
        <v>2618</v>
      </c>
      <c r="BS304" s="714">
        <v>322</v>
      </c>
      <c r="BT304" s="571" cm="1">
        <f t="array" ref="BT304">PRODUCT(--_xlfn.TEXTSPLIT(G304,"x"))/10000000</f>
        <v>7.383</v>
      </c>
      <c r="BU304" s="571">
        <f t="shared" si="293"/>
        <v>2.624715148438368</v>
      </c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</row>
    <row r="305" spans="1:219" ht="13.5" customHeight="1">
      <c r="A305" s="210" t="str">
        <f t="shared" si="312"/>
        <v>RE72619</v>
      </c>
      <c r="B305" s="211" t="s">
        <v>1689</v>
      </c>
      <c r="C305" s="211" t="s">
        <v>2332</v>
      </c>
      <c r="D305" s="211" t="s">
        <v>772</v>
      </c>
      <c r="E305" s="401"/>
      <c r="F305" s="262" t="s">
        <v>60</v>
      </c>
      <c r="G305" s="263" t="s">
        <v>1740</v>
      </c>
      <c r="H305" s="263" t="s">
        <v>95</v>
      </c>
      <c r="I305" s="262" t="s">
        <v>1794</v>
      </c>
      <c r="J305" s="263" t="s">
        <v>1796</v>
      </c>
      <c r="K305" s="263" t="s">
        <v>1797</v>
      </c>
      <c r="L305" s="263" t="s">
        <v>1803</v>
      </c>
      <c r="M305" s="262">
        <v>4.3</v>
      </c>
      <c r="N305" s="210">
        <v>1</v>
      </c>
      <c r="O305" s="210"/>
      <c r="P305" s="210"/>
      <c r="Q305" s="224"/>
      <c r="R305" s="195"/>
      <c r="S305" s="196"/>
      <c r="T305" s="197"/>
      <c r="U305" s="198"/>
      <c r="V305" s="199"/>
      <c r="W305" s="200"/>
      <c r="X305" s="201"/>
      <c r="Y305" s="202"/>
      <c r="Z305" s="203"/>
      <c r="AA305" s="204"/>
      <c r="AB305" s="242"/>
      <c r="AC305" s="242"/>
      <c r="AD305" s="213">
        <f t="shared" si="310"/>
        <v>0</v>
      </c>
      <c r="AE305" s="214">
        <f t="shared" si="313"/>
        <v>0</v>
      </c>
      <c r="AF305" s="205"/>
      <c r="AG305" s="205"/>
      <c r="AH305" s="206"/>
      <c r="AI305" s="205"/>
      <c r="AJ305" s="509"/>
      <c r="AK305" s="509"/>
      <c r="AL305" s="516"/>
      <c r="AM305" s="510"/>
      <c r="AN305" s="205">
        <f>ROUND(CEILING(AR305*('Summary '!$J$4/100+1),5),0)-1</f>
        <v>289</v>
      </c>
      <c r="AO305" s="206">
        <f t="shared" si="314"/>
        <v>0</v>
      </c>
      <c r="AP305" s="206">
        <f t="shared" si="328"/>
        <v>0</v>
      </c>
      <c r="AQ305" s="63"/>
      <c r="AR305" s="62">
        <v>234</v>
      </c>
      <c r="AS305" s="205"/>
      <c r="AT305" s="510"/>
      <c r="AU305" s="511"/>
      <c r="AV305" s="511">
        <f t="shared" si="315"/>
        <v>234</v>
      </c>
      <c r="AW305" s="511">
        <f t="shared" si="316"/>
        <v>234</v>
      </c>
      <c r="AX305" s="234"/>
      <c r="AY305" s="235"/>
      <c r="AZ305" s="236"/>
      <c r="BA305" s="249"/>
      <c r="BB305" s="238"/>
      <c r="BC305" s="239">
        <f t="shared" si="317"/>
        <v>0</v>
      </c>
      <c r="BD305" s="210">
        <f t="shared" si="318"/>
        <v>0</v>
      </c>
      <c r="BE305" s="512">
        <f t="shared" si="319"/>
        <v>257.40000000000003</v>
      </c>
      <c r="BF305" s="242"/>
      <c r="BG305" s="210">
        <f t="shared" si="273"/>
        <v>0</v>
      </c>
      <c r="BH305" s="512">
        <f t="shared" si="321"/>
        <v>257.40000000000003</v>
      </c>
      <c r="BI305" s="400"/>
      <c r="BJ305" s="210">
        <f t="shared" si="322"/>
        <v>0</v>
      </c>
      <c r="BK305" s="512">
        <f t="shared" si="291"/>
        <v>269.09999999999997</v>
      </c>
      <c r="BL305" s="242"/>
      <c r="BM305" s="210">
        <f t="shared" si="323"/>
        <v>0</v>
      </c>
      <c r="BN305" s="512">
        <f t="shared" si="292"/>
        <v>234</v>
      </c>
      <c r="BO305" s="397">
        <f t="shared" si="324"/>
        <v>0</v>
      </c>
      <c r="BP305" s="210">
        <f t="shared" si="325"/>
        <v>0</v>
      </c>
      <c r="BQ305" s="210">
        <f t="shared" si="326"/>
        <v>0</v>
      </c>
      <c r="BR305" s="613">
        <v>2619</v>
      </c>
      <c r="BS305" s="714">
        <v>322</v>
      </c>
      <c r="BT305" s="571" cm="1">
        <f t="array" ref="BT305">PRODUCT(--_xlfn.TEXTSPLIT(G305,"x"))/10000000</f>
        <v>7.4175000000000004</v>
      </c>
      <c r="BU305" s="571">
        <f t="shared" si="293"/>
        <v>2.6238921488514197</v>
      </c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</row>
    <row r="306" spans="1:219" ht="13.5" customHeight="1">
      <c r="A306" s="210" t="str">
        <f t="shared" si="312"/>
        <v>RE72620</v>
      </c>
      <c r="B306" s="211" t="s">
        <v>1689</v>
      </c>
      <c r="C306" s="211" t="s">
        <v>2333</v>
      </c>
      <c r="D306" s="211" t="s">
        <v>772</v>
      </c>
      <c r="E306" s="401"/>
      <c r="F306" s="262" t="s">
        <v>60</v>
      </c>
      <c r="G306" s="263" t="s">
        <v>1740</v>
      </c>
      <c r="H306" s="263" t="s">
        <v>95</v>
      </c>
      <c r="I306" s="262" t="s">
        <v>1794</v>
      </c>
      <c r="J306" s="263" t="s">
        <v>1796</v>
      </c>
      <c r="K306" s="263" t="s">
        <v>1797</v>
      </c>
      <c r="L306" s="263" t="s">
        <v>1803</v>
      </c>
      <c r="M306" s="262">
        <v>4.3</v>
      </c>
      <c r="N306" s="210">
        <v>1</v>
      </c>
      <c r="O306" s="210"/>
      <c r="P306" s="210"/>
      <c r="Q306" s="224"/>
      <c r="R306" s="195"/>
      <c r="S306" s="196"/>
      <c r="T306" s="197"/>
      <c r="U306" s="198"/>
      <c r="V306" s="199"/>
      <c r="W306" s="200"/>
      <c r="X306" s="201"/>
      <c r="Y306" s="202"/>
      <c r="Z306" s="203"/>
      <c r="AA306" s="204"/>
      <c r="AB306" s="242"/>
      <c r="AC306" s="242"/>
      <c r="AD306" s="213">
        <f t="shared" si="310"/>
        <v>0</v>
      </c>
      <c r="AE306" s="214">
        <f t="shared" si="313"/>
        <v>0</v>
      </c>
      <c r="AF306" s="205"/>
      <c r="AG306" s="205"/>
      <c r="AH306" s="206"/>
      <c r="AI306" s="205"/>
      <c r="AJ306" s="509"/>
      <c r="AK306" s="509"/>
      <c r="AL306" s="516"/>
      <c r="AM306" s="510"/>
      <c r="AN306" s="205">
        <f>ROUND(CEILING(AR306*('Summary '!$J$4/100+1),5),0)-1</f>
        <v>289</v>
      </c>
      <c r="AO306" s="206">
        <f t="shared" si="314"/>
        <v>0</v>
      </c>
      <c r="AP306" s="206">
        <f t="shared" si="328"/>
        <v>0</v>
      </c>
      <c r="AQ306" s="63"/>
      <c r="AR306" s="62">
        <v>234</v>
      </c>
      <c r="AS306" s="205"/>
      <c r="AT306" s="510"/>
      <c r="AU306" s="511"/>
      <c r="AV306" s="511">
        <f t="shared" si="315"/>
        <v>234</v>
      </c>
      <c r="AW306" s="511">
        <f t="shared" si="316"/>
        <v>234</v>
      </c>
      <c r="AX306" s="234"/>
      <c r="AY306" s="235"/>
      <c r="AZ306" s="236"/>
      <c r="BA306" s="249"/>
      <c r="BB306" s="238"/>
      <c r="BC306" s="239">
        <f t="shared" si="317"/>
        <v>0</v>
      </c>
      <c r="BD306" s="210">
        <f t="shared" si="318"/>
        <v>0</v>
      </c>
      <c r="BE306" s="512">
        <f t="shared" si="319"/>
        <v>257.40000000000003</v>
      </c>
      <c r="BF306" s="242"/>
      <c r="BG306" s="210">
        <f t="shared" si="273"/>
        <v>0</v>
      </c>
      <c r="BH306" s="512">
        <f t="shared" si="321"/>
        <v>257.40000000000003</v>
      </c>
      <c r="BI306" s="400"/>
      <c r="BJ306" s="210">
        <f t="shared" si="322"/>
        <v>0</v>
      </c>
      <c r="BK306" s="512">
        <f t="shared" si="291"/>
        <v>269.09999999999997</v>
      </c>
      <c r="BL306" s="242"/>
      <c r="BM306" s="210">
        <f t="shared" si="323"/>
        <v>0</v>
      </c>
      <c r="BN306" s="512">
        <f t="shared" si="292"/>
        <v>234</v>
      </c>
      <c r="BO306" s="397">
        <f t="shared" si="324"/>
        <v>0</v>
      </c>
      <c r="BP306" s="210">
        <f t="shared" si="325"/>
        <v>0</v>
      </c>
      <c r="BQ306" s="210">
        <f t="shared" si="326"/>
        <v>0</v>
      </c>
      <c r="BR306" s="613">
        <v>2620</v>
      </c>
      <c r="BS306" s="714">
        <v>322</v>
      </c>
      <c r="BT306" s="571" cm="1">
        <f t="array" ref="BT306">PRODUCT(--_xlfn.TEXTSPLIT(G306,"x"))/10000000</f>
        <v>7.4175000000000004</v>
      </c>
      <c r="BU306" s="571">
        <f t="shared" si="293"/>
        <v>2.6238921488514197</v>
      </c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</row>
    <row r="307" spans="1:219" ht="17">
      <c r="A307" s="272"/>
      <c r="B307" s="252"/>
      <c r="C307" s="294" t="s">
        <v>2412</v>
      </c>
      <c r="D307" s="252"/>
      <c r="E307" s="252"/>
      <c r="F307" s="253"/>
      <c r="G307" s="253"/>
      <c r="H307" s="253"/>
      <c r="I307" s="253"/>
      <c r="J307" s="253"/>
      <c r="K307" s="253"/>
      <c r="L307" s="253"/>
      <c r="M307" s="253"/>
      <c r="N307" s="254"/>
      <c r="O307" s="254"/>
      <c r="P307" s="254"/>
      <c r="Q307" s="609"/>
      <c r="R307" s="255"/>
      <c r="S307" s="255"/>
      <c r="T307" s="255"/>
      <c r="U307" s="256"/>
      <c r="V307" s="255"/>
      <c r="W307" s="255"/>
      <c r="X307" s="257"/>
      <c r="Y307" s="255"/>
      <c r="Z307" s="257"/>
      <c r="AA307" s="257"/>
      <c r="AB307" s="260"/>
      <c r="AC307" s="260"/>
      <c r="AD307" s="258"/>
      <c r="AE307" s="258"/>
      <c r="AF307" s="258"/>
      <c r="AG307" s="258"/>
      <c r="AH307" s="258"/>
      <c r="AI307" s="258"/>
      <c r="AJ307" s="258"/>
      <c r="AK307" s="258"/>
      <c r="AL307" s="258"/>
      <c r="AM307" s="258"/>
      <c r="AN307" s="258"/>
      <c r="AO307" s="258"/>
      <c r="AP307" s="258"/>
      <c r="AQ307" s="258"/>
      <c r="AR307" s="258"/>
      <c r="AS307" s="258"/>
      <c r="AT307" s="258"/>
      <c r="AU307" s="258"/>
      <c r="AV307" s="258"/>
      <c r="AW307" s="258"/>
      <c r="AX307" s="260"/>
      <c r="AY307" s="260"/>
      <c r="AZ307" s="260"/>
      <c r="BA307" s="261"/>
      <c r="BB307" s="260"/>
      <c r="BC307" s="273"/>
      <c r="BD307" s="273"/>
      <c r="BE307" s="258"/>
      <c r="BF307" s="566"/>
      <c r="BG307" s="258"/>
      <c r="BH307" s="258"/>
      <c r="BI307" s="258"/>
      <c r="BJ307" s="258"/>
      <c r="BK307" s="258"/>
      <c r="BL307" s="566"/>
      <c r="BM307" s="258"/>
      <c r="BN307" s="258"/>
      <c r="BO307" s="258"/>
      <c r="BP307" s="258"/>
      <c r="BQ307" s="258"/>
      <c r="BR307" s="258"/>
      <c r="BS307" s="404"/>
      <c r="BT307" s="404"/>
      <c r="BU307" s="404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</row>
    <row r="308" spans="1:219" ht="13.5" customHeight="1">
      <c r="A308" s="210" t="str">
        <f>"RE7"&amp;REPT(0,4-LEN(Reset!BR226))&amp;Reset!BR226</f>
        <v>RE70000</v>
      </c>
      <c r="B308" s="211" t="s">
        <v>2412</v>
      </c>
      <c r="C308" s="211" t="s">
        <v>2413</v>
      </c>
      <c r="D308" s="211" t="s">
        <v>772</v>
      </c>
      <c r="E308" s="401"/>
      <c r="F308" s="262"/>
      <c r="G308" s="263" t="s">
        <v>2495</v>
      </c>
      <c r="H308" s="262" t="s">
        <v>74</v>
      </c>
      <c r="I308" s="262" t="s">
        <v>1794</v>
      </c>
      <c r="J308" s="263" t="s">
        <v>1796</v>
      </c>
      <c r="K308" s="263" t="s">
        <v>1797</v>
      </c>
      <c r="L308" s="263" t="s">
        <v>1803</v>
      </c>
      <c r="M308" s="262"/>
      <c r="N308" s="210">
        <v>1</v>
      </c>
      <c r="O308" s="210"/>
      <c r="P308" s="210"/>
      <c r="Q308" s="224"/>
      <c r="R308" s="195"/>
      <c r="S308" s="196"/>
      <c r="T308" s="197"/>
      <c r="U308" s="198"/>
      <c r="V308" s="199"/>
      <c r="W308" s="200"/>
      <c r="X308" s="201"/>
      <c r="Y308" s="202"/>
      <c r="Z308" s="203"/>
      <c r="AA308" s="204"/>
      <c r="AB308" s="242"/>
      <c r="AC308" s="242"/>
      <c r="AD308" s="213">
        <f t="shared" ref="AD308:AD317" si="329">SUM(Q308:AC308)</f>
        <v>0</v>
      </c>
      <c r="AE308" s="214">
        <f t="shared" ref="AE308:AE317" si="330">N308*AD308</f>
        <v>0</v>
      </c>
      <c r="AF308" s="205"/>
      <c r="AG308" s="205"/>
      <c r="AH308" s="206"/>
      <c r="AI308" s="205"/>
      <c r="AJ308" s="509"/>
      <c r="AK308" s="509"/>
      <c r="AL308" s="516"/>
      <c r="AM308" s="510"/>
      <c r="AN308" s="205">
        <f>ROUND(CEILING(AR308*('Summary '!$J$4/100+1),5),0)-1</f>
        <v>254</v>
      </c>
      <c r="AO308" s="206">
        <f t="shared" ref="AO308:AO317" si="331">IF(P308=TRUE,-0.05,0)</f>
        <v>0</v>
      </c>
      <c r="AP308" s="206">
        <f>IF(O308=TRUE,0.55,0)</f>
        <v>0</v>
      </c>
      <c r="AQ308" s="701"/>
      <c r="AR308" s="62">
        <v>209</v>
      </c>
      <c r="AS308" s="205"/>
      <c r="AT308" s="510"/>
      <c r="AU308" s="511"/>
      <c r="AV308" s="511">
        <f t="shared" ref="AV308:AV317" si="332">IF(OrderFormType="Wholesale",CEILING(AR308*ExchRate,ExchRateRoundUpTo),CEILING(AN308*ExchRate,ExchRateRoundUpTo)/1.22)</f>
        <v>209</v>
      </c>
      <c r="AW308" s="511">
        <f t="shared" ref="AW308:AW317" si="333">AV308*(1+AO308+AP308)</f>
        <v>209</v>
      </c>
      <c r="AX308" s="234"/>
      <c r="AY308" s="235"/>
      <c r="AZ308" s="236"/>
      <c r="BA308" s="249"/>
      <c r="BB308" s="238"/>
      <c r="BC308" s="239">
        <f t="shared" ref="BC308:BC317" si="334">SUM(AX308:BB308)</f>
        <v>0</v>
      </c>
      <c r="BD308" s="210">
        <f t="shared" ref="BD308:BD317" si="335">N308*BC308</f>
        <v>0</v>
      </c>
      <c r="BE308" s="512">
        <f t="shared" ref="BE308:BE317" si="336">AV308*(1.1+AO308+AP308)</f>
        <v>229.9</v>
      </c>
      <c r="BF308" s="242"/>
      <c r="BG308" s="210">
        <f t="shared" ref="BG308:BG317" si="337">$N308*BF308</f>
        <v>0</v>
      </c>
      <c r="BH308" s="512">
        <f t="shared" ref="BH308:BH317" si="338">$AV308*(1.1+$AO308+$AP308)</f>
        <v>229.9</v>
      </c>
      <c r="BI308" s="400"/>
      <c r="BJ308" s="210">
        <f t="shared" ref="BJ308:BJ317" si="339">N308*BI308</f>
        <v>0</v>
      </c>
      <c r="BK308" s="512">
        <f t="shared" si="291"/>
        <v>240.35</v>
      </c>
      <c r="BL308" s="242"/>
      <c r="BM308" s="210">
        <f t="shared" ref="BM308:BM317" si="340">N308*BL308</f>
        <v>0</v>
      </c>
      <c r="BN308" s="512">
        <f t="shared" si="292"/>
        <v>209</v>
      </c>
      <c r="BO308" s="397">
        <f t="shared" ref="BO308:BO317" si="341">(AD308*AW308)+(BC308*BE308)+(BF308*BH308)+(BI308*BK308)+(BL308*BN308)</f>
        <v>0</v>
      </c>
      <c r="BP308" s="210">
        <f t="shared" ref="BP308:BP317" si="342">AD308+BC308+BF308+BI308+BL308</f>
        <v>0</v>
      </c>
      <c r="BQ308" s="427">
        <f t="shared" ref="BQ308:BQ317" si="343">N308*BP308</f>
        <v>0</v>
      </c>
      <c r="BR308" s="430">
        <v>2848</v>
      </c>
      <c r="BS308" s="714">
        <v>322</v>
      </c>
      <c r="BT308" s="571" cm="1">
        <f t="array" ref="BT308">PRODUCT(--_xlfn.TEXTSPLIT(G308,"x"))/10000000</f>
        <v>3.6539999999999999</v>
      </c>
      <c r="BU308" s="571">
        <f t="shared" si="293"/>
        <v>2.7488810404864075</v>
      </c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</row>
    <row r="309" spans="1:219" ht="13.5" customHeight="1">
      <c r="A309" s="210" t="str">
        <f>"RE7"&amp;REPT(0,4-LEN(Reset!BR227))&amp;Reset!BR227</f>
        <v>RE70000</v>
      </c>
      <c r="B309" s="211" t="s">
        <v>2412</v>
      </c>
      <c r="C309" s="211" t="s">
        <v>2414</v>
      </c>
      <c r="D309" s="211" t="s">
        <v>772</v>
      </c>
      <c r="E309" s="401"/>
      <c r="F309" s="262"/>
      <c r="G309" s="263" t="s">
        <v>2496</v>
      </c>
      <c r="H309" s="262" t="s">
        <v>74</v>
      </c>
      <c r="I309" s="262" t="s">
        <v>1794</v>
      </c>
      <c r="J309" s="263" t="s">
        <v>1796</v>
      </c>
      <c r="K309" s="263" t="s">
        <v>1797</v>
      </c>
      <c r="L309" s="263" t="s">
        <v>1803</v>
      </c>
      <c r="M309" s="262"/>
      <c r="N309" s="210">
        <v>1</v>
      </c>
      <c r="O309" s="210"/>
      <c r="P309" s="210"/>
      <c r="Q309" s="224"/>
      <c r="R309" s="195"/>
      <c r="S309" s="196"/>
      <c r="T309" s="197"/>
      <c r="U309" s="198"/>
      <c r="V309" s="199"/>
      <c r="W309" s="200"/>
      <c r="X309" s="201"/>
      <c r="Y309" s="202"/>
      <c r="Z309" s="203"/>
      <c r="AA309" s="204"/>
      <c r="AB309" s="242"/>
      <c r="AC309" s="242"/>
      <c r="AD309" s="213">
        <f t="shared" si="329"/>
        <v>0</v>
      </c>
      <c r="AE309" s="214">
        <f t="shared" si="330"/>
        <v>0</v>
      </c>
      <c r="AF309" s="205"/>
      <c r="AG309" s="205"/>
      <c r="AH309" s="206"/>
      <c r="AI309" s="205"/>
      <c r="AJ309" s="509"/>
      <c r="AK309" s="509"/>
      <c r="AL309" s="516"/>
      <c r="AM309" s="510"/>
      <c r="AN309" s="205">
        <f>ROUND(CEILING(AR309*('Summary '!$J$4/100+1),5),0)-1</f>
        <v>254</v>
      </c>
      <c r="AO309" s="206">
        <f t="shared" si="331"/>
        <v>0</v>
      </c>
      <c r="AP309" s="206">
        <f t="shared" ref="AP309:AP317" si="344">IF(O309=TRUE,0.55,0)</f>
        <v>0</v>
      </c>
      <c r="AQ309" s="701"/>
      <c r="AR309" s="62">
        <v>209</v>
      </c>
      <c r="AS309" s="205"/>
      <c r="AT309" s="510"/>
      <c r="AU309" s="511"/>
      <c r="AV309" s="511">
        <f t="shared" si="332"/>
        <v>209</v>
      </c>
      <c r="AW309" s="511">
        <f t="shared" si="333"/>
        <v>209</v>
      </c>
      <c r="AX309" s="234"/>
      <c r="AY309" s="235"/>
      <c r="AZ309" s="236"/>
      <c r="BA309" s="249"/>
      <c r="BB309" s="238"/>
      <c r="BC309" s="239">
        <f t="shared" si="334"/>
        <v>0</v>
      </c>
      <c r="BD309" s="210">
        <f t="shared" si="335"/>
        <v>0</v>
      </c>
      <c r="BE309" s="512">
        <f t="shared" si="336"/>
        <v>229.9</v>
      </c>
      <c r="BF309" s="242"/>
      <c r="BG309" s="210">
        <f t="shared" si="337"/>
        <v>0</v>
      </c>
      <c r="BH309" s="512">
        <f t="shared" si="338"/>
        <v>229.9</v>
      </c>
      <c r="BI309" s="400"/>
      <c r="BJ309" s="210">
        <f t="shared" si="339"/>
        <v>0</v>
      </c>
      <c r="BK309" s="512">
        <f t="shared" si="291"/>
        <v>240.35</v>
      </c>
      <c r="BL309" s="242"/>
      <c r="BM309" s="210">
        <f t="shared" si="340"/>
        <v>0</v>
      </c>
      <c r="BN309" s="512">
        <f t="shared" si="292"/>
        <v>209</v>
      </c>
      <c r="BO309" s="397">
        <f t="shared" si="341"/>
        <v>0</v>
      </c>
      <c r="BP309" s="210">
        <f t="shared" si="342"/>
        <v>0</v>
      </c>
      <c r="BQ309" s="427">
        <f t="shared" si="343"/>
        <v>0</v>
      </c>
      <c r="BR309" s="430">
        <v>2849</v>
      </c>
      <c r="BS309" s="714">
        <v>322</v>
      </c>
      <c r="BT309" s="571" cm="1">
        <f t="array" ref="BT309">PRODUCT(--_xlfn.TEXTSPLIT(G309,"x"))/10000000</f>
        <v>4.4219999999999997</v>
      </c>
      <c r="BU309" s="571">
        <f t="shared" si="293"/>
        <v>2.7152038888814163</v>
      </c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</row>
    <row r="310" spans="1:219" ht="13.5" customHeight="1">
      <c r="A310" s="210" t="str">
        <f>"RE7"&amp;REPT(0,4-LEN(Reset!BR228))&amp;Reset!BR228</f>
        <v>RE70000</v>
      </c>
      <c r="B310" s="211" t="s">
        <v>2412</v>
      </c>
      <c r="C310" s="211" t="s">
        <v>2415</v>
      </c>
      <c r="D310" s="211" t="s">
        <v>772</v>
      </c>
      <c r="E310" s="401"/>
      <c r="F310" s="262"/>
      <c r="G310" s="263" t="s">
        <v>2497</v>
      </c>
      <c r="H310" s="262" t="s">
        <v>74</v>
      </c>
      <c r="I310" s="262" t="s">
        <v>1794</v>
      </c>
      <c r="J310" s="263" t="s">
        <v>1796</v>
      </c>
      <c r="K310" s="263" t="s">
        <v>1797</v>
      </c>
      <c r="L310" s="263" t="s">
        <v>1803</v>
      </c>
      <c r="M310" s="262"/>
      <c r="N310" s="210">
        <v>1</v>
      </c>
      <c r="O310" s="210"/>
      <c r="P310" s="210"/>
      <c r="Q310" s="224"/>
      <c r="R310" s="195"/>
      <c r="S310" s="196"/>
      <c r="T310" s="197"/>
      <c r="U310" s="198"/>
      <c r="V310" s="199"/>
      <c r="W310" s="200"/>
      <c r="X310" s="201"/>
      <c r="Y310" s="202"/>
      <c r="Z310" s="203"/>
      <c r="AA310" s="204"/>
      <c r="AB310" s="242"/>
      <c r="AC310" s="242"/>
      <c r="AD310" s="213">
        <f t="shared" si="329"/>
        <v>0</v>
      </c>
      <c r="AE310" s="214">
        <f t="shared" si="330"/>
        <v>0</v>
      </c>
      <c r="AF310" s="205"/>
      <c r="AG310" s="205"/>
      <c r="AH310" s="206"/>
      <c r="AI310" s="205"/>
      <c r="AJ310" s="509"/>
      <c r="AK310" s="509"/>
      <c r="AL310" s="516"/>
      <c r="AM310" s="510"/>
      <c r="AN310" s="205">
        <f>ROUND(CEILING(AR310*('Summary '!$J$4/100+1),5),0)-1</f>
        <v>249</v>
      </c>
      <c r="AO310" s="206">
        <f t="shared" si="331"/>
        <v>0</v>
      </c>
      <c r="AP310" s="206">
        <f t="shared" si="344"/>
        <v>0</v>
      </c>
      <c r="AQ310" s="701"/>
      <c r="AR310" s="62">
        <v>204</v>
      </c>
      <c r="AS310" s="205"/>
      <c r="AT310" s="510"/>
      <c r="AU310" s="511"/>
      <c r="AV310" s="511">
        <f t="shared" si="332"/>
        <v>204</v>
      </c>
      <c r="AW310" s="511">
        <f t="shared" si="333"/>
        <v>204</v>
      </c>
      <c r="AX310" s="234"/>
      <c r="AY310" s="235"/>
      <c r="AZ310" s="236"/>
      <c r="BA310" s="249"/>
      <c r="BB310" s="238"/>
      <c r="BC310" s="239">
        <f t="shared" si="334"/>
        <v>0</v>
      </c>
      <c r="BD310" s="210">
        <f t="shared" si="335"/>
        <v>0</v>
      </c>
      <c r="BE310" s="512">
        <f t="shared" si="336"/>
        <v>224.4</v>
      </c>
      <c r="BF310" s="242"/>
      <c r="BG310" s="210">
        <f t="shared" si="337"/>
        <v>0</v>
      </c>
      <c r="BH310" s="512">
        <f t="shared" si="338"/>
        <v>224.4</v>
      </c>
      <c r="BI310" s="400"/>
      <c r="BJ310" s="210">
        <f t="shared" si="339"/>
        <v>0</v>
      </c>
      <c r="BK310" s="512">
        <f t="shared" si="291"/>
        <v>234.6</v>
      </c>
      <c r="BL310" s="242"/>
      <c r="BM310" s="210">
        <f t="shared" si="340"/>
        <v>0</v>
      </c>
      <c r="BN310" s="512">
        <f t="shared" si="292"/>
        <v>204</v>
      </c>
      <c r="BO310" s="397">
        <f t="shared" si="341"/>
        <v>0</v>
      </c>
      <c r="BP310" s="210">
        <f t="shared" si="342"/>
        <v>0</v>
      </c>
      <c r="BQ310" s="427">
        <f t="shared" si="343"/>
        <v>0</v>
      </c>
      <c r="BR310" s="430">
        <v>2850</v>
      </c>
      <c r="BS310" s="714">
        <v>322</v>
      </c>
      <c r="BT310" s="571" cm="1">
        <f t="array" ref="BT310">PRODUCT(--_xlfn.TEXTSPLIT(G310,"x"))/10000000</f>
        <v>4.8650000000000002</v>
      </c>
      <c r="BU310" s="571">
        <f t="shared" si="293"/>
        <v>2.6983494567066271</v>
      </c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</row>
    <row r="311" spans="1:219" ht="13.5" customHeight="1">
      <c r="A311" s="210" t="str">
        <f>"RE7"&amp;REPT(0,4-LEN(Reset!BR229))&amp;Reset!BR229</f>
        <v>RE70000</v>
      </c>
      <c r="B311" s="211" t="s">
        <v>2412</v>
      </c>
      <c r="C311" s="211" t="s">
        <v>2416</v>
      </c>
      <c r="D311" s="211" t="s">
        <v>772</v>
      </c>
      <c r="E311" s="401"/>
      <c r="F311" s="262"/>
      <c r="G311" s="263" t="s">
        <v>2498</v>
      </c>
      <c r="H311" s="262" t="s">
        <v>74</v>
      </c>
      <c r="I311" s="262" t="s">
        <v>1794</v>
      </c>
      <c r="J311" s="263" t="s">
        <v>1796</v>
      </c>
      <c r="K311" s="263" t="s">
        <v>1797</v>
      </c>
      <c r="L311" s="263" t="s">
        <v>1803</v>
      </c>
      <c r="M311" s="262"/>
      <c r="N311" s="210">
        <v>1</v>
      </c>
      <c r="O311" s="210"/>
      <c r="P311" s="210"/>
      <c r="Q311" s="224"/>
      <c r="R311" s="195"/>
      <c r="S311" s="196"/>
      <c r="T311" s="197"/>
      <c r="U311" s="198"/>
      <c r="V311" s="199"/>
      <c r="W311" s="200"/>
      <c r="X311" s="201"/>
      <c r="Y311" s="202"/>
      <c r="Z311" s="203"/>
      <c r="AA311" s="204"/>
      <c r="AB311" s="242"/>
      <c r="AC311" s="242"/>
      <c r="AD311" s="213">
        <f t="shared" si="329"/>
        <v>0</v>
      </c>
      <c r="AE311" s="214">
        <f t="shared" si="330"/>
        <v>0</v>
      </c>
      <c r="AF311" s="205"/>
      <c r="AG311" s="205"/>
      <c r="AH311" s="206"/>
      <c r="AI311" s="205"/>
      <c r="AJ311" s="509"/>
      <c r="AK311" s="509"/>
      <c r="AL311" s="516"/>
      <c r="AM311" s="510"/>
      <c r="AN311" s="205">
        <f>ROUND(CEILING(AR311*('Summary '!$J$4/100+1),5),0)-1</f>
        <v>249</v>
      </c>
      <c r="AO311" s="206">
        <f t="shared" si="331"/>
        <v>0</v>
      </c>
      <c r="AP311" s="206">
        <f t="shared" si="344"/>
        <v>0</v>
      </c>
      <c r="AQ311" s="701"/>
      <c r="AR311" s="62">
        <v>204</v>
      </c>
      <c r="AS311" s="205"/>
      <c r="AT311" s="510"/>
      <c r="AU311" s="511"/>
      <c r="AV311" s="511">
        <f t="shared" si="332"/>
        <v>204</v>
      </c>
      <c r="AW311" s="511">
        <f t="shared" si="333"/>
        <v>204</v>
      </c>
      <c r="AX311" s="234"/>
      <c r="AY311" s="235"/>
      <c r="AZ311" s="236"/>
      <c r="BA311" s="249"/>
      <c r="BB311" s="238"/>
      <c r="BC311" s="239">
        <f t="shared" si="334"/>
        <v>0</v>
      </c>
      <c r="BD311" s="210">
        <f t="shared" si="335"/>
        <v>0</v>
      </c>
      <c r="BE311" s="512">
        <f t="shared" si="336"/>
        <v>224.4</v>
      </c>
      <c r="BF311" s="242"/>
      <c r="BG311" s="210">
        <f t="shared" si="337"/>
        <v>0</v>
      </c>
      <c r="BH311" s="512">
        <f t="shared" si="338"/>
        <v>224.4</v>
      </c>
      <c r="BI311" s="400"/>
      <c r="BJ311" s="210">
        <f t="shared" si="339"/>
        <v>0</v>
      </c>
      <c r="BK311" s="512">
        <f t="shared" si="291"/>
        <v>234.6</v>
      </c>
      <c r="BL311" s="242"/>
      <c r="BM311" s="210">
        <f t="shared" si="340"/>
        <v>0</v>
      </c>
      <c r="BN311" s="512">
        <f t="shared" si="292"/>
        <v>204</v>
      </c>
      <c r="BO311" s="397">
        <f t="shared" si="341"/>
        <v>0</v>
      </c>
      <c r="BP311" s="210">
        <f t="shared" si="342"/>
        <v>0</v>
      </c>
      <c r="BQ311" s="427">
        <f t="shared" si="343"/>
        <v>0</v>
      </c>
      <c r="BR311" s="430">
        <v>2851</v>
      </c>
      <c r="BS311" s="714">
        <v>322</v>
      </c>
      <c r="BT311" s="571" cm="1">
        <f t="array" ref="BT311">PRODUCT(--_xlfn.TEXTSPLIT(G311,"x"))/10000000</f>
        <v>3.0464000000000002</v>
      </c>
      <c r="BU311" s="571">
        <f t="shared" si="293"/>
        <v>2.7809856825972656</v>
      </c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</row>
    <row r="312" spans="1:219" ht="13.5" customHeight="1">
      <c r="A312" s="210" t="str">
        <f>"RE7"&amp;REPT(0,4-LEN(Reset!BR230))&amp;Reset!BR230</f>
        <v>RE70000</v>
      </c>
      <c r="B312" s="211" t="s">
        <v>2412</v>
      </c>
      <c r="C312" s="211" t="s">
        <v>2501</v>
      </c>
      <c r="D312" s="211" t="s">
        <v>772</v>
      </c>
      <c r="E312" s="401"/>
      <c r="F312" s="262"/>
      <c r="G312" s="263" t="s">
        <v>2492</v>
      </c>
      <c r="H312" s="262" t="s">
        <v>74</v>
      </c>
      <c r="I312" s="262" t="s">
        <v>1794</v>
      </c>
      <c r="J312" s="263" t="s">
        <v>1796</v>
      </c>
      <c r="K312" s="263" t="s">
        <v>1797</v>
      </c>
      <c r="L312" s="263" t="s">
        <v>1803</v>
      </c>
      <c r="M312" s="262"/>
      <c r="N312" s="210">
        <v>1</v>
      </c>
      <c r="O312" s="210"/>
      <c r="P312" s="210"/>
      <c r="Q312" s="224"/>
      <c r="R312" s="195"/>
      <c r="S312" s="196"/>
      <c r="T312" s="197"/>
      <c r="U312" s="198"/>
      <c r="V312" s="199"/>
      <c r="W312" s="200"/>
      <c r="X312" s="201"/>
      <c r="Y312" s="202"/>
      <c r="Z312" s="203"/>
      <c r="AA312" s="204"/>
      <c r="AB312" s="242"/>
      <c r="AC312" s="242"/>
      <c r="AD312" s="213">
        <f t="shared" si="329"/>
        <v>0</v>
      </c>
      <c r="AE312" s="214">
        <f t="shared" si="330"/>
        <v>0</v>
      </c>
      <c r="AF312" s="205"/>
      <c r="AG312" s="205"/>
      <c r="AH312" s="206"/>
      <c r="AI312" s="205"/>
      <c r="AJ312" s="509"/>
      <c r="AK312" s="509"/>
      <c r="AL312" s="516"/>
      <c r="AM312" s="510"/>
      <c r="AN312" s="205">
        <f>ROUND(CEILING(AR312*('Summary '!$J$4/100+1),5),0)-1</f>
        <v>274</v>
      </c>
      <c r="AO312" s="206">
        <f t="shared" si="331"/>
        <v>0</v>
      </c>
      <c r="AP312" s="206">
        <f t="shared" si="344"/>
        <v>0</v>
      </c>
      <c r="AQ312" s="701"/>
      <c r="AR312" s="62">
        <v>224</v>
      </c>
      <c r="AS312" s="205"/>
      <c r="AT312" s="510"/>
      <c r="AU312" s="511"/>
      <c r="AV312" s="511">
        <f t="shared" si="332"/>
        <v>224</v>
      </c>
      <c r="AW312" s="511">
        <f t="shared" si="333"/>
        <v>224</v>
      </c>
      <c r="AX312" s="234"/>
      <c r="AY312" s="235"/>
      <c r="AZ312" s="236"/>
      <c r="BA312" s="249"/>
      <c r="BB312" s="238"/>
      <c r="BC312" s="239">
        <f t="shared" si="334"/>
        <v>0</v>
      </c>
      <c r="BD312" s="210">
        <f t="shared" si="335"/>
        <v>0</v>
      </c>
      <c r="BE312" s="512">
        <f t="shared" si="336"/>
        <v>246.40000000000003</v>
      </c>
      <c r="BF312" s="242"/>
      <c r="BG312" s="210">
        <f t="shared" si="337"/>
        <v>0</v>
      </c>
      <c r="BH312" s="512">
        <f t="shared" si="338"/>
        <v>246.40000000000003</v>
      </c>
      <c r="BI312" s="400"/>
      <c r="BJ312" s="210">
        <f t="shared" si="339"/>
        <v>0</v>
      </c>
      <c r="BK312" s="512">
        <f t="shared" si="291"/>
        <v>257.59999999999997</v>
      </c>
      <c r="BL312" s="242"/>
      <c r="BM312" s="210">
        <f t="shared" si="340"/>
        <v>0</v>
      </c>
      <c r="BN312" s="512">
        <f t="shared" si="292"/>
        <v>224</v>
      </c>
      <c r="BO312" s="397">
        <f t="shared" si="341"/>
        <v>0</v>
      </c>
      <c r="BP312" s="210">
        <f t="shared" si="342"/>
        <v>0</v>
      </c>
      <c r="BQ312" s="427">
        <f t="shared" si="343"/>
        <v>0</v>
      </c>
      <c r="BR312" s="430">
        <v>2852</v>
      </c>
      <c r="BS312" s="714">
        <v>322</v>
      </c>
      <c r="BT312" s="571" cm="1">
        <f t="array" ref="BT312">PRODUCT(--_xlfn.TEXTSPLIT(G312,"x"))/10000000</f>
        <v>6.2</v>
      </c>
      <c r="BU312" s="571">
        <f t="shared" si="293"/>
        <v>2.6555432578177038</v>
      </c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</row>
    <row r="313" spans="1:219" ht="13.5" customHeight="1">
      <c r="A313" s="210" t="str">
        <f>"RE7"&amp;REPT(0,4-LEN(Reset!BR231))&amp;Reset!BR231</f>
        <v>RE70000</v>
      </c>
      <c r="B313" s="211" t="s">
        <v>2412</v>
      </c>
      <c r="C313" s="211" t="s">
        <v>2417</v>
      </c>
      <c r="D313" s="211" t="s">
        <v>772</v>
      </c>
      <c r="E313" s="401"/>
      <c r="F313" s="262"/>
      <c r="G313" s="263" t="s">
        <v>2492</v>
      </c>
      <c r="H313" s="262" t="s">
        <v>74</v>
      </c>
      <c r="I313" s="262" t="s">
        <v>1794</v>
      </c>
      <c r="J313" s="263" t="s">
        <v>1796</v>
      </c>
      <c r="K313" s="263" t="s">
        <v>1797</v>
      </c>
      <c r="L313" s="263" t="s">
        <v>1803</v>
      </c>
      <c r="M313" s="262"/>
      <c r="N313" s="210">
        <v>1</v>
      </c>
      <c r="O313" s="210"/>
      <c r="P313" s="210"/>
      <c r="Q313" s="224"/>
      <c r="R313" s="195"/>
      <c r="S313" s="196"/>
      <c r="T313" s="197"/>
      <c r="U313" s="198"/>
      <c r="V313" s="199"/>
      <c r="W313" s="200"/>
      <c r="X313" s="201"/>
      <c r="Y313" s="202"/>
      <c r="Z313" s="203"/>
      <c r="AA313" s="204"/>
      <c r="AB313" s="242"/>
      <c r="AC313" s="242"/>
      <c r="AD313" s="213">
        <f t="shared" si="329"/>
        <v>0</v>
      </c>
      <c r="AE313" s="214">
        <f t="shared" si="330"/>
        <v>0</v>
      </c>
      <c r="AF313" s="205"/>
      <c r="AG313" s="205"/>
      <c r="AH313" s="206"/>
      <c r="AI313" s="205"/>
      <c r="AJ313" s="509"/>
      <c r="AK313" s="509"/>
      <c r="AL313" s="516"/>
      <c r="AM313" s="510"/>
      <c r="AN313" s="205">
        <f>ROUND(CEILING(AR313*('Summary '!$J$4/100+1),5),0)-1</f>
        <v>274</v>
      </c>
      <c r="AO313" s="206">
        <f t="shared" si="331"/>
        <v>0</v>
      </c>
      <c r="AP313" s="206">
        <f t="shared" si="344"/>
        <v>0</v>
      </c>
      <c r="AQ313" s="701"/>
      <c r="AR313" s="62">
        <v>224</v>
      </c>
      <c r="AS313" s="205"/>
      <c r="AT313" s="510"/>
      <c r="AU313" s="511"/>
      <c r="AV313" s="511">
        <f t="shared" si="332"/>
        <v>224</v>
      </c>
      <c r="AW313" s="511">
        <f t="shared" si="333"/>
        <v>224</v>
      </c>
      <c r="AX313" s="234"/>
      <c r="AY313" s="235"/>
      <c r="AZ313" s="236"/>
      <c r="BA313" s="249"/>
      <c r="BB313" s="238"/>
      <c r="BC313" s="239">
        <f t="shared" si="334"/>
        <v>0</v>
      </c>
      <c r="BD313" s="210">
        <f t="shared" si="335"/>
        <v>0</v>
      </c>
      <c r="BE313" s="512">
        <f t="shared" si="336"/>
        <v>246.40000000000003</v>
      </c>
      <c r="BF313" s="242"/>
      <c r="BG313" s="210">
        <f t="shared" si="337"/>
        <v>0</v>
      </c>
      <c r="BH313" s="512">
        <f t="shared" si="338"/>
        <v>246.40000000000003</v>
      </c>
      <c r="BI313" s="400"/>
      <c r="BJ313" s="210">
        <f t="shared" si="339"/>
        <v>0</v>
      </c>
      <c r="BK313" s="512">
        <f t="shared" si="291"/>
        <v>257.59999999999997</v>
      </c>
      <c r="BL313" s="242"/>
      <c r="BM313" s="210">
        <f t="shared" si="340"/>
        <v>0</v>
      </c>
      <c r="BN313" s="512">
        <f t="shared" si="292"/>
        <v>224</v>
      </c>
      <c r="BO313" s="397">
        <f t="shared" si="341"/>
        <v>0</v>
      </c>
      <c r="BP313" s="210">
        <f t="shared" si="342"/>
        <v>0</v>
      </c>
      <c r="BQ313" s="427">
        <f t="shared" si="343"/>
        <v>0</v>
      </c>
      <c r="BR313" s="430">
        <v>2853</v>
      </c>
      <c r="BS313" s="714">
        <v>322</v>
      </c>
      <c r="BT313" s="571" cm="1">
        <f t="array" ref="BT313">PRODUCT(--_xlfn.TEXTSPLIT(G313,"x"))/10000000</f>
        <v>6.2</v>
      </c>
      <c r="BU313" s="571">
        <f t="shared" si="293"/>
        <v>2.6555432578177038</v>
      </c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</row>
    <row r="314" spans="1:219" ht="13.5" customHeight="1">
      <c r="A314" s="210" t="str">
        <f>"RE7"&amp;REPT(0,4-LEN(BR308))&amp;BR308</f>
        <v>RE72848</v>
      </c>
      <c r="B314" s="211" t="s">
        <v>2412</v>
      </c>
      <c r="C314" s="211" t="s">
        <v>2418</v>
      </c>
      <c r="D314" s="211" t="s">
        <v>772</v>
      </c>
      <c r="E314" s="401"/>
      <c r="F314" s="262"/>
      <c r="G314" s="263" t="s">
        <v>2493</v>
      </c>
      <c r="H314" s="262" t="s">
        <v>74</v>
      </c>
      <c r="I314" s="262" t="s">
        <v>1794</v>
      </c>
      <c r="J314" s="263" t="s">
        <v>1796</v>
      </c>
      <c r="K314" s="263" t="s">
        <v>1797</v>
      </c>
      <c r="L314" s="263" t="s">
        <v>1803</v>
      </c>
      <c r="M314" s="262"/>
      <c r="N314" s="210">
        <v>1</v>
      </c>
      <c r="O314" s="210"/>
      <c r="P314" s="210"/>
      <c r="Q314" s="224"/>
      <c r="R314" s="195"/>
      <c r="S314" s="196"/>
      <c r="T314" s="197"/>
      <c r="U314" s="198"/>
      <c r="V314" s="199"/>
      <c r="W314" s="200"/>
      <c r="X314" s="201"/>
      <c r="Y314" s="202"/>
      <c r="Z314" s="203"/>
      <c r="AA314" s="204"/>
      <c r="AB314" s="242"/>
      <c r="AC314" s="242"/>
      <c r="AD314" s="213">
        <f t="shared" si="329"/>
        <v>0</v>
      </c>
      <c r="AE314" s="214">
        <f t="shared" si="330"/>
        <v>0</v>
      </c>
      <c r="AF314" s="205"/>
      <c r="AG314" s="205"/>
      <c r="AH314" s="206"/>
      <c r="AI314" s="513"/>
      <c r="AJ314" s="509"/>
      <c r="AK314" s="509"/>
      <c r="AL314" s="516"/>
      <c r="AM314" s="510"/>
      <c r="AN314" s="205">
        <f>ROUND(CEILING(AR314*('Summary '!$J$4/100+1),5),0)-1</f>
        <v>434</v>
      </c>
      <c r="AO314" s="206">
        <f t="shared" si="331"/>
        <v>0</v>
      </c>
      <c r="AP314" s="206">
        <f t="shared" si="344"/>
        <v>0</v>
      </c>
      <c r="AQ314" s="701"/>
      <c r="AR314" s="62">
        <v>354</v>
      </c>
      <c r="AS314" s="205"/>
      <c r="AT314" s="510"/>
      <c r="AU314" s="511"/>
      <c r="AV314" s="511">
        <f t="shared" si="332"/>
        <v>354</v>
      </c>
      <c r="AW314" s="511">
        <f t="shared" si="333"/>
        <v>354</v>
      </c>
      <c r="AX314" s="234"/>
      <c r="AY314" s="235"/>
      <c r="AZ314" s="236"/>
      <c r="BA314" s="249"/>
      <c r="BB314" s="238"/>
      <c r="BC314" s="239">
        <f t="shared" si="334"/>
        <v>0</v>
      </c>
      <c r="BD314" s="210">
        <f t="shared" si="335"/>
        <v>0</v>
      </c>
      <c r="BE314" s="512">
        <f t="shared" si="336"/>
        <v>389.40000000000003</v>
      </c>
      <c r="BF314" s="242"/>
      <c r="BG314" s="210">
        <f t="shared" si="337"/>
        <v>0</v>
      </c>
      <c r="BH314" s="512">
        <f t="shared" si="338"/>
        <v>389.40000000000003</v>
      </c>
      <c r="BI314" s="400"/>
      <c r="BJ314" s="210">
        <f t="shared" si="339"/>
        <v>0</v>
      </c>
      <c r="BK314" s="512">
        <f t="shared" si="291"/>
        <v>407.09999999999997</v>
      </c>
      <c r="BL314" s="242"/>
      <c r="BM314" s="210">
        <f t="shared" si="340"/>
        <v>0</v>
      </c>
      <c r="BN314" s="512">
        <f t="shared" si="292"/>
        <v>354</v>
      </c>
      <c r="BO314" s="397">
        <f t="shared" si="341"/>
        <v>0</v>
      </c>
      <c r="BP314" s="210">
        <f t="shared" si="342"/>
        <v>0</v>
      </c>
      <c r="BQ314" s="427">
        <f t="shared" si="343"/>
        <v>0</v>
      </c>
      <c r="BR314" s="430">
        <v>2854</v>
      </c>
      <c r="BS314" s="714">
        <v>322</v>
      </c>
      <c r="BT314" s="571" cm="1">
        <f t="array" ref="BT314">PRODUCT(--_xlfn.TEXTSPLIT(G314,"x"))/10000000</f>
        <v>12.24</v>
      </c>
      <c r="BU314" s="571">
        <f t="shared" si="293"/>
        <v>2.5354725128334676</v>
      </c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</row>
    <row r="315" spans="1:219" ht="13.5" customHeight="1">
      <c r="A315" s="210" t="str">
        <f>"RE7"&amp;REPT(0,4-LEN(BR309))&amp;BR309</f>
        <v>RE72849</v>
      </c>
      <c r="B315" s="211" t="s">
        <v>2412</v>
      </c>
      <c r="C315" s="211" t="s">
        <v>2419</v>
      </c>
      <c r="D315" s="211" t="s">
        <v>772</v>
      </c>
      <c r="E315" s="401"/>
      <c r="F315" s="262"/>
      <c r="G315" s="263" t="s">
        <v>2494</v>
      </c>
      <c r="H315" s="262" t="s">
        <v>74</v>
      </c>
      <c r="I315" s="262" t="s">
        <v>1794</v>
      </c>
      <c r="J315" s="263" t="s">
        <v>1796</v>
      </c>
      <c r="K315" s="263" t="s">
        <v>1797</v>
      </c>
      <c r="L315" s="263" t="s">
        <v>1803</v>
      </c>
      <c r="M315" s="262"/>
      <c r="N315" s="210">
        <v>1</v>
      </c>
      <c r="O315" s="210"/>
      <c r="P315" s="210"/>
      <c r="Q315" s="224"/>
      <c r="R315" s="195"/>
      <c r="S315" s="196"/>
      <c r="T315" s="197"/>
      <c r="U315" s="198"/>
      <c r="V315" s="199"/>
      <c r="W315" s="200"/>
      <c r="X315" s="201"/>
      <c r="Y315" s="202"/>
      <c r="Z315" s="203"/>
      <c r="AA315" s="204"/>
      <c r="AB315" s="242"/>
      <c r="AC315" s="242"/>
      <c r="AD315" s="213">
        <f t="shared" si="329"/>
        <v>0</v>
      </c>
      <c r="AE315" s="214">
        <f t="shared" si="330"/>
        <v>0</v>
      </c>
      <c r="AF315" s="205"/>
      <c r="AG315" s="205"/>
      <c r="AH315" s="206"/>
      <c r="AI315" s="513"/>
      <c r="AJ315" s="509"/>
      <c r="AK315" s="509"/>
      <c r="AL315" s="516"/>
      <c r="AM315" s="510"/>
      <c r="AN315" s="205">
        <f>ROUND(CEILING(AR315*('Summary '!$J$4/100+1),5),0)-1</f>
        <v>434</v>
      </c>
      <c r="AO315" s="206">
        <f t="shared" si="331"/>
        <v>0</v>
      </c>
      <c r="AP315" s="206">
        <f t="shared" si="344"/>
        <v>0</v>
      </c>
      <c r="AQ315" s="701"/>
      <c r="AR315" s="62">
        <v>354</v>
      </c>
      <c r="AS315" s="205"/>
      <c r="AT315" s="510"/>
      <c r="AU315" s="511"/>
      <c r="AV315" s="511">
        <f t="shared" si="332"/>
        <v>354</v>
      </c>
      <c r="AW315" s="511">
        <f t="shared" si="333"/>
        <v>354</v>
      </c>
      <c r="AX315" s="234"/>
      <c r="AY315" s="235"/>
      <c r="AZ315" s="236"/>
      <c r="BA315" s="249"/>
      <c r="BB315" s="238"/>
      <c r="BC315" s="239">
        <f t="shared" si="334"/>
        <v>0</v>
      </c>
      <c r="BD315" s="210">
        <f t="shared" si="335"/>
        <v>0</v>
      </c>
      <c r="BE315" s="512">
        <f t="shared" si="336"/>
        <v>389.40000000000003</v>
      </c>
      <c r="BF315" s="242"/>
      <c r="BG315" s="210">
        <f t="shared" si="337"/>
        <v>0</v>
      </c>
      <c r="BH315" s="512">
        <f t="shared" si="338"/>
        <v>389.40000000000003</v>
      </c>
      <c r="BI315" s="400"/>
      <c r="BJ315" s="210">
        <f t="shared" si="339"/>
        <v>0</v>
      </c>
      <c r="BK315" s="512">
        <f t="shared" si="291"/>
        <v>407.09999999999997</v>
      </c>
      <c r="BL315" s="242"/>
      <c r="BM315" s="210">
        <f t="shared" si="340"/>
        <v>0</v>
      </c>
      <c r="BN315" s="512">
        <f t="shared" si="292"/>
        <v>354</v>
      </c>
      <c r="BO315" s="397">
        <f t="shared" si="341"/>
        <v>0</v>
      </c>
      <c r="BP315" s="210">
        <f t="shared" si="342"/>
        <v>0</v>
      </c>
      <c r="BQ315" s="427">
        <f t="shared" si="343"/>
        <v>0</v>
      </c>
      <c r="BR315" s="430">
        <v>2855</v>
      </c>
      <c r="BS315" s="714">
        <v>322</v>
      </c>
      <c r="BT315" s="571" cm="1">
        <f t="array" ref="BT315">PRODUCT(--_xlfn.TEXTSPLIT(G315,"x"))/10000000</f>
        <v>13.884</v>
      </c>
      <c r="BU315" s="571">
        <f t="shared" si="293"/>
        <v>2.5132244319715658</v>
      </c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</row>
    <row r="316" spans="1:219" ht="13.5" customHeight="1">
      <c r="A316" s="210" t="str">
        <f>"RE7"&amp;REPT(0,4-LEN(BR310))&amp;BR310</f>
        <v>RE72850</v>
      </c>
      <c r="B316" s="211" t="s">
        <v>2412</v>
      </c>
      <c r="C316" s="211" t="s">
        <v>2502</v>
      </c>
      <c r="D316" s="211" t="s">
        <v>772</v>
      </c>
      <c r="E316" s="401"/>
      <c r="F316" s="262"/>
      <c r="G316" s="263" t="s">
        <v>2499</v>
      </c>
      <c r="H316" s="263" t="s">
        <v>95</v>
      </c>
      <c r="I316" s="262" t="s">
        <v>1794</v>
      </c>
      <c r="J316" s="263" t="s">
        <v>1796</v>
      </c>
      <c r="K316" s="263" t="s">
        <v>1797</v>
      </c>
      <c r="L316" s="263" t="s">
        <v>1803</v>
      </c>
      <c r="M316" s="262"/>
      <c r="N316" s="210">
        <v>1</v>
      </c>
      <c r="O316" s="210"/>
      <c r="P316" s="210"/>
      <c r="Q316" s="224"/>
      <c r="R316" s="195"/>
      <c r="S316" s="196"/>
      <c r="T316" s="197"/>
      <c r="U316" s="198"/>
      <c r="V316" s="199"/>
      <c r="W316" s="200"/>
      <c r="X316" s="201"/>
      <c r="Y316" s="202"/>
      <c r="Z316" s="203"/>
      <c r="AA316" s="204"/>
      <c r="AB316" s="242"/>
      <c r="AC316" s="242"/>
      <c r="AD316" s="213">
        <f t="shared" si="329"/>
        <v>0</v>
      </c>
      <c r="AE316" s="214">
        <f t="shared" si="330"/>
        <v>0</v>
      </c>
      <c r="AF316" s="205"/>
      <c r="AG316" s="205"/>
      <c r="AH316" s="206"/>
      <c r="AI316" s="513"/>
      <c r="AJ316" s="509"/>
      <c r="AK316" s="509"/>
      <c r="AL316" s="516"/>
      <c r="AM316" s="510"/>
      <c r="AN316" s="205">
        <f>ROUND(CEILING(AR316*('Summary '!$J$4/100+1),5),0)-1</f>
        <v>454</v>
      </c>
      <c r="AO316" s="206">
        <f t="shared" si="331"/>
        <v>0</v>
      </c>
      <c r="AP316" s="206">
        <f t="shared" si="344"/>
        <v>0</v>
      </c>
      <c r="AQ316" s="701"/>
      <c r="AR316" s="62">
        <v>369</v>
      </c>
      <c r="AS316" s="205"/>
      <c r="AT316" s="510"/>
      <c r="AU316" s="511"/>
      <c r="AV316" s="511">
        <f t="shared" si="332"/>
        <v>369</v>
      </c>
      <c r="AW316" s="511">
        <f t="shared" si="333"/>
        <v>369</v>
      </c>
      <c r="AX316" s="234"/>
      <c r="AY316" s="235"/>
      <c r="AZ316" s="236"/>
      <c r="BA316" s="249"/>
      <c r="BB316" s="238"/>
      <c r="BC316" s="239">
        <f t="shared" si="334"/>
        <v>0</v>
      </c>
      <c r="BD316" s="210">
        <f t="shared" si="335"/>
        <v>0</v>
      </c>
      <c r="BE316" s="512">
        <f t="shared" si="336"/>
        <v>405.90000000000003</v>
      </c>
      <c r="BF316" s="242"/>
      <c r="BG316" s="210">
        <f t="shared" si="337"/>
        <v>0</v>
      </c>
      <c r="BH316" s="512">
        <f t="shared" si="338"/>
        <v>405.90000000000003</v>
      </c>
      <c r="BI316" s="400"/>
      <c r="BJ316" s="210">
        <f t="shared" si="339"/>
        <v>0</v>
      </c>
      <c r="BK316" s="512">
        <f t="shared" si="291"/>
        <v>424.34999999999997</v>
      </c>
      <c r="BL316" s="242"/>
      <c r="BM316" s="210">
        <f t="shared" si="340"/>
        <v>0</v>
      </c>
      <c r="BN316" s="512">
        <f t="shared" si="292"/>
        <v>369</v>
      </c>
      <c r="BO316" s="397">
        <f t="shared" si="341"/>
        <v>0</v>
      </c>
      <c r="BP316" s="210">
        <f t="shared" si="342"/>
        <v>0</v>
      </c>
      <c r="BQ316" s="427">
        <f t="shared" si="343"/>
        <v>0</v>
      </c>
      <c r="BR316" s="430">
        <v>2856</v>
      </c>
      <c r="BS316" s="714">
        <v>322</v>
      </c>
      <c r="BT316" s="571" cm="1">
        <f t="array" ref="BT316">PRODUCT(--_xlfn.TEXTSPLIT(G316,"x"))/10000000</f>
        <v>26.207999999999998</v>
      </c>
      <c r="BU316" s="571">
        <f t="shared" si="293"/>
        <v>2.4010680848166395</v>
      </c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</row>
    <row r="317" spans="1:219" ht="13.5" customHeight="1">
      <c r="A317" s="210" t="str">
        <f>"RE7"&amp;REPT(0,4-LEN(BR311))&amp;BR311</f>
        <v>RE72851</v>
      </c>
      <c r="B317" s="211" t="s">
        <v>2412</v>
      </c>
      <c r="C317" s="211" t="s">
        <v>2420</v>
      </c>
      <c r="D317" s="211" t="s">
        <v>772</v>
      </c>
      <c r="E317" s="401"/>
      <c r="F317" s="262"/>
      <c r="G317" s="263" t="s">
        <v>2500</v>
      </c>
      <c r="H317" s="263" t="s">
        <v>95</v>
      </c>
      <c r="I317" s="262" t="s">
        <v>1794</v>
      </c>
      <c r="J317" s="263" t="s">
        <v>1796</v>
      </c>
      <c r="K317" s="263" t="s">
        <v>1797</v>
      </c>
      <c r="L317" s="263" t="s">
        <v>1803</v>
      </c>
      <c r="M317" s="262"/>
      <c r="N317" s="210">
        <v>1</v>
      </c>
      <c r="O317" s="210"/>
      <c r="P317" s="210"/>
      <c r="Q317" s="224"/>
      <c r="R317" s="195"/>
      <c r="S317" s="196"/>
      <c r="T317" s="197"/>
      <c r="U317" s="198"/>
      <c r="V317" s="199"/>
      <c r="W317" s="200"/>
      <c r="X317" s="201"/>
      <c r="Y317" s="202"/>
      <c r="Z317" s="203"/>
      <c r="AA317" s="204"/>
      <c r="AB317" s="242"/>
      <c r="AC317" s="242"/>
      <c r="AD317" s="213">
        <f t="shared" si="329"/>
        <v>0</v>
      </c>
      <c r="AE317" s="214">
        <f t="shared" si="330"/>
        <v>0</v>
      </c>
      <c r="AF317" s="205"/>
      <c r="AG317" s="205"/>
      <c r="AH317" s="206"/>
      <c r="AI317" s="513"/>
      <c r="AJ317" s="509"/>
      <c r="AK317" s="509"/>
      <c r="AL317" s="516"/>
      <c r="AM317" s="510"/>
      <c r="AN317" s="205">
        <f>ROUND(CEILING(AR317*('Summary '!$J$4/100+1),5),0)-1</f>
        <v>454</v>
      </c>
      <c r="AO317" s="206">
        <f t="shared" si="331"/>
        <v>0</v>
      </c>
      <c r="AP317" s="206">
        <f t="shared" si="344"/>
        <v>0</v>
      </c>
      <c r="AQ317" s="701"/>
      <c r="AR317" s="62">
        <v>369</v>
      </c>
      <c r="AS317" s="205"/>
      <c r="AT317" s="510"/>
      <c r="AU317" s="511"/>
      <c r="AV317" s="511">
        <f t="shared" si="332"/>
        <v>369</v>
      </c>
      <c r="AW317" s="511">
        <f t="shared" si="333"/>
        <v>369</v>
      </c>
      <c r="AX317" s="234"/>
      <c r="AY317" s="235"/>
      <c r="AZ317" s="236"/>
      <c r="BA317" s="249"/>
      <c r="BB317" s="238"/>
      <c r="BC317" s="239">
        <f t="shared" si="334"/>
        <v>0</v>
      </c>
      <c r="BD317" s="210">
        <f t="shared" si="335"/>
        <v>0</v>
      </c>
      <c r="BE317" s="512">
        <f t="shared" si="336"/>
        <v>405.90000000000003</v>
      </c>
      <c r="BF317" s="242"/>
      <c r="BG317" s="210">
        <f t="shared" si="337"/>
        <v>0</v>
      </c>
      <c r="BH317" s="512">
        <f t="shared" si="338"/>
        <v>405.90000000000003</v>
      </c>
      <c r="BI317" s="400"/>
      <c r="BJ317" s="210">
        <f t="shared" si="339"/>
        <v>0</v>
      </c>
      <c r="BK317" s="512">
        <f t="shared" si="291"/>
        <v>424.34999999999997</v>
      </c>
      <c r="BL317" s="242"/>
      <c r="BM317" s="210">
        <f t="shared" si="340"/>
        <v>0</v>
      </c>
      <c r="BN317" s="512">
        <f t="shared" si="292"/>
        <v>369</v>
      </c>
      <c r="BO317" s="397">
        <f t="shared" si="341"/>
        <v>0</v>
      </c>
      <c r="BP317" s="210">
        <f t="shared" si="342"/>
        <v>0</v>
      </c>
      <c r="BQ317" s="427">
        <f t="shared" si="343"/>
        <v>0</v>
      </c>
      <c r="BR317" s="430">
        <v>2857</v>
      </c>
      <c r="BS317" s="714">
        <v>322</v>
      </c>
      <c r="BT317" s="571" cm="1">
        <f t="array" ref="BT317">PRODUCT(--_xlfn.TEXTSPLIT(G317,"x"))/10000000</f>
        <v>20.09</v>
      </c>
      <c r="BU317" s="571">
        <f t="shared" si="293"/>
        <v>2.4479980883292916</v>
      </c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</row>
    <row r="318" spans="1:219" ht="15" customHeight="1">
      <c r="A318" s="85"/>
      <c r="B318" s="71"/>
      <c r="C318" s="72"/>
      <c r="D318" s="72"/>
      <c r="E318" s="207"/>
      <c r="F318" s="72"/>
      <c r="G318" s="72"/>
      <c r="H318" s="72"/>
      <c r="I318" s="581"/>
      <c r="J318" s="581"/>
      <c r="K318" s="581"/>
      <c r="L318" s="581"/>
      <c r="M318" s="86"/>
      <c r="N318" s="73"/>
      <c r="O318" s="270"/>
      <c r="P318" s="270"/>
      <c r="Q318" s="505"/>
      <c r="R318" s="505"/>
      <c r="S318" s="505"/>
      <c r="T318" s="505"/>
      <c r="U318" s="506"/>
      <c r="V318" s="505"/>
      <c r="W318" s="505"/>
      <c r="X318" s="507"/>
      <c r="Y318" s="505"/>
      <c r="Z318" s="507"/>
      <c r="AA318" s="507"/>
      <c r="AB318" s="508"/>
      <c r="AC318" s="508"/>
      <c r="AD318" s="77"/>
      <c r="AE318" s="77"/>
      <c r="AF318" s="77"/>
      <c r="AG318" s="77"/>
      <c r="AH318" s="77"/>
      <c r="AI318" s="87"/>
      <c r="AJ318" s="407"/>
      <c r="AK318" s="87"/>
      <c r="AL318" s="87"/>
      <c r="AM318" s="407"/>
      <c r="AN318" s="77"/>
      <c r="AO318" s="404"/>
      <c r="AP318" s="404"/>
      <c r="AQ318" s="404"/>
      <c r="AR318" s="87"/>
      <c r="AS318" s="87"/>
      <c r="AT318" s="87"/>
      <c r="AU318" s="87"/>
      <c r="AV318" s="87"/>
      <c r="AW318" s="407"/>
      <c r="AX318" s="508"/>
      <c r="AY318" s="508"/>
      <c r="AZ318" s="508"/>
      <c r="BA318" s="702"/>
      <c r="BB318" s="508"/>
      <c r="BC318" s="78"/>
      <c r="BD318" s="78"/>
      <c r="BE318" s="79"/>
      <c r="BF318" s="508"/>
      <c r="BG318" s="508"/>
      <c r="BH318" s="78"/>
      <c r="BI318" s="508"/>
      <c r="BJ318" s="508"/>
      <c r="BK318" s="78"/>
      <c r="BL318" s="258"/>
      <c r="BM318" s="258"/>
      <c r="BN318" s="258"/>
      <c r="BO318" s="258"/>
      <c r="BP318" s="258"/>
      <c r="BQ318" s="258"/>
      <c r="BR318" s="258"/>
      <c r="BS318" s="404"/>
      <c r="BT318" s="404"/>
      <c r="BU318" s="404"/>
    </row>
  </sheetData>
  <sheetProtection algorithmName="SHA-512" hashValue="OBmka9win+Ypx3LCFzxplV/5mDPLhNjSexgTw8efmgtd2YXPOTewmiZjL0hZ26Seqhd/nmV27gZfkXI3FSlg1w==" saltValue="K8WNYmdQe0ZaMiwu6nkQXg==" spinCount="100000" sheet="1" sort="0" autoFilter="0"/>
  <autoFilter ref="A6:BS318" xr:uid="{99F6D258-1B19-4943-9FB3-2938452DF054}"/>
  <phoneticPr fontId="26" type="noConversion"/>
  <conditionalFormatting sqref="AM52:AM56 AM58:AM62">
    <cfRule type="dataBar" priority="878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{BD0E36F7-C70D-C645-85E1-C39F9076D708}</x14:id>
        </ext>
      </extLst>
    </cfRule>
  </conditionalFormatting>
  <conditionalFormatting sqref="AM172:AM177 AM64:AM67 AM93:AM95 AM97:AM99 AM101:AM107 AM9:AM50 AM131:AM170 AM69:AM72 AM118:AM129 AM74:AM85 AM87:AM91 AM109:AM116">
    <cfRule type="dataBar" priority="893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{7338529A-44B3-BC4D-861A-ED63BEF4B69E}</x14:id>
        </ext>
      </extLst>
    </cfRule>
  </conditionalFormatting>
  <conditionalFormatting sqref="AM180:AM203">
    <cfRule type="dataBar" priority="875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{A343204B-B7DA-3544-99EA-6A198442E146}</x14:id>
        </ext>
      </extLst>
    </cfRule>
  </conditionalFormatting>
  <conditionalFormatting sqref="AM207:AM216">
    <cfRule type="dataBar" priority="80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{765B8A2B-E40D-F743-9887-D5782D5E82FD}</x14:id>
        </ext>
      </extLst>
    </cfRule>
  </conditionalFormatting>
  <conditionalFormatting sqref="AM218:AM223 AM225:AM247">
    <cfRule type="dataBar" priority="85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{432A60ED-A56D-0B41-9CE3-E1039A05EA87}</x14:id>
        </ext>
      </extLst>
    </cfRule>
  </conditionalFormatting>
  <conditionalFormatting sqref="AM253:AM268 AM251 AM270:AM285 AM287:AM306 AM308:AM317">
    <cfRule type="dataBar" priority="84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{314148CF-0A4A-DD46-9605-2043E5C0D1B3}</x14:id>
        </ext>
      </extLst>
    </cfRule>
  </conditionalFormatting>
  <conditionalFormatting sqref="AT7:AU7">
    <cfRule type="dataBar" priority="87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{A85627CC-68A7-4245-90F1-9FF880BD6ECE}</x14:id>
        </ext>
      </extLst>
    </cfRule>
  </conditionalFormatting>
  <conditionalFormatting sqref="AT179:AU203">
    <cfRule type="dataBar" priority="87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{C005444B-1AC9-9045-8CA9-29BB9D39127C}</x14:id>
        </ext>
      </extLst>
    </cfRule>
  </conditionalFormatting>
  <conditionalFormatting sqref="AT204:AU204">
    <cfRule type="dataBar" priority="828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{FA5765D2-C60E-0D4C-AFD0-C1D7E094E6EE}</x14:id>
        </ext>
      </extLst>
    </cfRule>
  </conditionalFormatting>
  <conditionalFormatting sqref="AT205:AU205">
    <cfRule type="dataBar" priority="85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{2E76F2F1-BD27-3A44-A7D5-30D0EC9811E9}</x14:id>
        </ext>
      </extLst>
    </cfRule>
  </conditionalFormatting>
  <conditionalFormatting sqref="AT206:AU216">
    <cfRule type="dataBar" priority="81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{F9FE2463-3B05-564E-9013-F8173E457C57}</x14:id>
        </ext>
      </extLst>
    </cfRule>
  </conditionalFormatting>
  <conditionalFormatting sqref="AT217:AU247">
    <cfRule type="dataBar" priority="86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{995FC704-B811-1742-A92A-6BBB125C0CC3}</x14:id>
        </ext>
      </extLst>
    </cfRule>
  </conditionalFormatting>
  <conditionalFormatting sqref="AT248:AU248">
    <cfRule type="dataBar" priority="819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{1109FBA8-2249-2641-8B68-AB449FB97AAF}</x14:id>
        </ext>
      </extLst>
    </cfRule>
  </conditionalFormatting>
  <conditionalFormatting sqref="AT249:AU249">
    <cfRule type="dataBar" priority="83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{70B1D584-A179-7E47-8E67-EB722C94D029}</x14:id>
        </ext>
      </extLst>
    </cfRule>
  </conditionalFormatting>
  <conditionalFormatting sqref="AT250:AU306 AT308:AU317 AU307">
    <cfRule type="dataBar" priority="84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{D83DC825-33CA-8449-9CA5-127FD026AD52}</x14:id>
        </ext>
      </extLst>
    </cfRule>
  </conditionalFormatting>
  <conditionalFormatting sqref="AT318:AU318 AT8:AU178">
    <cfRule type="dataBar" priority="4485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{FE72D275-303E-6147-936A-45E71EB3DF0F}</x14:id>
        </ext>
      </extLst>
    </cfRule>
  </conditionalFormatting>
  <dataValidations count="3">
    <dataValidation type="whole" operator="greaterThan" allowBlank="1" showInputMessage="1" showErrorMessage="1" promptTitle="Not available for this material!" prompt="The colour you have selected is not available in this material." sqref="BI93:BI95 BI101:BI107 BI172:BI177 BI74:BI85 BI58:BI62 BI64:BI67 BI251 BI87:BI91 BI109:BI116 BI287:BI306 BI225:BI247 BI180:BI203 BI52:BI56 BI207:BI216 BI253:BI268 BI97:BI99 BI9:BI50 BI270:BI285 BI131:BI170 BI118:BI129 BI218:BI223 BI69:BI72 BI308:BI317" xr:uid="{A1B99C88-5289-E94D-8AFC-3A0CE1B2AA92}">
      <formula1>0</formula1>
    </dataValidation>
    <dataValidation type="whole" operator="greaterThan" allowBlank="1" showInputMessage="1" showErrorMessage="1" sqref="AX118:BB129 R8:AC8 BF74:BG85 BR101:BR107 BM93:BM95 AX74:BB85 BI318:BJ318 BF118:BG129 BM9:BM50 BF93:BG95 BR97:BR99 Q318:AC318 BM101:BM107 BF101:BG107 BF64:BG67 BM64:BM67 AX64:BB67 BR93:BR95 BF97:BG99 BM97:BM99 BR131:BR170 AX97:BB99 AX101:BB107 AX172:BB177 AX93:BB95 AD171 AX131:BB170 BF131:BG170 BM131:BM170 BF52:BG56 BM52:BM56 AX52:BB56 BR69:BR72 BR64:BR67 BF69:BG72 BM69:BM72 AX69:BB72 BM118:BM129 BR118:BR129 BR58:BR62 BR52:BR56 BF58:BG62 BM58:BM62 AX58:BB62 BR74:BR85 BM74:BM85 BF87:BG91 AX87:BB91 BR87:BR91 BM87:BM91 AX109:BB116 BF109:BG116 BM109:BM116 BR109:BR116 R206:AC248 AX9:BB50 Q7:AC7 BF9:BG50 BI9:BI50 BF207:BG216 BF172:BG177 BM172:BM177 Q9:AC178 BF180:BG203 BM180:BM203 Q207:Q216 AX218:BB223 BF225:BG247 Q218:Q223 BM218:BM223 BF218:BG223 BM225:BM247 AD178 AX250:BB318 R250:AC317 BF251:BG251 BF253:BG268 BF270:BG285 Q251 Q253:Q268 Q270:Q285 Q287:Q306 BF287:BG306 BF308:BG318 Q308:Q317 AX225:BB247 Q225:Q247 R204:AC204 AX207:BB216 Q249:AC249 BR172:BR177 Q180:AC203 AX180:BB203 Q205:AC205 BM207:BM216" xr:uid="{A170DD08-D654-F34B-9C56-8BC5E114B7AF}">
      <formula1>0</formula1>
    </dataValidation>
    <dataValidation allowBlank="1" showErrorMessage="1" sqref="BL287:BL306 BL308:BL317 BL270:BL285 BL253:BL268 BL251 BL9:BL50 BL225:BL247 BL218:BL223 BL207:BL216 BL180:BL203 BL52:BL56 BL172:BL177 BL131:BL170 BL118:BL129 BL109:BL116 BL101:BL107 BL97:BL99 BL93:BL95 BL87:BL91 BL74:BL85 BL69:BL72 BL64:BL67 BL58:BL62" xr:uid="{30006811-2E9C-014D-AAFC-1F2D53C782D2}"/>
  </dataValidation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0E36F7-C70D-C645-85E1-C39F9076D7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AM52:AM56 AM58:AM62</xm:sqref>
        </x14:conditionalFormatting>
        <x14:conditionalFormatting xmlns:xm="http://schemas.microsoft.com/office/excel/2006/main">
          <x14:cfRule type="dataBar" id="{7338529A-44B3-BC4D-861A-ED63BEF4B69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AM172:AM177 AM64:AM67 AM93:AM95 AM97:AM99 AM101:AM107 AM9:AM50 AM131:AM170 AM69:AM72 AM118:AM129 AM74:AM85 AM87:AM91 AM109:AM116</xm:sqref>
        </x14:conditionalFormatting>
        <x14:conditionalFormatting xmlns:xm="http://schemas.microsoft.com/office/excel/2006/main">
          <x14:cfRule type="dataBar" id="{A343204B-B7DA-3544-99EA-6A198442E14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AM180:AM203</xm:sqref>
        </x14:conditionalFormatting>
        <x14:conditionalFormatting xmlns:xm="http://schemas.microsoft.com/office/excel/2006/main">
          <x14:cfRule type="dataBar" id="{765B8A2B-E40D-F743-9887-D5782D5E82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AM207:AM216</xm:sqref>
        </x14:conditionalFormatting>
        <x14:conditionalFormatting xmlns:xm="http://schemas.microsoft.com/office/excel/2006/main">
          <x14:cfRule type="dataBar" id="{432A60ED-A56D-0B41-9CE3-E1039A05EA8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AM218:AM223 AM225:AM247</xm:sqref>
        </x14:conditionalFormatting>
        <x14:conditionalFormatting xmlns:xm="http://schemas.microsoft.com/office/excel/2006/main">
          <x14:cfRule type="dataBar" id="{314148CF-0A4A-DD46-9605-2043E5C0D1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AM253:AM268 AM251 AM270:AM285 AM287:AM306 AM308:AM317</xm:sqref>
        </x14:conditionalFormatting>
        <x14:conditionalFormatting xmlns:xm="http://schemas.microsoft.com/office/excel/2006/main">
          <x14:cfRule type="dataBar" id="{A85627CC-68A7-4245-90F1-9FF880BD6E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AT7:AU7</xm:sqref>
        </x14:conditionalFormatting>
        <x14:conditionalFormatting xmlns:xm="http://schemas.microsoft.com/office/excel/2006/main">
          <x14:cfRule type="dataBar" id="{C005444B-1AC9-9045-8CA9-29BB9D3912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AT179:AU203</xm:sqref>
        </x14:conditionalFormatting>
        <x14:conditionalFormatting xmlns:xm="http://schemas.microsoft.com/office/excel/2006/main">
          <x14:cfRule type="dataBar" id="{FA5765D2-C60E-0D4C-AFD0-C1D7E094E6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AT204:AU204</xm:sqref>
        </x14:conditionalFormatting>
        <x14:conditionalFormatting xmlns:xm="http://schemas.microsoft.com/office/excel/2006/main">
          <x14:cfRule type="dataBar" id="{2E76F2F1-BD27-3A44-A7D5-30D0EC9811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AT205:AU205</xm:sqref>
        </x14:conditionalFormatting>
        <x14:conditionalFormatting xmlns:xm="http://schemas.microsoft.com/office/excel/2006/main">
          <x14:cfRule type="dataBar" id="{F9FE2463-3B05-564E-9013-F8173E457C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AT206:AU216</xm:sqref>
        </x14:conditionalFormatting>
        <x14:conditionalFormatting xmlns:xm="http://schemas.microsoft.com/office/excel/2006/main">
          <x14:cfRule type="dataBar" id="{995FC704-B811-1742-A92A-6BBB125C0C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AT217:AU247</xm:sqref>
        </x14:conditionalFormatting>
        <x14:conditionalFormatting xmlns:xm="http://schemas.microsoft.com/office/excel/2006/main">
          <x14:cfRule type="dataBar" id="{1109FBA8-2249-2641-8B68-AB449FB97A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AT248:AU248</xm:sqref>
        </x14:conditionalFormatting>
        <x14:conditionalFormatting xmlns:xm="http://schemas.microsoft.com/office/excel/2006/main">
          <x14:cfRule type="dataBar" id="{70B1D584-A179-7E47-8E67-EB722C94D0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AT249:AU249</xm:sqref>
        </x14:conditionalFormatting>
        <x14:conditionalFormatting xmlns:xm="http://schemas.microsoft.com/office/excel/2006/main">
          <x14:cfRule type="dataBar" id="{D83DC825-33CA-8449-9CA5-127FD026AD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AT250:AU306 AT308:AU317 AU307</xm:sqref>
        </x14:conditionalFormatting>
        <x14:conditionalFormatting xmlns:xm="http://schemas.microsoft.com/office/excel/2006/main">
          <x14:cfRule type="dataBar" id="{FE72D275-303E-6147-936A-45E71EB3DF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AT318:AU318 AT8:AU178</xm:sqref>
        </x14:conditionalFormatting>
        <x14:conditionalFormatting xmlns:xm="http://schemas.microsoft.com/office/excel/2006/main">
          <x14:cfRule type="expression" priority="824" id="{2755B35D-994E-4B4F-8CBD-75D484A2A388}">
            <xm:f>Currency!$H$2="Koruna"</xm:f>
            <x14:dxf>
              <numFmt numFmtId="180" formatCode="#,##0.00\ [$Kč-405]"/>
            </x14:dxf>
          </x14:cfRule>
          <x14:cfRule type="expression" priority="825" id="{666D2E3E-E274-A048-858B-99987ECF4A30}">
            <xm:f>Currency!$H$2="Yen"</xm:f>
            <x14:dxf>
              <numFmt numFmtId="181" formatCode="[$¥-411]#,##0.00"/>
            </x14:dxf>
          </x14:cfRule>
          <x14:cfRule type="expression" priority="826" id="{FACE78D1-2CC1-3342-A61A-6B641713E65E}">
            <xm:f>Currency!$H$2="Yuan"</xm:f>
            <x14:dxf>
              <numFmt numFmtId="182" formatCode="[$¥-804]#,##0.00"/>
            </x14:dxf>
          </x14:cfRule>
          <x14:cfRule type="expression" priority="827" id="{C23E0533-31A0-B646-B95A-0832A4EE0072}">
            <xm:f>Currency!$H$2="Won"</xm:f>
            <x14:dxf>
              <numFmt numFmtId="183" formatCode="[$₩-412]#,##0.00"/>
            </x14:dxf>
          </x14:cfRule>
          <xm:sqref>AW204 BE204:BI204</xm:sqref>
        </x14:conditionalFormatting>
        <x14:conditionalFormatting xmlns:xm="http://schemas.microsoft.com/office/excel/2006/main">
          <x14:cfRule type="expression" priority="855" id="{05DA5070-6320-7F4C-B75F-0961FFC7B8BB}">
            <xm:f>Currency!$H$2="Won"</xm:f>
            <x14:dxf>
              <numFmt numFmtId="183" formatCode="[$₩-412]#,##0.00"/>
            </x14:dxf>
          </x14:cfRule>
          <x14:cfRule type="expression" priority="854" id="{14B999EF-E3A2-F849-8505-917379139EDE}">
            <xm:f>Currency!$H$2="Yuan"</xm:f>
            <x14:dxf>
              <numFmt numFmtId="182" formatCode="[$¥-804]#,##0.00"/>
            </x14:dxf>
          </x14:cfRule>
          <x14:cfRule type="expression" priority="853" id="{473406E0-682F-C742-A56E-4496BAA25703}">
            <xm:f>Currency!$H$2="Yen"</xm:f>
            <x14:dxf>
              <numFmt numFmtId="181" formatCode="[$¥-411]#,##0.00"/>
            </x14:dxf>
          </x14:cfRule>
          <x14:cfRule type="expression" priority="852" id="{45D2AA17-275D-3541-9A30-47DE37BE61CB}">
            <xm:f>Currency!$H$2="Koruna"</xm:f>
            <x14:dxf>
              <numFmt numFmtId="180" formatCode="#,##0.00\ [$Kč-405]"/>
            </x14:dxf>
          </x14:cfRule>
          <xm:sqref>AW205 BE205 BG205:BH205</xm:sqref>
        </x14:conditionalFormatting>
        <x14:conditionalFormatting xmlns:xm="http://schemas.microsoft.com/office/excel/2006/main">
          <x14:cfRule type="expression" priority="803" id="{0BDD05BE-AA30-EA45-BE16-6B00BDDAB6E7}">
            <xm:f>Currency!$H$2="Pound"</xm:f>
            <x14:dxf>
              <numFmt numFmtId="177" formatCode="[$£-809]#,##0.00"/>
            </x14:dxf>
          </x14:cfRule>
          <xm:sqref>AW206:AW216 BE206:BE216 BH207:BH216 BN207:BO216 BG206:BI206</xm:sqref>
        </x14:conditionalFormatting>
        <x14:conditionalFormatting xmlns:xm="http://schemas.microsoft.com/office/excel/2006/main">
          <x14:cfRule type="expression" priority="802" id="{3FB31011-7AE8-094A-BC4B-86B8CD8BCD0E}">
            <xm:f>Currency!$H$2="Dollar"</xm:f>
            <x14:dxf>
              <numFmt numFmtId="171" formatCode="[$$-409]#,##0.00"/>
            </x14:dxf>
          </x14:cfRule>
          <xm:sqref>AW206:AW216 BE206:BE216 BH207:BH216 BN207:BO216</xm:sqref>
        </x14:conditionalFormatting>
        <x14:conditionalFormatting xmlns:xm="http://schemas.microsoft.com/office/excel/2006/main">
          <x14:cfRule type="expression" priority="818" id="{A8CF43D0-3245-4742-B9A6-21E3E66614C9}">
            <xm:f>Currency!$H$2="Won"</xm:f>
            <x14:dxf>
              <numFmt numFmtId="183" formatCode="[$₩-412]#,##0.00"/>
            </x14:dxf>
          </x14:cfRule>
          <x14:cfRule type="expression" priority="817" id="{57A5C055-5F0B-C346-9AE0-7B2B39BD064A}">
            <xm:f>Currency!$H$2="Yuan"</xm:f>
            <x14:dxf>
              <numFmt numFmtId="182" formatCode="[$¥-804]#,##0.00"/>
            </x14:dxf>
          </x14:cfRule>
          <x14:cfRule type="expression" priority="816" id="{63CFB7BC-5318-8848-942B-0F1B24FBC57F}">
            <xm:f>Currency!$H$2="Yen"</xm:f>
            <x14:dxf>
              <numFmt numFmtId="181" formatCode="[$¥-411]#,##0.00"/>
            </x14:dxf>
          </x14:cfRule>
          <x14:cfRule type="expression" priority="815" id="{771B9DA5-B924-FB47-B50E-135538FD7B7C}">
            <xm:f>Currency!$H$2="Koruna"</xm:f>
            <x14:dxf>
              <numFmt numFmtId="180" formatCode="#,##0.00\ [$Kč-405]"/>
            </x14:dxf>
          </x14:cfRule>
          <xm:sqref>AW248 BE248:BH248</xm:sqref>
        </x14:conditionalFormatting>
        <x14:conditionalFormatting xmlns:xm="http://schemas.microsoft.com/office/excel/2006/main">
          <x14:cfRule type="expression" priority="832" id="{103CAF94-AE45-A249-A4A1-5F89B072313C}">
            <xm:f>Currency!$H$2="Krone"</xm:f>
            <x14:dxf>
              <numFmt numFmtId="179" formatCode="[$kr-414]\ #,##0.00"/>
            </x14:dxf>
          </x14:cfRule>
          <x14:cfRule type="expression" priority="833" id="{BE9495A3-65BD-F642-A5EE-E70103DCF4B1}">
            <xm:f>Currency!$H$2="Koruna"</xm:f>
            <x14:dxf>
              <numFmt numFmtId="180" formatCode="#,##0.00\ [$Kč-405]"/>
            </x14:dxf>
          </x14:cfRule>
          <x14:cfRule type="expression" priority="834" id="{3B47370B-FF00-C148-856F-9A2069672D01}">
            <xm:f>Currency!$H$2="Yen"</xm:f>
            <x14:dxf>
              <numFmt numFmtId="181" formatCode="[$¥-411]#,##0.00"/>
            </x14:dxf>
          </x14:cfRule>
          <x14:cfRule type="expression" priority="835" id="{2761481A-90E5-F141-BBB7-9A7C6CA6DBBF}">
            <xm:f>Currency!$H$2="Yuan"</xm:f>
            <x14:dxf>
              <numFmt numFmtId="182" formatCode="[$¥-804]#,##0.00"/>
            </x14:dxf>
          </x14:cfRule>
          <xm:sqref>AW249 BE249 BG249:BH249</xm:sqref>
        </x14:conditionalFormatting>
        <x14:conditionalFormatting xmlns:xm="http://schemas.microsoft.com/office/excel/2006/main">
          <x14:cfRule type="expression" priority="829" id="{3A6E0B70-7690-C447-B5E3-367E78C19890}">
            <xm:f>Currency!$H$2="Dollar"</xm:f>
            <x14:dxf>
              <numFmt numFmtId="171" formatCode="[$$-409]#,##0.00"/>
            </x14:dxf>
          </x14:cfRule>
          <x14:cfRule type="expression" priority="830" id="{E2678716-3ACA-6046-934E-313150DEE880}">
            <xm:f>Currency!$H$2="Pound"</xm:f>
            <x14:dxf>
              <numFmt numFmtId="177" formatCode="[$£-809]#,##0.00"/>
            </x14:dxf>
          </x14:cfRule>
          <x14:cfRule type="expression" priority="831" id="{4BA688E2-1A08-4748-ACB5-13B8A2EBDD84}">
            <xm:f>Currency!$H$2="Franc"</xm:f>
            <x14:dxf>
              <numFmt numFmtId="178" formatCode="[$CHF]\ #,##0.00"/>
            </x14:dxf>
          </x14:cfRule>
          <xm:sqref>BE7:BE205 AW131:AW205 AW217:AW249 BE217:BE249 BN225:BO247 BG249:BH249</xm:sqref>
        </x14:conditionalFormatting>
        <x14:conditionalFormatting xmlns:xm="http://schemas.microsoft.com/office/excel/2006/main">
          <x14:cfRule type="expression" priority="814" id="{C5012D7A-E5A9-C645-A430-5EA33A410D1E}">
            <xm:f>Currency!$H$2="Krone"</xm:f>
            <x14:dxf>
              <numFmt numFmtId="184" formatCode="[$kr-43B]\ #,##0.00"/>
            </x14:dxf>
          </x14:cfRule>
          <xm:sqref>BE248:BH248 AW248</xm:sqref>
        </x14:conditionalFormatting>
        <x14:conditionalFormatting xmlns:xm="http://schemas.microsoft.com/office/excel/2006/main">
          <x14:cfRule type="expression" priority="823" id="{1260338F-AB17-1548-A28B-7ED018DDDA73}">
            <xm:f>Currency!$H$2="Krone"</xm:f>
            <x14:dxf>
              <numFmt numFmtId="184" formatCode="[$kr-43B]\ #,##0.00"/>
            </x14:dxf>
          </x14:cfRule>
          <xm:sqref>BE204:BI204 AW204</xm:sqref>
        </x14:conditionalFormatting>
        <x14:conditionalFormatting xmlns:xm="http://schemas.microsoft.com/office/excel/2006/main">
          <x14:cfRule type="expression" priority="871" id="{4A4474B7-AE63-5B4A-9328-E005D1E97851}">
            <xm:f>Currency!$H$2="Koruna"</xm:f>
            <x14:dxf>
              <numFmt numFmtId="180" formatCode="#,##0.00\ [$Kč-405]"/>
            </x14:dxf>
          </x14:cfRule>
          <x14:cfRule type="expression" priority="872" id="{BEF501E4-FF2E-4546-ACDB-2D3309EC8B8C}">
            <xm:f>Currency!$H$2="Yen"</xm:f>
            <x14:dxf>
              <numFmt numFmtId="181" formatCode="[$¥-411]#,##0.00"/>
            </x14:dxf>
          </x14:cfRule>
          <x14:cfRule type="expression" priority="873" id="{583F400D-5973-FB41-A300-2A283C71E8D1}">
            <xm:f>Currency!$H$2="Yuan"</xm:f>
            <x14:dxf>
              <numFmt numFmtId="182" formatCode="[$¥-804]#,##0.00"/>
            </x14:dxf>
          </x14:cfRule>
          <x14:cfRule type="expression" priority="874" id="{355988CA-9770-D744-8EED-A6F40648489B}">
            <xm:f>Currency!$H$2="Won"</xm:f>
            <x14:dxf>
              <numFmt numFmtId="183" formatCode="[$₩-412]#,##0.00"/>
            </x14:dxf>
          </x14:cfRule>
          <xm:sqref>BF179:BG179 BI179:BR179 AW179:AW203 BE179:BE203 BO179:BO203 BH180:BH203</xm:sqref>
        </x14:conditionalFormatting>
        <x14:conditionalFormatting xmlns:xm="http://schemas.microsoft.com/office/excel/2006/main">
          <x14:cfRule type="expression" priority="867" id="{544B3650-1B7D-6441-B28F-7C10ACA76E0D}">
            <xm:f>Currency!$H$2="Dollar"</xm:f>
            <x14:dxf>
              <numFmt numFmtId="171" formatCode="[$$-409]#,##0.00"/>
            </x14:dxf>
          </x14:cfRule>
          <xm:sqref>BF179:BG179 BI179:BR179 BH180:BH203</xm:sqref>
        </x14:conditionalFormatting>
        <x14:conditionalFormatting xmlns:xm="http://schemas.microsoft.com/office/excel/2006/main">
          <x14:cfRule type="expression" priority="869" id="{1C880FF3-B0B9-E242-8DFB-F3BAC419FF8A}">
            <xm:f>Currency!$H$2="Franc"</xm:f>
            <x14:dxf>
              <numFmt numFmtId="178" formatCode="[$CHF]\ #,##0.00"/>
            </x14:dxf>
          </x14:cfRule>
          <x14:cfRule type="expression" priority="868" id="{D51B35D7-7323-5848-A9B8-085F03B2FA15}">
            <xm:f>Currency!$H$2="Pound"</xm:f>
            <x14:dxf>
              <numFmt numFmtId="177" formatCode="[$£-809]#,##0.00"/>
            </x14:dxf>
          </x14:cfRule>
          <xm:sqref>BF179:BG179 BI179:BR179 BO179:BO191 BH180:BH203</xm:sqref>
        </x14:conditionalFormatting>
        <x14:conditionalFormatting xmlns:xm="http://schemas.microsoft.com/office/excel/2006/main">
          <x14:cfRule type="expression" priority="870" id="{F39FEE5D-E0D8-9446-88C4-4A22864170DF}">
            <xm:f>Currency!$H$2="Krone"</xm:f>
            <x14:dxf>
              <numFmt numFmtId="184" formatCode="[$kr-43B]\ #,##0.00"/>
            </x14:dxf>
          </x14:cfRule>
          <xm:sqref>BF179:BG179 BI179:BR179 BO179:BO203 BH180:BH203 AW179:AW203 BE179:BE203</xm:sqref>
        </x14:conditionalFormatting>
        <x14:conditionalFormatting xmlns:xm="http://schemas.microsoft.com/office/excel/2006/main">
          <x14:cfRule type="expression" priority="813" id="{3AD2CAAA-FDEE-0642-80D7-AFC9EE8B9E05}">
            <xm:f>Currency!$H$2="Franc"</xm:f>
            <x14:dxf>
              <numFmt numFmtId="178" formatCode="[$CHF]\ #,##0.00"/>
            </x14:dxf>
          </x14:cfRule>
          <x14:cfRule type="expression" priority="812" id="{73CC67DA-C588-EF47-BB44-E4F5040C7F22}">
            <xm:f>Currency!$H$2="Pound"</xm:f>
            <x14:dxf>
              <numFmt numFmtId="177" formatCode="[$£-809]#,##0.00"/>
            </x14:dxf>
          </x14:cfRule>
          <xm:sqref>BF248:BH248</xm:sqref>
        </x14:conditionalFormatting>
        <x14:conditionalFormatting xmlns:xm="http://schemas.microsoft.com/office/excel/2006/main">
          <x14:cfRule type="expression" priority="821" id="{E38B73DE-D166-5148-B109-9D51EAC1C849}">
            <xm:f>Currency!$H$2="Pound"</xm:f>
            <x14:dxf>
              <numFmt numFmtId="177" formatCode="[$£-809]#,##0.00"/>
            </x14:dxf>
          </x14:cfRule>
          <x14:cfRule type="expression" priority="822" id="{9711463D-556E-D148-BCAA-A761C96F9CC1}">
            <xm:f>Currency!$H$2="Franc"</xm:f>
            <x14:dxf>
              <numFmt numFmtId="178" formatCode="[$CHF]\ #,##0.00"/>
            </x14:dxf>
          </x14:cfRule>
          <xm:sqref>BF204:BI204</xm:sqref>
        </x14:conditionalFormatting>
        <x14:conditionalFormatting xmlns:xm="http://schemas.microsoft.com/office/excel/2006/main">
          <x14:cfRule type="expression" priority="865" id="{59636D4C-E94D-B444-A174-63454EB92FAE}">
            <xm:f>Currency!$H$2="Won"</xm:f>
            <x14:dxf>
              <numFmt numFmtId="183" formatCode="[$₩-412]#,##0.00"/>
            </x14:dxf>
          </x14:cfRule>
          <x14:cfRule type="expression" priority="862" id="{B47F6039-39AE-8449-8759-50C4E526A925}">
            <xm:f>Currency!$H$2="Koruna"</xm:f>
            <x14:dxf>
              <numFmt numFmtId="180" formatCode="#,##0.00\ [$Kč-405]"/>
            </x14:dxf>
          </x14:cfRule>
          <x14:cfRule type="expression" priority="863" id="{01C4DC99-2A49-CF42-B348-F760DAF262A7}">
            <xm:f>Currency!$H$2="Yen"</xm:f>
            <x14:dxf>
              <numFmt numFmtId="181" formatCode="[$¥-411]#,##0.00"/>
            </x14:dxf>
          </x14:cfRule>
          <x14:cfRule type="expression" priority="864" id="{0B48A10C-A2E0-E844-8291-F0431CAA4B4F}">
            <xm:f>Currency!$H$2="Yuan"</xm:f>
            <x14:dxf>
              <numFmt numFmtId="182" formatCode="[$¥-804]#,##0.00"/>
            </x14:dxf>
          </x14:cfRule>
          <xm:sqref>BF217:BI217 AW217:AW247 BE217:BE247 BH218:BH223 BO218:BO223 BF224:BI224 BH225:BH247 BO225:BO247</xm:sqref>
        </x14:conditionalFormatting>
        <x14:conditionalFormatting xmlns:xm="http://schemas.microsoft.com/office/excel/2006/main">
          <x14:cfRule type="expression" priority="860" id="{547408B6-A37C-BD4E-B18F-9C76B6E8431B}">
            <xm:f>Currency!$H$2="Franc"</xm:f>
            <x14:dxf>
              <numFmt numFmtId="178" formatCode="[$CHF]\ #,##0.00"/>
            </x14:dxf>
          </x14:cfRule>
          <xm:sqref>BF217:BI217 BH218:BH223 BN218:BO223 BF224:BI224 BH225:BH247</xm:sqref>
        </x14:conditionalFormatting>
        <x14:conditionalFormatting xmlns:xm="http://schemas.microsoft.com/office/excel/2006/main">
          <x14:cfRule type="expression" priority="861" id="{6D959403-C729-0C4C-AFCC-F77F6A24D4A0}">
            <xm:f>Currency!$H$2="Krone"</xm:f>
            <x14:dxf>
              <numFmt numFmtId="184" formatCode="[$kr-43B]\ #,##0.00"/>
            </x14:dxf>
          </x14:cfRule>
          <xm:sqref>BF217:BI217 BH218:BH223 BO218:BO223 BF224:BI224 BH225:BH247 AW217:AW247 BE217:BE247 BO225:BO247</xm:sqref>
        </x14:conditionalFormatting>
        <x14:conditionalFormatting xmlns:xm="http://schemas.microsoft.com/office/excel/2006/main">
          <x14:cfRule type="expression" priority="585" id="{84D0458E-898D-F245-8533-B7EC9E6535C0}">
            <xm:f>Currency!$H$2="Dollar"</xm:f>
            <x14:dxf>
              <numFmt numFmtId="171" formatCode="[$$-409]#,##0.00"/>
            </x14:dxf>
          </x14:cfRule>
          <xm:sqref>BF204:BR204</xm:sqref>
        </x14:conditionalFormatting>
        <x14:conditionalFormatting xmlns:xm="http://schemas.microsoft.com/office/excel/2006/main">
          <x14:cfRule type="expression" priority="601" id="{30590845-7C56-B94E-8138-84D96691A6AE}">
            <xm:f>Currency!$H$2="Dollar"</xm:f>
            <x14:dxf>
              <numFmt numFmtId="171" formatCode="[$$-409]#,##0.00"/>
            </x14:dxf>
          </x14:cfRule>
          <xm:sqref>BF217:BR217</xm:sqref>
        </x14:conditionalFormatting>
        <x14:conditionalFormatting xmlns:xm="http://schemas.microsoft.com/office/excel/2006/main">
          <x14:cfRule type="expression" priority="609" id="{FFF56FDC-C054-4A4B-952F-ABF5AF312ADD}">
            <xm:f>Currency!$H$2="Dollar"</xm:f>
            <x14:dxf>
              <numFmt numFmtId="171" formatCode="[$$-409]#,##0.00"/>
            </x14:dxf>
          </x14:cfRule>
          <xm:sqref>BF224:BR224</xm:sqref>
        </x14:conditionalFormatting>
        <x14:conditionalFormatting xmlns:xm="http://schemas.microsoft.com/office/excel/2006/main">
          <x14:cfRule type="expression" priority="617" id="{2ACC1506-02A6-F941-85C9-07435FB90238}">
            <xm:f>Currency!$H$2="Dollar"</xm:f>
            <x14:dxf>
              <numFmt numFmtId="171" formatCode="[$$-409]#,##0.00"/>
            </x14:dxf>
          </x14:cfRule>
          <xm:sqref>BF248:BR248</xm:sqref>
        </x14:conditionalFormatting>
        <x14:conditionalFormatting xmlns:xm="http://schemas.microsoft.com/office/excel/2006/main">
          <x14:cfRule type="expression" priority="64" id="{ADCA3257-624F-6045-8A2C-CDB0AC3C0D07}">
            <xm:f>Currency!$H$2="Won"</xm:f>
            <x14:dxf>
              <numFmt numFmtId="183" formatCode="[$₩-412]#,##0.00"/>
            </x14:dxf>
          </x14:cfRule>
          <xm:sqref>BF252:BU252</xm:sqref>
        </x14:conditionalFormatting>
        <x14:conditionalFormatting xmlns:xm="http://schemas.microsoft.com/office/excel/2006/main">
          <x14:cfRule type="expression" priority="56" id="{0D58CA88-00DF-2043-8EA3-C2D38C05DE83}">
            <xm:f>Currency!$H$2="Won"</xm:f>
            <x14:dxf>
              <numFmt numFmtId="183" formatCode="[$₩-412]#,##0.00"/>
            </x14:dxf>
          </x14:cfRule>
          <xm:sqref>BF269:BU269</xm:sqref>
        </x14:conditionalFormatting>
        <x14:conditionalFormatting xmlns:xm="http://schemas.microsoft.com/office/excel/2006/main">
          <x14:cfRule type="expression" priority="48" id="{51898DA1-986D-4543-9541-8117EA71C15D}">
            <xm:f>Currency!$H$2="Won"</xm:f>
            <x14:dxf>
              <numFmt numFmtId="183" formatCode="[$₩-412]#,##0.00"/>
            </x14:dxf>
          </x14:cfRule>
          <xm:sqref>BF286:BU286</xm:sqref>
        </x14:conditionalFormatting>
        <x14:conditionalFormatting xmlns:xm="http://schemas.microsoft.com/office/excel/2006/main">
          <x14:cfRule type="expression" priority="40" id="{E49D551B-8B67-774C-B254-D903ECAFE278}">
            <xm:f>Currency!$H$2="Won"</xm:f>
            <x14:dxf>
              <numFmt numFmtId="183" formatCode="[$₩-412]#,##0.00"/>
            </x14:dxf>
          </x14:cfRule>
          <xm:sqref>BF307:BU307</xm:sqref>
        </x14:conditionalFormatting>
        <x14:conditionalFormatting xmlns:xm="http://schemas.microsoft.com/office/excel/2006/main">
          <x14:cfRule type="expression" priority="851" id="{89590DFD-C2B5-1446-9E8A-233ABC623B2B}">
            <xm:f>Currency!$H$2="Krone"</xm:f>
            <x14:dxf>
              <numFmt numFmtId="179" formatCode="[$kr-414]\ #,##0.00"/>
            </x14:dxf>
          </x14:cfRule>
          <xm:sqref>BG205:BH205 AW205 BE205</xm:sqref>
        </x14:conditionalFormatting>
        <x14:conditionalFormatting xmlns:xm="http://schemas.microsoft.com/office/excel/2006/main">
          <x14:cfRule type="expression" priority="836" id="{C893C684-7710-BB42-A2AC-1B70C2D7B60E}">
            <xm:f>Currency!$H$2="Won"</xm:f>
            <x14:dxf>
              <numFmt numFmtId="183" formatCode="[$₩-412]#,##0.00"/>
            </x14:dxf>
          </x14:cfRule>
          <xm:sqref>BG249:BH249 AW249:AW317 BE249:BE317</xm:sqref>
        </x14:conditionalFormatting>
        <x14:conditionalFormatting xmlns:xm="http://schemas.microsoft.com/office/excel/2006/main">
          <x14:cfRule type="expression" priority="804" id="{5BA7453A-4210-EC46-97B5-F5C26DF10EEE}">
            <xm:f>Currency!$H$2="Franc"</xm:f>
            <x14:dxf>
              <numFmt numFmtId="178" formatCode="[$CHF]\ #,##0.00"/>
            </x14:dxf>
          </x14:cfRule>
          <xm:sqref>BG206:BI206 AW206:AW216 BE206:BE216 BH207:BH216 BN207:BO216</xm:sqref>
        </x14:conditionalFormatting>
        <x14:conditionalFormatting xmlns:xm="http://schemas.microsoft.com/office/excel/2006/main">
          <x14:cfRule type="expression" priority="809" id="{527BDB90-562F-7344-99C6-A99DA5A0A130}">
            <xm:f>Currency!$H$2="Won"</xm:f>
            <x14:dxf>
              <numFmt numFmtId="183" formatCode="[$₩-412]#,##0.00"/>
            </x14:dxf>
          </x14:cfRule>
          <x14:cfRule type="expression" priority="808" id="{C289E8DC-7038-4F4D-9F42-44A861B2666C}">
            <xm:f>Currency!$H$2="Yuan"</xm:f>
            <x14:dxf>
              <numFmt numFmtId="182" formatCode="[$¥-804]#,##0.00"/>
            </x14:dxf>
          </x14:cfRule>
          <x14:cfRule type="expression" priority="807" id="{8C4D9D7F-BFAD-EA4A-B2FA-110ADA25E572}">
            <xm:f>Currency!$H$2="Yen"</xm:f>
            <x14:dxf>
              <numFmt numFmtId="181" formatCode="[$¥-411]#,##0.00"/>
            </x14:dxf>
          </x14:cfRule>
          <x14:cfRule type="expression" priority="806" id="{9A487C2F-FF83-2948-AC9D-EF65E0AB6BD4}">
            <xm:f>Currency!$H$2="Koruna"</xm:f>
            <x14:dxf>
              <numFmt numFmtId="180" formatCode="#,##0.00\ [$Kč-405]"/>
            </x14:dxf>
          </x14:cfRule>
          <x14:cfRule type="expression" priority="805" id="{DB602DD5-98F6-8040-9E9D-FA6D358C3AF4}">
            <xm:f>Currency!$H$2="Krone"</xm:f>
            <x14:dxf>
              <numFmt numFmtId="184" formatCode="[$kr-43B]\ #,##0.00"/>
            </x14:dxf>
          </x14:cfRule>
          <xm:sqref>BG206:BI206 AW206:AW216 BE206:BE216 BH207:BH216 BO207:BO216</xm:sqref>
        </x14:conditionalFormatting>
        <x14:conditionalFormatting xmlns:xm="http://schemas.microsoft.com/office/excel/2006/main">
          <x14:cfRule type="expression" priority="593" id="{3C3DE050-4268-A54E-BD82-70ACA737C522}">
            <xm:f>Currency!$H$2="Dollar"</xm:f>
            <x14:dxf>
              <numFmt numFmtId="171" formatCode="[$$-409]#,##0.00"/>
            </x14:dxf>
          </x14:cfRule>
          <xm:sqref>BG206:BR206</xm:sqref>
        </x14:conditionalFormatting>
        <x14:conditionalFormatting xmlns:xm="http://schemas.microsoft.com/office/excel/2006/main">
          <x14:cfRule type="expression" priority="840" id="{75CCB1D3-8B4A-EB40-A03C-FC716E61AC45}">
            <xm:f>Currency!$H$2="Yen"</xm:f>
            <x14:dxf>
              <numFmt numFmtId="181" formatCode="[$¥-411]#,##0.00"/>
            </x14:dxf>
          </x14:cfRule>
          <x14:cfRule type="expression" priority="841" id="{AA9FE9F4-6F45-6549-B713-494DBD20E84F}">
            <xm:f>Currency!$H$2="Koruna"</xm:f>
            <x14:dxf>
              <numFmt numFmtId="180" formatCode="#,##0.00\ [$Kč-405]"/>
            </x14:dxf>
          </x14:cfRule>
          <x14:cfRule type="expression" priority="842" id="{9863BE46-811E-F048-B5A4-DD52C5E0F16F}">
            <xm:f>Currency!$H$2="Krone"</xm:f>
            <x14:dxf>
              <numFmt numFmtId="186" formatCode="#,##0.00\ [$kr-814]"/>
            </x14:dxf>
          </x14:cfRule>
          <x14:cfRule type="expression" priority="843" id="{E6717133-6205-9149-9F7B-91EF0D345294}">
            <xm:f>Currency!$H$2="Franc"</xm:f>
            <x14:dxf>
              <numFmt numFmtId="185" formatCode="#,##0.00\ [$CHF-100C]"/>
            </x14:dxf>
          </x14:cfRule>
          <x14:cfRule type="expression" priority="844" id="{0DCF66A4-739F-5245-AB76-EF2590F3EDC3}">
            <xm:f>Currency!$H$2="Pound"</xm:f>
            <x14:dxf>
              <numFmt numFmtId="177" formatCode="[$£-809]#,##0.00"/>
            </x14:dxf>
          </x14:cfRule>
          <xm:sqref>BG250:BR250 AW250:AW317 BE250:BE317 BH251 BO251 BF252:BR252 BH253:BH268 BO253:BO268 BF269:BR269 BH270:BH285 BO270:BO285 BF286:BR286 BH287:BH306 BO287:BO306 BF307:BR307 BH308:BH317 BO308:BO317</xm:sqref>
        </x14:conditionalFormatting>
        <x14:conditionalFormatting xmlns:xm="http://schemas.microsoft.com/office/excel/2006/main">
          <x14:cfRule type="expression" priority="845" id="{12E598FF-7BD6-5B46-A80C-445A69EE957F}">
            <xm:f>Currency!$H$2="Dollar"</xm:f>
            <x14:dxf>
              <numFmt numFmtId="171" formatCode="[$$-409]#,##0.00"/>
            </x14:dxf>
          </x14:cfRule>
          <xm:sqref>BG250:BR250 AW250:AW318 BE250:BE318 BH251 BN251:BO251 BF252:BR252 BH253:BH268 BN253:BO268 BF269:BR269 BH270:BH285 BN270:BO285 BF286:BR286 BH287:BH306 BN287:BO306 BF307:BR307 BN308:BO317 BH308:BH318 BK318:BR318</xm:sqref>
        </x14:conditionalFormatting>
        <x14:conditionalFormatting xmlns:xm="http://schemas.microsoft.com/office/excel/2006/main">
          <x14:cfRule type="expression" priority="72" id="{1A00FB0D-B35E-3F40-849E-B442DC40BC12}">
            <xm:f>Currency!$H$2="Won"</xm:f>
            <x14:dxf>
              <numFmt numFmtId="183" formatCode="[$₩-412]#,##0.00"/>
            </x14:dxf>
          </x14:cfRule>
          <xm:sqref>BG250:BU250</xm:sqref>
        </x14:conditionalFormatting>
        <x14:conditionalFormatting xmlns:xm="http://schemas.microsoft.com/office/excel/2006/main">
          <x14:cfRule type="expression" priority="859" id="{3FE64F4F-416F-0A49-9489-30945F3AF8B9}">
            <xm:f>Currency!$H$2="Pound"</xm:f>
            <x14:dxf>
              <numFmt numFmtId="177" formatCode="[$£-809]#,##0.00"/>
            </x14:dxf>
          </x14:cfRule>
          <xm:sqref>BH218:BH223 BN218:BO223 BH225:BH247 BF224:BI224 BF217:BI217</xm:sqref>
        </x14:conditionalFormatting>
        <x14:conditionalFormatting xmlns:xm="http://schemas.microsoft.com/office/excel/2006/main">
          <x14:cfRule type="expression" priority="858" id="{42139445-64FF-4F48-9219-4A7A2A662E71}">
            <xm:f>Currency!$H$2="Dollar"</xm:f>
            <x14:dxf>
              <numFmt numFmtId="171" formatCode="[$$-409]#,##0.00"/>
            </x14:dxf>
          </x14:cfRule>
          <xm:sqref>BH218:BH223 BN218:BO223 BH225:BH247</xm:sqref>
        </x14:conditionalFormatting>
        <x14:conditionalFormatting xmlns:xm="http://schemas.microsoft.com/office/excel/2006/main">
          <x14:cfRule type="expression" priority="839" id="{BBA1A91B-0922-3442-8418-7A577F7521CD}">
            <xm:f>Currency!$H$2="Yuan"</xm:f>
            <x14:dxf>
              <numFmt numFmtId="182" formatCode="[$¥-804]#,##0.00"/>
            </x14:dxf>
          </x14:cfRule>
          <xm:sqref>BH251 BO251 BH253:BH268 BO253:BO268 BH270:BH285 BO270:BO285 BH287:BH306 BO287:BO306 BH308:BH317 BO308:BO317 AW250:AW317 BE250:BE317 BG250:BR250 BF252:BR252 BF269:BR269 BF286:BR286 BF307:BR307</xm:sqref>
        </x14:conditionalFormatting>
        <x14:conditionalFormatting xmlns:xm="http://schemas.microsoft.com/office/excel/2006/main">
          <x14:cfRule type="expression" priority="838" id="{8416F021-1255-D241-9B74-A6A8DF7FE60C}">
            <xm:f>Currency!$H$2="Won"</xm:f>
            <x14:dxf>
              <numFmt numFmtId="183" formatCode="[$₩-412]#,##0.00"/>
            </x14:dxf>
          </x14:cfRule>
          <xm:sqref>BH251 BO251 BH253:BH268 BO253:BO268 BH270:BH285 BO270:BO285 BH287:BH306 BO287:BO306 BH308:BH317 BO308:BO317</xm:sqref>
        </x14:conditionalFormatting>
        <x14:conditionalFormatting xmlns:xm="http://schemas.microsoft.com/office/excel/2006/main">
          <x14:cfRule type="expression" priority="614" id="{EC5465D1-4015-D343-B5AF-ED063CA34E33}">
            <xm:f>Currency!$H$2="Krone"</xm:f>
            <x14:dxf>
              <numFmt numFmtId="186" formatCode="#,##0.00\ [$kr-814]"/>
            </x14:dxf>
          </x14:cfRule>
          <x14:cfRule type="expression" priority="613" id="{9DB563FF-FF02-5249-938D-F1680D3420D2}">
            <xm:f>Currency!$H$2="Koruna"</xm:f>
            <x14:dxf>
              <numFmt numFmtId="180" formatCode="#,##0.00\ [$Kč-405]"/>
            </x14:dxf>
          </x14:cfRule>
          <x14:cfRule type="expression" priority="612" id="{93E35641-6EB5-0546-B76B-8EA08FCF7716}">
            <xm:f>Currency!$H$2="Yen"</xm:f>
            <x14:dxf>
              <numFmt numFmtId="181" formatCode="[$¥-411]#,##0.00"/>
            </x14:dxf>
          </x14:cfRule>
          <x14:cfRule type="expression" priority="611" id="{CAE9F737-FE67-AD4B-A631-5F4E78EC51A0}">
            <xm:f>Currency!$H$2="Yuan"</xm:f>
            <x14:dxf>
              <numFmt numFmtId="182" formatCode="[$¥-804]#,##0.00"/>
            </x14:dxf>
          </x14:cfRule>
          <x14:cfRule type="expression" priority="615" id="{F50B8DD4-3971-D64B-8A8E-A5298B044AA0}">
            <xm:f>Currency!$H$2="Franc"</xm:f>
            <x14:dxf>
              <numFmt numFmtId="185" formatCode="#,##0.00\ [$CHF-100C]"/>
            </x14:dxf>
          </x14:cfRule>
          <x14:cfRule type="expression" priority="616" id="{7B088650-BA53-FE4C-9BDF-B0077BF39E6B}">
            <xm:f>Currency!$H$2="Pound"</xm:f>
            <x14:dxf>
              <numFmt numFmtId="177" formatCode="[$£-809]#,##0.00"/>
            </x14:dxf>
          </x14:cfRule>
          <xm:sqref>BI248:BR248</xm:sqref>
        </x14:conditionalFormatting>
        <x14:conditionalFormatting xmlns:xm="http://schemas.microsoft.com/office/excel/2006/main">
          <x14:cfRule type="expression" priority="80" id="{8FC44DFA-8C85-E84E-AA36-0F3F9349DE26}">
            <xm:f>Currency!$H$2="Won"</xm:f>
            <x14:dxf>
              <numFmt numFmtId="183" formatCode="[$₩-412]#,##0.00"/>
            </x14:dxf>
          </x14:cfRule>
          <xm:sqref>BI248:BU248</xm:sqref>
        </x14:conditionalFormatting>
        <x14:conditionalFormatting xmlns:xm="http://schemas.microsoft.com/office/excel/2006/main">
          <x14:cfRule type="expression" priority="468" id="{4888B1AD-C419-0946-957E-2EA56050251D}">
            <xm:f>Currency!$H$2="Yen"</xm:f>
            <x14:dxf>
              <numFmt numFmtId="181" formatCode="[$¥-411]#,##0.00"/>
            </x14:dxf>
          </x14:cfRule>
          <x14:cfRule type="expression" priority="471" id="{3F73A175-B55E-7247-89B1-1D7EB13E5211}">
            <xm:f>Currency!$H$2="Franc"</xm:f>
            <x14:dxf>
              <numFmt numFmtId="185" formatCode="#,##0.00\ [$CHF-100C]"/>
            </x14:dxf>
          </x14:cfRule>
          <x14:cfRule type="expression" priority="472" id="{B07A984F-98DB-F14F-B2CF-C55E2BF95956}">
            <xm:f>Currency!$H$2="Pound"</xm:f>
            <x14:dxf>
              <numFmt numFmtId="177" formatCode="[$£-809]#,##0.00"/>
            </x14:dxf>
          </x14:cfRule>
          <x14:cfRule type="expression" priority="469" id="{410D928A-F13C-D84B-AD60-1681F81CDFCA}">
            <xm:f>Currency!$H$2="Koruna"</xm:f>
            <x14:dxf>
              <numFmt numFmtId="180" formatCode="#,##0.00\ [$Kč-405]"/>
            </x14:dxf>
          </x14:cfRule>
          <x14:cfRule type="expression" priority="470" id="{EBB3AD7C-EE3D-684A-AFB2-F189D3E7B8DF}">
            <xm:f>Currency!$H$2="Krone"</xm:f>
            <x14:dxf>
              <numFmt numFmtId="186" formatCode="#,##0.00\ [$kr-814]"/>
            </x14:dxf>
          </x14:cfRule>
          <x14:cfRule type="expression" priority="467" id="{2461506D-7376-574E-B715-7E0CC9536EC4}">
            <xm:f>Currency!$H$2="Yuan"</xm:f>
            <x14:dxf>
              <numFmt numFmtId="182" formatCode="[$¥-804]#,##0.00"/>
            </x14:dxf>
          </x14:cfRule>
          <x14:cfRule type="expression" priority="473" id="{3DF04361-A115-7848-BFBA-3E4E90B8CC85}">
            <xm:f>Currency!$H$2="Dollar"</xm:f>
            <x14:dxf>
              <numFmt numFmtId="171" formatCode="[$$-409]#,##0.00"/>
            </x14:dxf>
          </x14:cfRule>
          <xm:sqref>BJ51:BR51</xm:sqref>
        </x14:conditionalFormatting>
        <x14:conditionalFormatting xmlns:xm="http://schemas.microsoft.com/office/excel/2006/main">
          <x14:cfRule type="expression" priority="476" id="{01FA7C79-0F3E-0248-ABF7-046DAEF6B405}">
            <xm:f>Currency!$H$2="Yen"</xm:f>
            <x14:dxf>
              <numFmt numFmtId="181" formatCode="[$¥-411]#,##0.00"/>
            </x14:dxf>
          </x14:cfRule>
          <x14:cfRule type="expression" priority="477" id="{CBA72378-85ED-4E4A-A41E-7C606E699BB6}">
            <xm:f>Currency!$H$2="Koruna"</xm:f>
            <x14:dxf>
              <numFmt numFmtId="180" formatCode="#,##0.00\ [$Kč-405]"/>
            </x14:dxf>
          </x14:cfRule>
          <x14:cfRule type="expression" priority="478" id="{933615A2-019A-6941-B661-A1D7E510AD10}">
            <xm:f>Currency!$H$2="Krone"</xm:f>
            <x14:dxf>
              <numFmt numFmtId="186" formatCode="#,##0.00\ [$kr-814]"/>
            </x14:dxf>
          </x14:cfRule>
          <x14:cfRule type="expression" priority="479" id="{123B33FD-581D-A04E-A314-A50407F11971}">
            <xm:f>Currency!$H$2="Franc"</xm:f>
            <x14:dxf>
              <numFmt numFmtId="185" formatCode="#,##0.00\ [$CHF-100C]"/>
            </x14:dxf>
          </x14:cfRule>
          <x14:cfRule type="expression" priority="480" id="{2E0B58B9-069B-684E-A018-79CD0C0207C4}">
            <xm:f>Currency!$H$2="Pound"</xm:f>
            <x14:dxf>
              <numFmt numFmtId="177" formatCode="[$£-809]#,##0.00"/>
            </x14:dxf>
          </x14:cfRule>
          <x14:cfRule type="expression" priority="481" id="{88BBCD2C-2966-424F-99E1-49DCB969C47D}">
            <xm:f>Currency!$H$2="Dollar"</xm:f>
            <x14:dxf>
              <numFmt numFmtId="171" formatCode="[$$-409]#,##0.00"/>
            </x14:dxf>
          </x14:cfRule>
          <x14:cfRule type="expression" priority="475" id="{A592C2A8-AC90-1040-B2F0-634AF7205DBF}">
            <xm:f>Currency!$H$2="Yuan"</xm:f>
            <x14:dxf>
              <numFmt numFmtId="182" formatCode="[$¥-804]#,##0.00"/>
            </x14:dxf>
          </x14:cfRule>
          <xm:sqref>BJ57:BR57</xm:sqref>
        </x14:conditionalFormatting>
        <x14:conditionalFormatting xmlns:xm="http://schemas.microsoft.com/office/excel/2006/main">
          <x14:cfRule type="expression" priority="489" id="{7AE5B86A-EBA2-FB43-8239-8CEDBBB12942}">
            <xm:f>Currency!$H$2="Dollar"</xm:f>
            <x14:dxf>
              <numFmt numFmtId="171" formatCode="[$$-409]#,##0.00"/>
            </x14:dxf>
          </x14:cfRule>
          <x14:cfRule type="expression" priority="483" id="{0DC34989-BFE6-C942-8CCD-B460B13B252A}">
            <xm:f>Currency!$H$2="Yuan"</xm:f>
            <x14:dxf>
              <numFmt numFmtId="182" formatCode="[$¥-804]#,##0.00"/>
            </x14:dxf>
          </x14:cfRule>
          <x14:cfRule type="expression" priority="484" id="{8E772662-DD68-7140-B022-B322D2B22F72}">
            <xm:f>Currency!$H$2="Yen"</xm:f>
            <x14:dxf>
              <numFmt numFmtId="181" formatCode="[$¥-411]#,##0.00"/>
            </x14:dxf>
          </x14:cfRule>
          <x14:cfRule type="expression" priority="485" id="{1796D3AE-EC94-8E44-8D8C-4DF0C7864556}">
            <xm:f>Currency!$H$2="Koruna"</xm:f>
            <x14:dxf>
              <numFmt numFmtId="180" formatCode="#,##0.00\ [$Kč-405]"/>
            </x14:dxf>
          </x14:cfRule>
          <x14:cfRule type="expression" priority="486" id="{3ED3F10B-51F5-1C4F-8D93-84C439093F20}">
            <xm:f>Currency!$H$2="Krone"</xm:f>
            <x14:dxf>
              <numFmt numFmtId="186" formatCode="#,##0.00\ [$kr-814]"/>
            </x14:dxf>
          </x14:cfRule>
          <x14:cfRule type="expression" priority="487" id="{64FBB069-A650-BC47-A8A6-D7AF62B5AFC3}">
            <xm:f>Currency!$H$2="Franc"</xm:f>
            <x14:dxf>
              <numFmt numFmtId="185" formatCode="#,##0.00\ [$CHF-100C]"/>
            </x14:dxf>
          </x14:cfRule>
          <x14:cfRule type="expression" priority="488" id="{8873E22D-8BE6-F442-A78F-5328B7A93976}">
            <xm:f>Currency!$H$2="Pound"</xm:f>
            <x14:dxf>
              <numFmt numFmtId="177" formatCode="[$£-809]#,##0.00"/>
            </x14:dxf>
          </x14:cfRule>
          <xm:sqref>BJ63:BR63</xm:sqref>
        </x14:conditionalFormatting>
        <x14:conditionalFormatting xmlns:xm="http://schemas.microsoft.com/office/excel/2006/main">
          <x14:cfRule type="expression" priority="493" id="{6A849851-66AA-2D43-B89A-8C9BA0FA3AC6}">
            <xm:f>Currency!$H$2="Koruna"</xm:f>
            <x14:dxf>
              <numFmt numFmtId="180" formatCode="#,##0.00\ [$Kč-405]"/>
            </x14:dxf>
          </x14:cfRule>
          <x14:cfRule type="expression" priority="491" id="{AF406CA6-7FB9-AA4E-BF46-8555B0342F20}">
            <xm:f>Currency!$H$2="Yuan"</xm:f>
            <x14:dxf>
              <numFmt numFmtId="182" formatCode="[$¥-804]#,##0.00"/>
            </x14:dxf>
          </x14:cfRule>
          <x14:cfRule type="expression" priority="492" id="{2CE08D1D-9390-DD41-B9BE-8FF659878B6B}">
            <xm:f>Currency!$H$2="Yen"</xm:f>
            <x14:dxf>
              <numFmt numFmtId="181" formatCode="[$¥-411]#,##0.00"/>
            </x14:dxf>
          </x14:cfRule>
          <x14:cfRule type="expression" priority="494" id="{8AA521D5-D3DE-F546-A599-A2314B9EE1E3}">
            <xm:f>Currency!$H$2="Krone"</xm:f>
            <x14:dxf>
              <numFmt numFmtId="186" formatCode="#,##0.00\ [$kr-814]"/>
            </x14:dxf>
          </x14:cfRule>
          <x14:cfRule type="expression" priority="495" id="{D7FF8980-16BA-2C47-A6F7-08940D7425CC}">
            <xm:f>Currency!$H$2="Franc"</xm:f>
            <x14:dxf>
              <numFmt numFmtId="185" formatCode="#,##0.00\ [$CHF-100C]"/>
            </x14:dxf>
          </x14:cfRule>
          <x14:cfRule type="expression" priority="496" id="{F8CBD23C-DA32-8948-9287-DEC47EBBEB8E}">
            <xm:f>Currency!$H$2="Pound"</xm:f>
            <x14:dxf>
              <numFmt numFmtId="177" formatCode="[$£-809]#,##0.00"/>
            </x14:dxf>
          </x14:cfRule>
          <x14:cfRule type="expression" priority="497" id="{BD85F3DB-2D3D-114E-8F4E-41E9FF1281FE}">
            <xm:f>Currency!$H$2="Dollar"</xm:f>
            <x14:dxf>
              <numFmt numFmtId="171" formatCode="[$$-409]#,##0.00"/>
            </x14:dxf>
          </x14:cfRule>
          <xm:sqref>BJ68:BR68</xm:sqref>
        </x14:conditionalFormatting>
        <x14:conditionalFormatting xmlns:xm="http://schemas.microsoft.com/office/excel/2006/main">
          <x14:cfRule type="expression" priority="499" id="{405FED6A-DABA-ED4D-BE72-F9F6E0971088}">
            <xm:f>Currency!$H$2="Yuan"</xm:f>
            <x14:dxf>
              <numFmt numFmtId="182" formatCode="[$¥-804]#,##0.00"/>
            </x14:dxf>
          </x14:cfRule>
          <x14:cfRule type="expression" priority="500" id="{692CBB6C-C557-F549-A175-7FD357FE248A}">
            <xm:f>Currency!$H$2="Yen"</xm:f>
            <x14:dxf>
              <numFmt numFmtId="181" formatCode="[$¥-411]#,##0.00"/>
            </x14:dxf>
          </x14:cfRule>
          <x14:cfRule type="expression" priority="501" id="{5C0AF355-CFC1-A149-9AC7-E281A795A7C8}">
            <xm:f>Currency!$H$2="Koruna"</xm:f>
            <x14:dxf>
              <numFmt numFmtId="180" formatCode="#,##0.00\ [$Kč-405]"/>
            </x14:dxf>
          </x14:cfRule>
          <x14:cfRule type="expression" priority="502" id="{63A443BD-A191-974D-8796-75C0D9808D3E}">
            <xm:f>Currency!$H$2="Krone"</xm:f>
            <x14:dxf>
              <numFmt numFmtId="186" formatCode="#,##0.00\ [$kr-814]"/>
            </x14:dxf>
          </x14:cfRule>
          <x14:cfRule type="expression" priority="503" id="{8E3DCFB3-D95D-6D43-9C92-0AF0D940CD7B}">
            <xm:f>Currency!$H$2="Franc"</xm:f>
            <x14:dxf>
              <numFmt numFmtId="185" formatCode="#,##0.00\ [$CHF-100C]"/>
            </x14:dxf>
          </x14:cfRule>
          <x14:cfRule type="expression" priority="504" id="{D8173518-4994-8140-8D3F-2FC20AF0EFF4}">
            <xm:f>Currency!$H$2="Pound"</xm:f>
            <x14:dxf>
              <numFmt numFmtId="177" formatCode="[$£-809]#,##0.00"/>
            </x14:dxf>
          </x14:cfRule>
          <x14:cfRule type="expression" priority="505" id="{9F797B55-942B-3C43-B6B4-FB93D0254F32}">
            <xm:f>Currency!$H$2="Dollar"</xm:f>
            <x14:dxf>
              <numFmt numFmtId="171" formatCode="[$$-409]#,##0.00"/>
            </x14:dxf>
          </x14:cfRule>
          <xm:sqref>BJ73:BR73</xm:sqref>
        </x14:conditionalFormatting>
        <x14:conditionalFormatting xmlns:xm="http://schemas.microsoft.com/office/excel/2006/main">
          <x14:cfRule type="expression" priority="513" id="{73D317CA-1965-4447-93A0-53D6DFFF5828}">
            <xm:f>Currency!$H$2="Dollar"</xm:f>
            <x14:dxf>
              <numFmt numFmtId="171" formatCode="[$$-409]#,##0.00"/>
            </x14:dxf>
          </x14:cfRule>
          <x14:cfRule type="expression" priority="507" id="{A276536F-CDBE-0844-8688-6D1AD0A5EAC9}">
            <xm:f>Currency!$H$2="Yuan"</xm:f>
            <x14:dxf>
              <numFmt numFmtId="182" formatCode="[$¥-804]#,##0.00"/>
            </x14:dxf>
          </x14:cfRule>
          <x14:cfRule type="expression" priority="508" id="{0C73F417-3C9D-3E46-B267-45795B274D1F}">
            <xm:f>Currency!$H$2="Yen"</xm:f>
            <x14:dxf>
              <numFmt numFmtId="181" formatCode="[$¥-411]#,##0.00"/>
            </x14:dxf>
          </x14:cfRule>
          <x14:cfRule type="expression" priority="509" id="{9B1E3000-57E1-F141-9243-A4920D3BD75E}">
            <xm:f>Currency!$H$2="Koruna"</xm:f>
            <x14:dxf>
              <numFmt numFmtId="180" formatCode="#,##0.00\ [$Kč-405]"/>
            </x14:dxf>
          </x14:cfRule>
          <x14:cfRule type="expression" priority="510" id="{418F6673-1394-D34A-883F-A72B0BEF36D5}">
            <xm:f>Currency!$H$2="Krone"</xm:f>
            <x14:dxf>
              <numFmt numFmtId="186" formatCode="#,##0.00\ [$kr-814]"/>
            </x14:dxf>
          </x14:cfRule>
          <x14:cfRule type="expression" priority="511" id="{993DE227-6D6B-DA44-BECB-93FAD137A9CD}">
            <xm:f>Currency!$H$2="Franc"</xm:f>
            <x14:dxf>
              <numFmt numFmtId="185" formatCode="#,##0.00\ [$CHF-100C]"/>
            </x14:dxf>
          </x14:cfRule>
          <x14:cfRule type="expression" priority="512" id="{C73532B5-0A83-544F-A67E-13C39F7AB129}">
            <xm:f>Currency!$H$2="Pound"</xm:f>
            <x14:dxf>
              <numFmt numFmtId="177" formatCode="[$£-809]#,##0.00"/>
            </x14:dxf>
          </x14:cfRule>
          <xm:sqref>BJ86:BR86</xm:sqref>
        </x14:conditionalFormatting>
        <x14:conditionalFormatting xmlns:xm="http://schemas.microsoft.com/office/excel/2006/main">
          <x14:cfRule type="expression" priority="521" id="{7514B596-FC84-8E43-98E7-153C93568882}">
            <xm:f>Currency!$H$2="Dollar"</xm:f>
            <x14:dxf>
              <numFmt numFmtId="171" formatCode="[$$-409]#,##0.00"/>
            </x14:dxf>
          </x14:cfRule>
          <x14:cfRule type="expression" priority="515" id="{1794365C-62D3-C04C-985B-2D3E5F7C063C}">
            <xm:f>Currency!$H$2="Yuan"</xm:f>
            <x14:dxf>
              <numFmt numFmtId="182" formatCode="[$¥-804]#,##0.00"/>
            </x14:dxf>
          </x14:cfRule>
          <x14:cfRule type="expression" priority="516" id="{ABE20615-389A-B241-8E29-39B2596CF50A}">
            <xm:f>Currency!$H$2="Yen"</xm:f>
            <x14:dxf>
              <numFmt numFmtId="181" formatCode="[$¥-411]#,##0.00"/>
            </x14:dxf>
          </x14:cfRule>
          <x14:cfRule type="expression" priority="517" id="{981149F7-4E80-BF4E-826F-0A2EF415C7E0}">
            <xm:f>Currency!$H$2="Koruna"</xm:f>
            <x14:dxf>
              <numFmt numFmtId="180" formatCode="#,##0.00\ [$Kč-405]"/>
            </x14:dxf>
          </x14:cfRule>
          <x14:cfRule type="expression" priority="518" id="{BB499A6A-AE66-054C-A2EE-E627604B9E6F}">
            <xm:f>Currency!$H$2="Krone"</xm:f>
            <x14:dxf>
              <numFmt numFmtId="186" formatCode="#,##0.00\ [$kr-814]"/>
            </x14:dxf>
          </x14:cfRule>
          <x14:cfRule type="expression" priority="519" id="{09BC817B-6E73-1A4E-9B09-09034AB18127}">
            <xm:f>Currency!$H$2="Franc"</xm:f>
            <x14:dxf>
              <numFmt numFmtId="185" formatCode="#,##0.00\ [$CHF-100C]"/>
            </x14:dxf>
          </x14:cfRule>
          <x14:cfRule type="expression" priority="520" id="{685EEC6D-8E28-9E45-AE77-579D6B497A2F}">
            <xm:f>Currency!$H$2="Pound"</xm:f>
            <x14:dxf>
              <numFmt numFmtId="177" formatCode="[$£-809]#,##0.00"/>
            </x14:dxf>
          </x14:cfRule>
          <xm:sqref>BJ92:BR92</xm:sqref>
        </x14:conditionalFormatting>
        <x14:conditionalFormatting xmlns:xm="http://schemas.microsoft.com/office/excel/2006/main">
          <x14:cfRule type="expression" priority="528" id="{418C3D95-4160-4242-943A-683C8F98F026}">
            <xm:f>Currency!$H$2="Pound"</xm:f>
            <x14:dxf>
              <numFmt numFmtId="177" formatCode="[$£-809]#,##0.00"/>
            </x14:dxf>
          </x14:cfRule>
          <x14:cfRule type="expression" priority="526" id="{30A555E9-C432-A543-ADBD-96EE77A97CA8}">
            <xm:f>Currency!$H$2="Krone"</xm:f>
            <x14:dxf>
              <numFmt numFmtId="186" formatCode="#,##0.00\ [$kr-814]"/>
            </x14:dxf>
          </x14:cfRule>
          <x14:cfRule type="expression" priority="525" id="{14E044EC-44F6-BD41-94D1-B33EA765093C}">
            <xm:f>Currency!$H$2="Koruna"</xm:f>
            <x14:dxf>
              <numFmt numFmtId="180" formatCode="#,##0.00\ [$Kč-405]"/>
            </x14:dxf>
          </x14:cfRule>
          <x14:cfRule type="expression" priority="524" id="{19BAC898-1E7C-7C43-B249-3493C5ED496D}">
            <xm:f>Currency!$H$2="Yen"</xm:f>
            <x14:dxf>
              <numFmt numFmtId="181" formatCode="[$¥-411]#,##0.00"/>
            </x14:dxf>
          </x14:cfRule>
          <x14:cfRule type="expression" priority="523" id="{09AA47DF-4DAE-3C45-B26B-B1D5E291D447}">
            <xm:f>Currency!$H$2="Yuan"</xm:f>
            <x14:dxf>
              <numFmt numFmtId="182" formatCode="[$¥-804]#,##0.00"/>
            </x14:dxf>
          </x14:cfRule>
          <x14:cfRule type="expression" priority="527" id="{F8E4580F-5857-744D-8186-62567E84CFBE}">
            <xm:f>Currency!$H$2="Franc"</xm:f>
            <x14:dxf>
              <numFmt numFmtId="185" formatCode="#,##0.00\ [$CHF-100C]"/>
            </x14:dxf>
          </x14:cfRule>
          <x14:cfRule type="expression" priority="529" id="{98A72AE2-FDCC-F943-B315-22D66FDF4E3B}">
            <xm:f>Currency!$H$2="Dollar"</xm:f>
            <x14:dxf>
              <numFmt numFmtId="171" formatCode="[$$-409]#,##0.00"/>
            </x14:dxf>
          </x14:cfRule>
          <xm:sqref>BJ96:BR96</xm:sqref>
        </x14:conditionalFormatting>
        <x14:conditionalFormatting xmlns:xm="http://schemas.microsoft.com/office/excel/2006/main">
          <x14:cfRule type="expression" priority="531" id="{66D8B614-46A9-7C4B-932B-D02CCE919719}">
            <xm:f>Currency!$H$2="Yuan"</xm:f>
            <x14:dxf>
              <numFmt numFmtId="182" formatCode="[$¥-804]#,##0.00"/>
            </x14:dxf>
          </x14:cfRule>
          <x14:cfRule type="expression" priority="532" id="{5F45AD4A-8689-654F-9635-7513BCEDF505}">
            <xm:f>Currency!$H$2="Yen"</xm:f>
            <x14:dxf>
              <numFmt numFmtId="181" formatCode="[$¥-411]#,##0.00"/>
            </x14:dxf>
          </x14:cfRule>
          <x14:cfRule type="expression" priority="533" id="{5EEEB6D0-D80B-6749-B578-8A7C767D57CE}">
            <xm:f>Currency!$H$2="Koruna"</xm:f>
            <x14:dxf>
              <numFmt numFmtId="180" formatCode="#,##0.00\ [$Kč-405]"/>
            </x14:dxf>
          </x14:cfRule>
          <x14:cfRule type="expression" priority="534" id="{D8D9A46D-5E61-0B41-82F6-3B0640999069}">
            <xm:f>Currency!$H$2="Krone"</xm:f>
            <x14:dxf>
              <numFmt numFmtId="186" formatCode="#,##0.00\ [$kr-814]"/>
            </x14:dxf>
          </x14:cfRule>
          <x14:cfRule type="expression" priority="535" id="{74BDD8F7-72AA-C342-81F2-1D43F2A1C76D}">
            <xm:f>Currency!$H$2="Franc"</xm:f>
            <x14:dxf>
              <numFmt numFmtId="185" formatCode="#,##0.00\ [$CHF-100C]"/>
            </x14:dxf>
          </x14:cfRule>
          <x14:cfRule type="expression" priority="536" id="{3B272B85-4EA2-5745-8BF9-B924497BC6AF}">
            <xm:f>Currency!$H$2="Pound"</xm:f>
            <x14:dxf>
              <numFmt numFmtId="177" formatCode="[$£-809]#,##0.00"/>
            </x14:dxf>
          </x14:cfRule>
          <x14:cfRule type="expression" priority="537" id="{B24AEBDF-9DD1-E843-8EC0-0B8F8B28E0C0}">
            <xm:f>Currency!$H$2="Dollar"</xm:f>
            <x14:dxf>
              <numFmt numFmtId="171" formatCode="[$$-409]#,##0.00"/>
            </x14:dxf>
          </x14:cfRule>
          <xm:sqref>BJ100:BR100</xm:sqref>
        </x14:conditionalFormatting>
        <x14:conditionalFormatting xmlns:xm="http://schemas.microsoft.com/office/excel/2006/main">
          <x14:cfRule type="expression" priority="545" id="{46D49C3D-F947-7E47-BAF6-1672026B1E39}">
            <xm:f>Currency!$H$2="Dollar"</xm:f>
            <x14:dxf>
              <numFmt numFmtId="171" formatCode="[$$-409]#,##0.00"/>
            </x14:dxf>
          </x14:cfRule>
          <x14:cfRule type="expression" priority="539" id="{0F329346-09F8-8F49-A98D-366DD642C1F4}">
            <xm:f>Currency!$H$2="Yuan"</xm:f>
            <x14:dxf>
              <numFmt numFmtId="182" formatCode="[$¥-804]#,##0.00"/>
            </x14:dxf>
          </x14:cfRule>
          <x14:cfRule type="expression" priority="540" id="{DE646979-B3FB-3A4F-AF1B-FAFEA4CA8CC5}">
            <xm:f>Currency!$H$2="Yen"</xm:f>
            <x14:dxf>
              <numFmt numFmtId="181" formatCode="[$¥-411]#,##0.00"/>
            </x14:dxf>
          </x14:cfRule>
          <x14:cfRule type="expression" priority="541" id="{BA438797-F307-CD45-B46D-F138CF07217E}">
            <xm:f>Currency!$H$2="Koruna"</xm:f>
            <x14:dxf>
              <numFmt numFmtId="180" formatCode="#,##0.00\ [$Kč-405]"/>
            </x14:dxf>
          </x14:cfRule>
          <x14:cfRule type="expression" priority="542" id="{8C9F5147-5641-3C4A-AA79-2A05C54850E5}">
            <xm:f>Currency!$H$2="Krone"</xm:f>
            <x14:dxf>
              <numFmt numFmtId="186" formatCode="#,##0.00\ [$kr-814]"/>
            </x14:dxf>
          </x14:cfRule>
          <x14:cfRule type="expression" priority="543" id="{C6A7D007-FC2F-5848-92F1-E3E1BD661407}">
            <xm:f>Currency!$H$2="Franc"</xm:f>
            <x14:dxf>
              <numFmt numFmtId="185" formatCode="#,##0.00\ [$CHF-100C]"/>
            </x14:dxf>
          </x14:cfRule>
          <x14:cfRule type="expression" priority="544" id="{163E6748-6C07-EE47-B2D6-F169777C8EDE}">
            <xm:f>Currency!$H$2="Pound"</xm:f>
            <x14:dxf>
              <numFmt numFmtId="177" formatCode="[$£-809]#,##0.00"/>
            </x14:dxf>
          </x14:cfRule>
          <xm:sqref>BJ108:BR108</xm:sqref>
        </x14:conditionalFormatting>
        <x14:conditionalFormatting xmlns:xm="http://schemas.microsoft.com/office/excel/2006/main">
          <x14:cfRule type="expression" priority="550" id="{FD62891B-AA32-5C49-B26D-4441AFCE4308}">
            <xm:f>Currency!$H$2="Krone"</xm:f>
            <x14:dxf>
              <numFmt numFmtId="186" formatCode="#,##0.00\ [$kr-814]"/>
            </x14:dxf>
          </x14:cfRule>
          <x14:cfRule type="expression" priority="553" id="{46FBC04A-3AB8-4A4C-AC4C-28E9B5DFA148}">
            <xm:f>Currency!$H$2="Dollar"</xm:f>
            <x14:dxf>
              <numFmt numFmtId="171" formatCode="[$$-409]#,##0.00"/>
            </x14:dxf>
          </x14:cfRule>
          <x14:cfRule type="expression" priority="548" id="{93CF96C5-73F8-A241-8859-52126A4FC38E}">
            <xm:f>Currency!$H$2="Yen"</xm:f>
            <x14:dxf>
              <numFmt numFmtId="181" formatCode="[$¥-411]#,##0.00"/>
            </x14:dxf>
          </x14:cfRule>
          <x14:cfRule type="expression" priority="549" id="{C1AED6DC-E486-6C44-B3B1-8E1CD0D1DB6F}">
            <xm:f>Currency!$H$2="Koruna"</xm:f>
            <x14:dxf>
              <numFmt numFmtId="180" formatCode="#,##0.00\ [$Kč-405]"/>
            </x14:dxf>
          </x14:cfRule>
          <x14:cfRule type="expression" priority="547" id="{A5947F1F-C574-6F4C-9152-ABEE9E9CA42B}">
            <xm:f>Currency!$H$2="Yuan"</xm:f>
            <x14:dxf>
              <numFmt numFmtId="182" formatCode="[$¥-804]#,##0.00"/>
            </x14:dxf>
          </x14:cfRule>
          <x14:cfRule type="expression" priority="551" id="{7F1D91DA-DC7E-D04A-8996-DBA345C27B03}">
            <xm:f>Currency!$H$2="Franc"</xm:f>
            <x14:dxf>
              <numFmt numFmtId="185" formatCode="#,##0.00\ [$CHF-100C]"/>
            </x14:dxf>
          </x14:cfRule>
          <x14:cfRule type="expression" priority="552" id="{BA8C0659-A033-DA48-BAC1-6DBE0CC9FEBE}">
            <xm:f>Currency!$H$2="Pound"</xm:f>
            <x14:dxf>
              <numFmt numFmtId="177" formatCode="[$£-809]#,##0.00"/>
            </x14:dxf>
          </x14:cfRule>
          <xm:sqref>BJ117:BR117</xm:sqref>
        </x14:conditionalFormatting>
        <x14:conditionalFormatting xmlns:xm="http://schemas.microsoft.com/office/excel/2006/main">
          <x14:cfRule type="expression" priority="561" id="{7F595F6D-7C9E-E74C-9D39-7D2694DD7DA1}">
            <xm:f>Currency!$H$2="Dollar"</xm:f>
            <x14:dxf>
              <numFmt numFmtId="171" formatCode="[$$-409]#,##0.00"/>
            </x14:dxf>
          </x14:cfRule>
          <x14:cfRule type="expression" priority="555" id="{4832AF62-2A59-7A44-A525-6C2376CCE017}">
            <xm:f>Currency!$H$2="Yuan"</xm:f>
            <x14:dxf>
              <numFmt numFmtId="182" formatCode="[$¥-804]#,##0.00"/>
            </x14:dxf>
          </x14:cfRule>
          <x14:cfRule type="expression" priority="556" id="{A658C7A2-13BE-B54B-BD29-A9877A62ADE0}">
            <xm:f>Currency!$H$2="Yen"</xm:f>
            <x14:dxf>
              <numFmt numFmtId="181" formatCode="[$¥-411]#,##0.00"/>
            </x14:dxf>
          </x14:cfRule>
          <x14:cfRule type="expression" priority="557" id="{393962FC-CEA0-D649-B139-7A10B43F87A7}">
            <xm:f>Currency!$H$2="Koruna"</xm:f>
            <x14:dxf>
              <numFmt numFmtId="180" formatCode="#,##0.00\ [$Kč-405]"/>
            </x14:dxf>
          </x14:cfRule>
          <x14:cfRule type="expression" priority="558" id="{C5398E3F-B0E8-7E4F-9E0A-F3CBD4991B02}">
            <xm:f>Currency!$H$2="Krone"</xm:f>
            <x14:dxf>
              <numFmt numFmtId="186" formatCode="#,##0.00\ [$kr-814]"/>
            </x14:dxf>
          </x14:cfRule>
          <x14:cfRule type="expression" priority="559" id="{7896C9AF-0F34-1E40-9B38-3DF1AFCDBAD0}">
            <xm:f>Currency!$H$2="Franc"</xm:f>
            <x14:dxf>
              <numFmt numFmtId="185" formatCode="#,##0.00\ [$CHF-100C]"/>
            </x14:dxf>
          </x14:cfRule>
          <x14:cfRule type="expression" priority="560" id="{539AD9E8-01A1-084E-AF8A-9FD0DBA6FC21}">
            <xm:f>Currency!$H$2="Pound"</xm:f>
            <x14:dxf>
              <numFmt numFmtId="177" formatCode="[$£-809]#,##0.00"/>
            </x14:dxf>
          </x14:cfRule>
          <xm:sqref>BJ130:BR130</xm:sqref>
        </x14:conditionalFormatting>
        <x14:conditionalFormatting xmlns:xm="http://schemas.microsoft.com/office/excel/2006/main">
          <x14:cfRule type="expression" priority="563" id="{1B0D8E00-C367-4240-A629-2B23492A17E8}">
            <xm:f>Currency!$H$2="Yuan"</xm:f>
            <x14:dxf>
              <numFmt numFmtId="182" formatCode="[$¥-804]#,##0.00"/>
            </x14:dxf>
          </x14:cfRule>
          <x14:cfRule type="expression" priority="564" id="{894D8624-EB60-1548-B8E0-F509781A0217}">
            <xm:f>Currency!$H$2="Yen"</xm:f>
            <x14:dxf>
              <numFmt numFmtId="181" formatCode="[$¥-411]#,##0.00"/>
            </x14:dxf>
          </x14:cfRule>
          <x14:cfRule type="expression" priority="565" id="{7F1B6191-63F6-8247-8E88-626D2FFFEA98}">
            <xm:f>Currency!$H$2="Koruna"</xm:f>
            <x14:dxf>
              <numFmt numFmtId="180" formatCode="#,##0.00\ [$Kč-405]"/>
            </x14:dxf>
          </x14:cfRule>
          <x14:cfRule type="expression" priority="566" id="{C498C5A9-C84B-FE46-AACF-23E4FB95A77E}">
            <xm:f>Currency!$H$2="Krone"</xm:f>
            <x14:dxf>
              <numFmt numFmtId="186" formatCode="#,##0.00\ [$kr-814]"/>
            </x14:dxf>
          </x14:cfRule>
          <x14:cfRule type="expression" priority="567" id="{CB25B12E-92D4-1B49-8061-9BC7F3336D17}">
            <xm:f>Currency!$H$2="Franc"</xm:f>
            <x14:dxf>
              <numFmt numFmtId="185" formatCode="#,##0.00\ [$CHF-100C]"/>
            </x14:dxf>
          </x14:cfRule>
          <x14:cfRule type="expression" priority="568" id="{F901ABF6-A05D-1145-9E87-A0BB0FEA47B0}">
            <xm:f>Currency!$H$2="Pound"</xm:f>
            <x14:dxf>
              <numFmt numFmtId="177" formatCode="[$£-809]#,##0.00"/>
            </x14:dxf>
          </x14:cfRule>
          <x14:cfRule type="expression" priority="569" id="{79F4E31F-2012-8547-9F53-1F36B6527527}">
            <xm:f>Currency!$H$2="Dollar"</xm:f>
            <x14:dxf>
              <numFmt numFmtId="171" formatCode="[$$-409]#,##0.00"/>
            </x14:dxf>
          </x14:cfRule>
          <xm:sqref>BJ171:BR171</xm:sqref>
        </x14:conditionalFormatting>
        <x14:conditionalFormatting xmlns:xm="http://schemas.microsoft.com/office/excel/2006/main">
          <x14:cfRule type="expression" priority="576" id="{22A6E562-80F9-B34D-866E-60A44A23DB7E}">
            <xm:f>Currency!$H$2="Pound"</xm:f>
            <x14:dxf>
              <numFmt numFmtId="177" formatCode="[$£-809]#,##0.00"/>
            </x14:dxf>
          </x14:cfRule>
          <x14:cfRule type="expression" priority="571" id="{B400BF4C-1E96-CB41-9F6E-7F579FE5189D}">
            <xm:f>Currency!$H$2="Yuan"</xm:f>
            <x14:dxf>
              <numFmt numFmtId="182" formatCode="[$¥-804]#,##0.00"/>
            </x14:dxf>
          </x14:cfRule>
          <x14:cfRule type="expression" priority="572" id="{4D070906-9408-8045-9A5D-6E7459476B1A}">
            <xm:f>Currency!$H$2="Yen"</xm:f>
            <x14:dxf>
              <numFmt numFmtId="181" formatCode="[$¥-411]#,##0.00"/>
            </x14:dxf>
          </x14:cfRule>
          <x14:cfRule type="expression" priority="573" id="{CCEE728A-9538-B645-A503-7A23FDB0BEDD}">
            <xm:f>Currency!$H$2="Koruna"</xm:f>
            <x14:dxf>
              <numFmt numFmtId="180" formatCode="#,##0.00\ [$Kč-405]"/>
            </x14:dxf>
          </x14:cfRule>
          <x14:cfRule type="expression" priority="574" id="{774C8B7B-2322-064F-B474-C2933E5FC256}">
            <xm:f>Currency!$H$2="Krone"</xm:f>
            <x14:dxf>
              <numFmt numFmtId="186" formatCode="#,##0.00\ [$kr-814]"/>
            </x14:dxf>
          </x14:cfRule>
          <x14:cfRule type="expression" priority="575" id="{61402900-7857-7A49-8B1E-273660DF42A9}">
            <xm:f>Currency!$H$2="Franc"</xm:f>
            <x14:dxf>
              <numFmt numFmtId="185" formatCode="#,##0.00\ [$CHF-100C]"/>
            </x14:dxf>
          </x14:cfRule>
          <x14:cfRule type="expression" priority="577" id="{EF89B4BF-22D6-AC49-935D-51EA6E59FD09}">
            <xm:f>Currency!$H$2="Dollar"</xm:f>
            <x14:dxf>
              <numFmt numFmtId="171" formatCode="[$$-409]#,##0.00"/>
            </x14:dxf>
          </x14:cfRule>
          <xm:sqref>BJ178:BR178</xm:sqref>
        </x14:conditionalFormatting>
        <x14:conditionalFormatting xmlns:xm="http://schemas.microsoft.com/office/excel/2006/main">
          <x14:cfRule type="expression" priority="583" id="{DCAA1E52-7DDB-6644-A822-AA3CF32AEABF}">
            <xm:f>Currency!$H$2="Franc"</xm:f>
            <x14:dxf>
              <numFmt numFmtId="185" formatCode="#,##0.00\ [$CHF-100C]"/>
            </x14:dxf>
          </x14:cfRule>
          <x14:cfRule type="expression" priority="584" id="{683781B3-9534-5E4B-8261-49458D4DD2A4}">
            <xm:f>Currency!$H$2="Pound"</xm:f>
            <x14:dxf>
              <numFmt numFmtId="177" formatCode="[$£-809]#,##0.00"/>
            </x14:dxf>
          </x14:cfRule>
          <x14:cfRule type="expression" priority="580" id="{0D550511-1B54-CA42-8093-A0CBD36EB2F3}">
            <xm:f>Currency!$H$2="Yen"</xm:f>
            <x14:dxf>
              <numFmt numFmtId="181" formatCode="[$¥-411]#,##0.00"/>
            </x14:dxf>
          </x14:cfRule>
          <x14:cfRule type="expression" priority="581" id="{6B631FD1-BFD3-A946-8518-9F2A80E0DE0C}">
            <xm:f>Currency!$H$2="Koruna"</xm:f>
            <x14:dxf>
              <numFmt numFmtId="180" formatCode="#,##0.00\ [$Kč-405]"/>
            </x14:dxf>
          </x14:cfRule>
          <x14:cfRule type="expression" priority="582" id="{2D42BDBA-7ADE-A642-B3FA-A488951114E8}">
            <xm:f>Currency!$H$2="Krone"</xm:f>
            <x14:dxf>
              <numFmt numFmtId="186" formatCode="#,##0.00\ [$kr-814]"/>
            </x14:dxf>
          </x14:cfRule>
          <x14:cfRule type="expression" priority="579" id="{1E25862F-A34E-2944-8C9A-9F04DC7701B7}">
            <xm:f>Currency!$H$2="Yuan"</xm:f>
            <x14:dxf>
              <numFmt numFmtId="182" formatCode="[$¥-804]#,##0.00"/>
            </x14:dxf>
          </x14:cfRule>
          <xm:sqref>BJ204:BR204</xm:sqref>
        </x14:conditionalFormatting>
        <x14:conditionalFormatting xmlns:xm="http://schemas.microsoft.com/office/excel/2006/main">
          <x14:cfRule type="expression" priority="465" id="{31DE4E9D-B46A-DC43-B38E-501EE66AB2E6}">
            <xm:f>Currency!$H$2="Won"</xm:f>
            <x14:dxf>
              <numFmt numFmtId="183" formatCode="[$₩-412]#,##0.00"/>
            </x14:dxf>
          </x14:cfRule>
          <xm:sqref>BJ204:BR206</xm:sqref>
        </x14:conditionalFormatting>
        <x14:conditionalFormatting xmlns:xm="http://schemas.microsoft.com/office/excel/2006/main">
          <x14:cfRule type="expression" priority="463" id="{7308A878-1424-F449-94DA-BC50DEA597D3}">
            <xm:f>Currency!$H$2="Yen"</xm:f>
            <x14:dxf>
              <numFmt numFmtId="181" formatCode="[$¥-411]#,##0.00"/>
            </x14:dxf>
          </x14:cfRule>
          <x14:cfRule type="expression" priority="464" id="{E975E29D-2C47-724C-9B27-3D6C04822E92}">
            <xm:f>Currency!$H$2="Yuan"</xm:f>
            <x14:dxf>
              <numFmt numFmtId="182" formatCode="[$¥-804]#,##0.00"/>
            </x14:dxf>
          </x14:cfRule>
          <x14:cfRule type="expression" priority="462" id="{452891DE-92FF-394D-B190-B7ED3002DEEC}">
            <xm:f>Currency!$H$2="Koruna"</xm:f>
            <x14:dxf>
              <numFmt numFmtId="180" formatCode="#,##0.00\ [$Kč-405]"/>
            </x14:dxf>
          </x14:cfRule>
          <x14:cfRule type="expression" priority="461" id="{49CF2262-60CC-D744-8733-C5FE296ED65A}">
            <xm:f>Currency!$H$2="Krone"</xm:f>
            <x14:dxf>
              <numFmt numFmtId="184" formatCode="[$kr-43B]\ #,##0.00"/>
            </x14:dxf>
          </x14:cfRule>
          <x14:cfRule type="expression" priority="460" id="{B7F6FCDF-7F65-CB42-9EC0-443B27BD33AD}">
            <xm:f>Currency!$H$2="Franc"</xm:f>
            <x14:dxf>
              <numFmt numFmtId="178" formatCode="[$CHF]\ #,##0.00"/>
            </x14:dxf>
          </x14:cfRule>
          <x14:cfRule type="expression" priority="459" id="{94DB897D-4BC9-8A49-AADA-66D52CE530AA}">
            <xm:f>Currency!$H$2="Pound"</xm:f>
            <x14:dxf>
              <numFmt numFmtId="177" formatCode="[$£-809]#,##0.00"/>
            </x14:dxf>
          </x14:cfRule>
          <x14:cfRule type="expression" priority="458" id="{8506D34A-24F9-634A-8FA7-01AC2ACDF2E7}">
            <xm:f>Currency!$H$2="Dollar"</xm:f>
            <x14:dxf>
              <numFmt numFmtId="171" formatCode="[$$-409]#,##0.00"/>
            </x14:dxf>
          </x14:cfRule>
          <xm:sqref>BJ205:BR205</xm:sqref>
        </x14:conditionalFormatting>
        <x14:conditionalFormatting xmlns:xm="http://schemas.microsoft.com/office/excel/2006/main">
          <x14:cfRule type="expression" priority="587" id="{A47ABAC5-2543-844A-A2CE-DC7CD6BE8D4B}">
            <xm:f>Currency!$H$2="Yuan"</xm:f>
            <x14:dxf>
              <numFmt numFmtId="182" formatCode="[$¥-804]#,##0.00"/>
            </x14:dxf>
          </x14:cfRule>
          <x14:cfRule type="expression" priority="588" id="{10E38897-A144-A649-BCA5-F9DEB0D85006}">
            <xm:f>Currency!$H$2="Yen"</xm:f>
            <x14:dxf>
              <numFmt numFmtId="181" formatCode="[$¥-411]#,##0.00"/>
            </x14:dxf>
          </x14:cfRule>
          <x14:cfRule type="expression" priority="589" id="{4DA46D29-B611-A84C-A506-3BDBB89238D1}">
            <xm:f>Currency!$H$2="Koruna"</xm:f>
            <x14:dxf>
              <numFmt numFmtId="180" formatCode="#,##0.00\ [$Kč-405]"/>
            </x14:dxf>
          </x14:cfRule>
          <x14:cfRule type="expression" priority="590" id="{A6405B9F-F53E-1843-867F-D83EA64DF7E6}">
            <xm:f>Currency!$H$2="Krone"</xm:f>
            <x14:dxf>
              <numFmt numFmtId="186" formatCode="#,##0.00\ [$kr-814]"/>
            </x14:dxf>
          </x14:cfRule>
          <x14:cfRule type="expression" priority="591" id="{0CD7AD44-6BD7-294E-9549-ED7675315877}">
            <xm:f>Currency!$H$2="Franc"</xm:f>
            <x14:dxf>
              <numFmt numFmtId="185" formatCode="#,##0.00\ [$CHF-100C]"/>
            </x14:dxf>
          </x14:cfRule>
          <x14:cfRule type="expression" priority="592" id="{0A311D44-A0EA-DE46-863E-990280ED356F}">
            <xm:f>Currency!$H$2="Pound"</xm:f>
            <x14:dxf>
              <numFmt numFmtId="177" formatCode="[$£-809]#,##0.00"/>
            </x14:dxf>
          </x14:cfRule>
          <xm:sqref>BJ206:BR206</xm:sqref>
        </x14:conditionalFormatting>
        <x14:conditionalFormatting xmlns:xm="http://schemas.microsoft.com/office/excel/2006/main">
          <x14:cfRule type="expression" priority="599" id="{605DEEFA-1312-6144-839F-A3D206583779}">
            <xm:f>Currency!$H$2="Franc"</xm:f>
            <x14:dxf>
              <numFmt numFmtId="185" formatCode="#,##0.00\ [$CHF-100C]"/>
            </x14:dxf>
          </x14:cfRule>
          <x14:cfRule type="expression" priority="597" id="{FDC3168C-F760-E946-B113-3269A24F0D37}">
            <xm:f>Currency!$H$2="Koruna"</xm:f>
            <x14:dxf>
              <numFmt numFmtId="180" formatCode="#,##0.00\ [$Kč-405]"/>
            </x14:dxf>
          </x14:cfRule>
          <x14:cfRule type="expression" priority="598" id="{B1972809-0E1B-374D-BB2A-BE22A84F5D32}">
            <xm:f>Currency!$H$2="Krone"</xm:f>
            <x14:dxf>
              <numFmt numFmtId="186" formatCode="#,##0.00\ [$kr-814]"/>
            </x14:dxf>
          </x14:cfRule>
          <x14:cfRule type="expression" priority="596" id="{AD420845-F1E2-6040-86D4-40100CA8A9BE}">
            <xm:f>Currency!$H$2="Yen"</xm:f>
            <x14:dxf>
              <numFmt numFmtId="181" formatCode="[$¥-411]#,##0.00"/>
            </x14:dxf>
          </x14:cfRule>
          <x14:cfRule type="expression" priority="600" id="{233EAA10-D14C-D94E-9555-E512389F7790}">
            <xm:f>Currency!$H$2="Pound"</xm:f>
            <x14:dxf>
              <numFmt numFmtId="177" formatCode="[$£-809]#,##0.00"/>
            </x14:dxf>
          </x14:cfRule>
          <x14:cfRule type="expression" priority="595" id="{3191D285-9DE3-2545-9703-BB90980863D2}">
            <xm:f>Currency!$H$2="Yuan"</xm:f>
            <x14:dxf>
              <numFmt numFmtId="182" formatCode="[$¥-804]#,##0.00"/>
            </x14:dxf>
          </x14:cfRule>
          <xm:sqref>BJ217:BR217</xm:sqref>
        </x14:conditionalFormatting>
        <x14:conditionalFormatting xmlns:xm="http://schemas.microsoft.com/office/excel/2006/main">
          <x14:cfRule type="expression" priority="603" id="{8D32198E-9440-7B46-864C-E2CBFDD962BF}">
            <xm:f>Currency!$H$2="Yuan"</xm:f>
            <x14:dxf>
              <numFmt numFmtId="182" formatCode="[$¥-804]#,##0.00"/>
            </x14:dxf>
          </x14:cfRule>
          <x14:cfRule type="expression" priority="604" id="{1AC0210A-D7C8-A54B-BB7A-53608201C4D4}">
            <xm:f>Currency!$H$2="Yen"</xm:f>
            <x14:dxf>
              <numFmt numFmtId="181" formatCode="[$¥-411]#,##0.00"/>
            </x14:dxf>
          </x14:cfRule>
          <x14:cfRule type="expression" priority="605" id="{3C7C3E26-12DA-B14A-9443-B8C0527A4FE2}">
            <xm:f>Currency!$H$2="Koruna"</xm:f>
            <x14:dxf>
              <numFmt numFmtId="180" formatCode="#,##0.00\ [$Kč-405]"/>
            </x14:dxf>
          </x14:cfRule>
          <x14:cfRule type="expression" priority="606" id="{5858387C-025F-B148-A4CE-2D185D938925}">
            <xm:f>Currency!$H$2="Krone"</xm:f>
            <x14:dxf>
              <numFmt numFmtId="186" formatCode="#,##0.00\ [$kr-814]"/>
            </x14:dxf>
          </x14:cfRule>
          <x14:cfRule type="expression" priority="607" id="{DE6546EF-910B-C248-80C0-1527BFDC7C00}">
            <xm:f>Currency!$H$2="Franc"</xm:f>
            <x14:dxf>
              <numFmt numFmtId="185" formatCode="#,##0.00\ [$CHF-100C]"/>
            </x14:dxf>
          </x14:cfRule>
          <x14:cfRule type="expression" priority="608" id="{A2A953DF-5F64-5A44-9C27-6B9C5BEE5939}">
            <xm:f>Currency!$H$2="Pound"</xm:f>
            <x14:dxf>
              <numFmt numFmtId="177" formatCode="[$£-809]#,##0.00"/>
            </x14:dxf>
          </x14:cfRule>
          <xm:sqref>BJ224:BR224</xm:sqref>
        </x14:conditionalFormatting>
        <x14:conditionalFormatting xmlns:xm="http://schemas.microsoft.com/office/excel/2006/main">
          <x14:cfRule type="expression" priority="232" id="{AF116B7A-D0C9-A541-B315-DBF89B50C9DF}">
            <xm:f>Currency!$H$2="Won"</xm:f>
            <x14:dxf>
              <numFmt numFmtId="183" formatCode="[$₩-412]#,##0.00"/>
            </x14:dxf>
          </x14:cfRule>
          <xm:sqref>BJ51:BU51</xm:sqref>
        </x14:conditionalFormatting>
        <x14:conditionalFormatting xmlns:xm="http://schemas.microsoft.com/office/excel/2006/main">
          <x14:cfRule type="expression" priority="224" id="{0BBCA6DB-17E7-5A4B-B740-F2C485FF0D2C}">
            <xm:f>Currency!$H$2="Won"</xm:f>
            <x14:dxf>
              <numFmt numFmtId="183" formatCode="[$₩-412]#,##0.00"/>
            </x14:dxf>
          </x14:cfRule>
          <xm:sqref>BJ57:BU57</xm:sqref>
        </x14:conditionalFormatting>
        <x14:conditionalFormatting xmlns:xm="http://schemas.microsoft.com/office/excel/2006/main">
          <x14:cfRule type="expression" priority="216" id="{24B67F47-DC78-DB4F-B6CE-06FB5AECCC3D}">
            <xm:f>Currency!$H$2="Won"</xm:f>
            <x14:dxf>
              <numFmt numFmtId="183" formatCode="[$₩-412]#,##0.00"/>
            </x14:dxf>
          </x14:cfRule>
          <xm:sqref>BJ63:BU63</xm:sqref>
        </x14:conditionalFormatting>
        <x14:conditionalFormatting xmlns:xm="http://schemas.microsoft.com/office/excel/2006/main">
          <x14:cfRule type="expression" priority="208" id="{9AF7EFC9-4928-C14F-8ED7-0871FADA2862}">
            <xm:f>Currency!$H$2="Won"</xm:f>
            <x14:dxf>
              <numFmt numFmtId="183" formatCode="[$₩-412]#,##0.00"/>
            </x14:dxf>
          </x14:cfRule>
          <xm:sqref>BJ68:BU68</xm:sqref>
        </x14:conditionalFormatting>
        <x14:conditionalFormatting xmlns:xm="http://schemas.microsoft.com/office/excel/2006/main">
          <x14:cfRule type="expression" priority="200" id="{580A6492-5DC1-9440-922E-F46E94D9FEC2}">
            <xm:f>Currency!$H$2="Won"</xm:f>
            <x14:dxf>
              <numFmt numFmtId="183" formatCode="[$₩-412]#,##0.00"/>
            </x14:dxf>
          </x14:cfRule>
          <xm:sqref>BJ73:BU73</xm:sqref>
        </x14:conditionalFormatting>
        <x14:conditionalFormatting xmlns:xm="http://schemas.microsoft.com/office/excel/2006/main">
          <x14:cfRule type="expression" priority="192" id="{2026A90A-E9B0-BE46-9A59-5BFDF2C6D7B9}">
            <xm:f>Currency!$H$2="Won"</xm:f>
            <x14:dxf>
              <numFmt numFmtId="183" formatCode="[$₩-412]#,##0.00"/>
            </x14:dxf>
          </x14:cfRule>
          <xm:sqref>BJ86:BU86</xm:sqref>
        </x14:conditionalFormatting>
        <x14:conditionalFormatting xmlns:xm="http://schemas.microsoft.com/office/excel/2006/main">
          <x14:cfRule type="expression" priority="184" id="{60746FE9-2E30-4E43-8D77-22FDF240F3CB}">
            <xm:f>Currency!$H$2="Won"</xm:f>
            <x14:dxf>
              <numFmt numFmtId="183" formatCode="[$₩-412]#,##0.00"/>
            </x14:dxf>
          </x14:cfRule>
          <xm:sqref>BJ92:BU92</xm:sqref>
        </x14:conditionalFormatting>
        <x14:conditionalFormatting xmlns:xm="http://schemas.microsoft.com/office/excel/2006/main">
          <x14:cfRule type="expression" priority="176" id="{CC725427-1C9C-9E43-B860-19DC39E1AA5C}">
            <xm:f>Currency!$H$2="Won"</xm:f>
            <x14:dxf>
              <numFmt numFmtId="183" formatCode="[$₩-412]#,##0.00"/>
            </x14:dxf>
          </x14:cfRule>
          <xm:sqref>BJ96:BU96</xm:sqref>
        </x14:conditionalFormatting>
        <x14:conditionalFormatting xmlns:xm="http://schemas.microsoft.com/office/excel/2006/main">
          <x14:cfRule type="expression" priority="152" id="{041E6DB4-86F0-A24C-9A39-B9355531BFAB}">
            <xm:f>Currency!$H$2="Won"</xm:f>
            <x14:dxf>
              <numFmt numFmtId="183" formatCode="[$₩-412]#,##0.00"/>
            </x14:dxf>
          </x14:cfRule>
          <xm:sqref>BJ100:BU100</xm:sqref>
        </x14:conditionalFormatting>
        <x14:conditionalFormatting xmlns:xm="http://schemas.microsoft.com/office/excel/2006/main">
          <x14:cfRule type="expression" priority="160" id="{F800FA31-EEF0-0448-8276-20DBB645D8F8}">
            <xm:f>Currency!$H$2="Won"</xm:f>
            <x14:dxf>
              <numFmt numFmtId="183" formatCode="[$₩-412]#,##0.00"/>
            </x14:dxf>
          </x14:cfRule>
          <xm:sqref>BJ108:BU108</xm:sqref>
        </x14:conditionalFormatting>
        <x14:conditionalFormatting xmlns:xm="http://schemas.microsoft.com/office/excel/2006/main">
          <x14:cfRule type="expression" priority="144" id="{317DB098-8ED2-8244-84AC-8855014751BA}">
            <xm:f>Currency!$H$2="Won"</xm:f>
            <x14:dxf>
              <numFmt numFmtId="183" formatCode="[$₩-412]#,##0.00"/>
            </x14:dxf>
          </x14:cfRule>
          <xm:sqref>BJ117:BU117</xm:sqref>
        </x14:conditionalFormatting>
        <x14:conditionalFormatting xmlns:xm="http://schemas.microsoft.com/office/excel/2006/main">
          <x14:cfRule type="expression" priority="136" id="{300AB5F1-588C-3B4A-86DC-7F34625D6D83}">
            <xm:f>Currency!$H$2="Won"</xm:f>
            <x14:dxf>
              <numFmt numFmtId="183" formatCode="[$₩-412]#,##0.00"/>
            </x14:dxf>
          </x14:cfRule>
          <xm:sqref>BJ130:BU130</xm:sqref>
        </x14:conditionalFormatting>
        <x14:conditionalFormatting xmlns:xm="http://schemas.microsoft.com/office/excel/2006/main">
          <x14:cfRule type="expression" priority="128" id="{D32EFBCC-AB35-B54E-AC69-51B235D8924D}">
            <xm:f>Currency!$H$2="Won"</xm:f>
            <x14:dxf>
              <numFmt numFmtId="183" formatCode="[$₩-412]#,##0.00"/>
            </x14:dxf>
          </x14:cfRule>
          <xm:sqref>BJ171:BU171</xm:sqref>
        </x14:conditionalFormatting>
        <x14:conditionalFormatting xmlns:xm="http://schemas.microsoft.com/office/excel/2006/main">
          <x14:cfRule type="expression" priority="120" id="{B09DDCFA-1ADE-1D47-BAF4-127850022783}">
            <xm:f>Currency!$H$2="Won"</xm:f>
            <x14:dxf>
              <numFmt numFmtId="183" formatCode="[$₩-412]#,##0.00"/>
            </x14:dxf>
          </x14:cfRule>
          <xm:sqref>BJ178:BU178</xm:sqref>
        </x14:conditionalFormatting>
        <x14:conditionalFormatting xmlns:xm="http://schemas.microsoft.com/office/excel/2006/main">
          <x14:cfRule type="expression" priority="96" id="{C27795EC-13F8-D74D-8A95-DAF6B9508A30}">
            <xm:f>Currency!$H$2="Won"</xm:f>
            <x14:dxf>
              <numFmt numFmtId="183" formatCode="[$₩-412]#,##0.00"/>
            </x14:dxf>
          </x14:cfRule>
          <xm:sqref>BJ217:BU217</xm:sqref>
        </x14:conditionalFormatting>
        <x14:conditionalFormatting xmlns:xm="http://schemas.microsoft.com/office/excel/2006/main">
          <x14:cfRule type="expression" priority="88" id="{57186FD0-67DC-A540-BE60-2694089ABBB2}">
            <xm:f>Currency!$H$2="Won"</xm:f>
            <x14:dxf>
              <numFmt numFmtId="183" formatCode="[$₩-412]#,##0.00"/>
            </x14:dxf>
          </x14:cfRule>
          <xm:sqref>BJ224:BU224</xm:sqref>
        </x14:conditionalFormatting>
        <x14:conditionalFormatting xmlns:xm="http://schemas.microsoft.com/office/excel/2006/main">
          <x14:cfRule type="expression" priority="450" id="{2DD88BA0-CC66-1147-A168-C0BC8341BE54}">
            <xm:f>Currency!$H$2="Dollar"</xm:f>
            <x14:dxf>
              <numFmt numFmtId="171" formatCode="[$$-409]#,##0.00"/>
            </x14:dxf>
          </x14:cfRule>
          <x14:cfRule type="expression" priority="451" id="{FDF26149-4C14-F047-86D3-E9024AC1F0FE}">
            <xm:f>Currency!$H$2="Pound"</xm:f>
            <x14:dxf>
              <numFmt numFmtId="177" formatCode="[$£-809]#,##0.00"/>
            </x14:dxf>
          </x14:cfRule>
          <x14:cfRule type="expression" priority="452" id="{B2EF4855-1867-ED43-A654-2E28F330243F}">
            <xm:f>Currency!$H$2="Franc"</xm:f>
            <x14:dxf>
              <numFmt numFmtId="178" formatCode="[$CHF]\ #,##0.00"/>
            </x14:dxf>
          </x14:cfRule>
          <x14:cfRule type="expression" priority="453" id="{52C58F62-1D6B-7F4D-A1AB-B52A73230D09}">
            <xm:f>Currency!$H$2="Krone"</xm:f>
            <x14:dxf>
              <numFmt numFmtId="184" formatCode="[$kr-43B]\ #,##0.00"/>
            </x14:dxf>
          </x14:cfRule>
          <x14:cfRule type="expression" priority="454" id="{206CCDA8-55D7-E646-A76C-BA6C6C373E7B}">
            <xm:f>Currency!$H$2="Koruna"</xm:f>
            <x14:dxf>
              <numFmt numFmtId="180" formatCode="#,##0.00\ [$Kč-405]"/>
            </x14:dxf>
          </x14:cfRule>
          <x14:cfRule type="expression" priority="455" id="{65C93923-4FCE-7846-94D3-46178F4B5BF3}">
            <xm:f>Currency!$H$2="Yen"</xm:f>
            <x14:dxf>
              <numFmt numFmtId="181" formatCode="[$¥-411]#,##0.00"/>
            </x14:dxf>
          </x14:cfRule>
          <x14:cfRule type="expression" priority="456" id="{6F74FF6C-7EB6-4E49-A78E-936A85E6D8CC}">
            <xm:f>Currency!$H$2="Yuan"</xm:f>
            <x14:dxf>
              <numFmt numFmtId="182" formatCode="[$¥-804]#,##0.00"/>
            </x14:dxf>
          </x14:cfRule>
          <x14:cfRule type="expression" priority="457" id="{770C011E-351B-3240-9A72-E9203976DD66}">
            <xm:f>Currency!$H$2="Won"</xm:f>
            <x14:dxf>
              <numFmt numFmtId="183" formatCode="[$₩-412]#,##0.00"/>
            </x14:dxf>
          </x14:cfRule>
          <xm:sqref>BJ249:BU249</xm:sqref>
        </x14:conditionalFormatting>
        <x14:conditionalFormatting xmlns:xm="http://schemas.microsoft.com/office/excel/2006/main">
          <x14:cfRule type="expression" priority="648" id="{4DABCB5F-8E5F-CB40-BE8A-6EDDEB05A0DC}">
            <xm:f>Currency!$H$2="Dollar"</xm:f>
            <x14:dxf>
              <numFmt numFmtId="171" formatCode="[$$-409]#,##0.00"/>
            </x14:dxf>
          </x14:cfRule>
          <xm:sqref>BK8:BK50 BK52:BK56 BK58:BK62 BK64:BK67 BK69:BK72 BK74:BK85 BK87:BK91 BK93:BK95 BK97:BK99 BK101:BK107 BK109:BK116 BK118:BK129 BK131:BK170 BK172:BK177 BK179:BK203 BK207:BK216 BK218:BK223 BK225:BK247 BK251 BK253:BK268 BK270:BK285 BK287:BK306 BK308:BK317</xm:sqref>
        </x14:conditionalFormatting>
        <x14:conditionalFormatting xmlns:xm="http://schemas.microsoft.com/office/excel/2006/main">
          <x14:cfRule type="expression" priority="4" id="{8789371A-A64B-3944-9C26-D902A96B6B12}">
            <xm:f>Currency!$H$2="Krone"</xm:f>
            <x14:dxf>
              <numFmt numFmtId="184" formatCode="[$kr-43B]\ #,##0.00"/>
            </x14:dxf>
          </x14:cfRule>
          <x14:cfRule type="expression" priority="1" id="{809CDDC2-88A5-0742-911C-5AB49AF09996}">
            <xm:f>Currency!$H$2="Dollar"</xm:f>
            <x14:dxf>
              <numFmt numFmtId="171" formatCode="[$$-409]#,##0.00"/>
            </x14:dxf>
          </x14:cfRule>
          <x14:cfRule type="expression" priority="5" id="{0BD6A0FB-E391-F54D-B909-52E6EFB14C4F}">
            <xm:f>Currency!$H$2="Koruna"</xm:f>
            <x14:dxf>
              <numFmt numFmtId="180" formatCode="#,##0.00\ [$Kč-405]"/>
            </x14:dxf>
          </x14:cfRule>
          <x14:cfRule type="expression" priority="3" id="{504D90B5-BB5D-B340-A184-C87FAA20AE94}">
            <xm:f>Currency!$H$2="Franc"</xm:f>
            <x14:dxf>
              <numFmt numFmtId="178" formatCode="[$CHF]\ #,##0.00"/>
            </x14:dxf>
          </x14:cfRule>
          <x14:cfRule type="expression" priority="8" id="{004AA1EB-EAC2-C84E-9298-BBE48EE29A2A}">
            <xm:f>Currency!$H$2="Won"</xm:f>
            <x14:dxf>
              <numFmt numFmtId="183" formatCode="[$₩-412]#,##0.00"/>
            </x14:dxf>
          </x14:cfRule>
          <x14:cfRule type="expression" priority="6" id="{73F8E763-D447-4243-9699-2E74FD997ACA}">
            <xm:f>Currency!$H$2="Yen"</xm:f>
            <x14:dxf>
              <numFmt numFmtId="181" formatCode="[$¥-411]#,##0.00"/>
            </x14:dxf>
          </x14:cfRule>
          <x14:cfRule type="expression" priority="2" id="{5A673F62-36B8-DF40-9142-F76F49B17FAD}">
            <xm:f>Currency!$H$2="Pound"</xm:f>
            <x14:dxf>
              <numFmt numFmtId="177" formatCode="[$£-809]#,##0.00"/>
            </x14:dxf>
          </x14:cfRule>
          <x14:cfRule type="expression" priority="7" id="{42382867-644C-E342-8A81-D9D7A48FF22B}">
            <xm:f>Currency!$H$2="Yuan"</xm:f>
            <x14:dxf>
              <numFmt numFmtId="182" formatCode="[$¥-804]#,##0.00"/>
            </x14:dxf>
          </x14:cfRule>
          <xm:sqref>BK7:BU7</xm:sqref>
        </x14:conditionalFormatting>
        <x14:conditionalFormatting xmlns:xm="http://schemas.microsoft.com/office/excel/2006/main">
          <x14:cfRule type="expression" priority="621" id="{B9EB8688-F4C8-B440-BCBB-AF64DE8A400A}">
            <xm:f>Currency!$H$2="Koruna"</xm:f>
            <x14:dxf>
              <numFmt numFmtId="180" formatCode="#,##0.00\ [$Kč-405]"/>
            </x14:dxf>
          </x14:cfRule>
          <x14:cfRule type="expression" priority="620" id="{B5EF1F1C-766E-0545-B9D0-F3527EEDAA2C}">
            <xm:f>Currency!$H$2="Yen"</xm:f>
            <x14:dxf>
              <numFmt numFmtId="181" formatCode="[$¥-411]#,##0.00"/>
            </x14:dxf>
          </x14:cfRule>
          <x14:cfRule type="expression" priority="619" id="{2EB1082B-D8D7-A542-85F6-DC06F95F2FF5}">
            <xm:f>Currency!$H$2="Yuan"</xm:f>
            <x14:dxf>
              <numFmt numFmtId="182" formatCode="[$¥-804]#,##0.00"/>
            </x14:dxf>
          </x14:cfRule>
          <x14:cfRule type="expression" priority="622" id="{97067E48-25BB-1D43-AB74-129E5EF98CD4}">
            <xm:f>Currency!$H$2="Krone"</xm:f>
            <x14:dxf>
              <numFmt numFmtId="186" formatCode="#,##0.00\ [$kr-814]"/>
            </x14:dxf>
          </x14:cfRule>
          <x14:cfRule type="expression" priority="623" id="{B214544C-176D-1746-A7B6-81A29E6056A7}">
            <xm:f>Currency!$H$2="Franc"</xm:f>
            <x14:dxf>
              <numFmt numFmtId="185" formatCode="#,##0.00\ [$CHF-100C]"/>
            </x14:dxf>
          </x14:cfRule>
          <x14:cfRule type="expression" priority="624" id="{6BA30123-9C74-6E4F-82AF-36B347E65AE7}">
            <xm:f>Currency!$H$2="Pound"</xm:f>
            <x14:dxf>
              <numFmt numFmtId="177" formatCode="[$£-809]#,##0.00"/>
            </x14:dxf>
          </x14:cfRule>
          <xm:sqref>BL318:BR318</xm:sqref>
        </x14:conditionalFormatting>
        <x14:conditionalFormatting xmlns:xm="http://schemas.microsoft.com/office/excel/2006/main">
          <x14:cfRule type="expression" priority="441" id="{649348F8-4A16-794A-956B-2B411C462DAE}">
            <xm:f>Currency!$H$2="Dollar"</xm:f>
            <x14:dxf>
              <numFmt numFmtId="171" formatCode="[$$-409]#,##0.00"/>
            </x14:dxf>
          </x14:cfRule>
          <xm:sqref>BL8:BU8</xm:sqref>
        </x14:conditionalFormatting>
        <x14:conditionalFormatting xmlns:xm="http://schemas.microsoft.com/office/excel/2006/main">
          <x14:cfRule type="expression" priority="32" id="{310FFDF9-C450-DE48-9514-0134BA5FF2E0}">
            <xm:f>Currency!$H$2="Won"</xm:f>
            <x14:dxf>
              <numFmt numFmtId="183" formatCode="[$₩-412]#,##0.00"/>
            </x14:dxf>
          </x14:cfRule>
          <xm:sqref>BL318:BU318</xm:sqref>
        </x14:conditionalFormatting>
        <x14:conditionalFormatting xmlns:xm="http://schemas.microsoft.com/office/excel/2006/main">
          <x14:cfRule type="expression" priority="885" id="{82A0B936-A246-CD4B-AE17-65B494194956}">
            <xm:f>Currency!$H$2="Dollar"</xm:f>
            <x14:dxf>
              <numFmt numFmtId="171" formatCode="[$$-409]#,##0.00"/>
            </x14:dxf>
          </x14:cfRule>
          <xm:sqref>BN179:BN203 BN5:BO6 BG7:BH7 AW7:AW129 BG8 BH8:BH177 BN9:BO50 BG51 BN52:BO56 BG57 BN58:BO62 BG63 BN64:BO67 BG68 BN69:BO72 BG73 BN74:BO85 BG86 BN87:BO91 BF92:BG92 BN93:BO95 BG96 BN97:BO99 BF100:BG100 BN101:BO107 BF108:BG108 BN109:BO116 BF117:BG117 BN118:BO129 BF130:BG138 BN131:BO170 BF171:BG171 BN172:BO177 BF178:BH178</xm:sqref>
        </x14:conditionalFormatting>
        <x14:conditionalFormatting xmlns:xm="http://schemas.microsoft.com/office/excel/2006/main">
          <x14:cfRule type="expression" priority="891" id="{8011DB2C-1AFB-DA48-A841-C7851124F208}">
            <xm:f>Currency!$H$2="Yuan"</xm:f>
            <x14:dxf>
              <numFmt numFmtId="182" formatCode="[$¥-804]#,##0.00"/>
            </x14:dxf>
          </x14:cfRule>
          <x14:cfRule type="expression" priority="892" id="{65C2B5B8-D0CE-974D-837D-253D780E9234}">
            <xm:f>Currency!$H$2="Won"</xm:f>
            <x14:dxf>
              <numFmt numFmtId="183" formatCode="[$₩-412]#,##0.00"/>
            </x14:dxf>
          </x14:cfRule>
          <x14:cfRule type="expression" priority="889" id="{C8A950A1-C0C1-024D-BB99-3A40EF726DC0}">
            <xm:f>Currency!$H$2="Koruna"</xm:f>
            <x14:dxf>
              <numFmt numFmtId="180" formatCode="#,##0.00\ [$Kč-405]"/>
            </x14:dxf>
          </x14:cfRule>
          <x14:cfRule type="expression" priority="890" id="{DE50BFCC-11FC-1644-A831-14C5EEE12033}">
            <xm:f>Currency!$H$2="Yen"</xm:f>
            <x14:dxf>
              <numFmt numFmtId="181" formatCode="[$¥-411]#,##0.00"/>
            </x14:dxf>
          </x14:cfRule>
          <xm:sqref>BN5:BO6 BG7:BH7 AW7:AW129 BE7:BE177 BG8 BL8:BU8 BK8:BK50 BH8:BH177 BN9:BO50 BG51 BK52:BK56 BN52:BO56 BG57 BK58:BK62 BN58:BO62 BG63 BK64:BK67 BN64:BO67 BG68 BK69:BK72 BN69:BO72 BG73 BK74:BK85 BN74:BO85 BG86 BK87:BK91 BN87:BO91 BF92:BG92 BK93:BK95 BN93:BO95 BG96 BK97:BK99 BN97:BO99 BF100:BG100 BK101:BK107 BN101:BO107 BF108:BG108 BK109:BK116 BN109:BO116 BF117:BG117 BK118:BK129 BN118:BO129 BF130:BG138 BK131:BK170 BN131:BO170 AW131:AW178 BF171:BG171 BK172:BK177 BN172:BO177 BE178:BH178 BK179:BK203 BN179:BN203 BK207:BK216 BN207:BN216 BK218:BK223 BN218:BN223 BK225:BK247 BN225:BN247 BK251 BN251 BK253:BK268 BN253:BN268 BK270:BK285 BN270:BN285 BK287:BK306 BN287:BN306 BN308:BN317 BK308:BK318 AW318 BE318 BH318</xm:sqref>
        </x14:conditionalFormatting>
        <x14:conditionalFormatting xmlns:xm="http://schemas.microsoft.com/office/excel/2006/main">
          <x14:cfRule type="expression" priority="886" id="{1188CF87-E820-4D4D-9839-BA8151BA9F6F}">
            <xm:f>Currency!$H$2="Pound"</xm:f>
            <x14:dxf>
              <numFmt numFmtId="177" formatCode="[$£-809]#,##0.00"/>
            </x14:dxf>
          </x14:cfRule>
          <xm:sqref>BN5:BO6 BG7:BH7 AW7:AW129 BG8 BH8:BH177 BN9:BO50 BG51 BN52:BO56 BG57 BN58:BO62 BG63 BN64:BO67 BG68 BN69:BO72 BG73 BN74:BO85 BG86 BN87:BO91 BF92:BG92 BN93:BO95 BG96 BN97:BO99 BF100:BG100 BN101:BO107 BF108:BG108 BN109:BO116 BF117:BG117 BN118:BO129 BF130:BG138 BN131:BO170 BF171:BG171 BN172:BO177 BF178:BH178 BN179:BN203 BK179:BK203 BN251 BN253:BN268 BN270:BN285 BN287:BN306 BN308:BN317 BK308:BK318 AW318 BE318 BH318 BK8:BK50 BK52:BK56 BK58:BK62 BK64:BK67 BK69:BK72 BK74:BK85 BK87:BK91 BK93:BK95 BK97:BK99 BK101:BK107 BK109:BK116 BK118:BK129 BK131:BK170 BK172:BK177 BK207:BK216 BK218:BK223 BK225:BK247 BK251 BK253:BK268 BK270:BK285 BK287:BK306 BL8:BU8</xm:sqref>
        </x14:conditionalFormatting>
        <x14:conditionalFormatting xmlns:xm="http://schemas.microsoft.com/office/excel/2006/main">
          <x14:cfRule type="expression" priority="888" id="{BB7CBD48-04F9-A24F-8C89-419179773BAE}">
            <xm:f>Currency!$H$2="Krone"</xm:f>
            <x14:dxf>
              <numFmt numFmtId="179" formatCode="[$kr-414]\ #,##0.00"/>
            </x14:dxf>
          </x14:cfRule>
          <xm:sqref>BN5:BO6 BG7:BH7 AW7:AW129 BG8 BL8:BU8 BK8:BK50 BH8:BH177 BN9:BO50 BG51 BK52:BK56 BN52:BO56 BG57 BK58:BK62 BN58:BO62 BG63 BK64:BK67 BN64:BO67 BG68 BK69:BK72 BN69:BO72 BG73 BK74:BK85 BN74:BO85 BG86 BK87:BK91 BN87:BO91 BF92:BG92 BK93:BK95 BN93:BO95 BG96 BK97:BK99 BN97:BO99 BF100:BG100 BK101:BK107 BN101:BO107 BF108:BG108 BK109:BK116 BN109:BO116 BF117:BG117 BK118:BK129 BN118:BO129 BF130:BG138 BK131:BK170 BN131:BO170 BF171:BG171 BK172:BK177 BN172:BO177 BE178:BH178 BK179:BK203 BN179:BN203 BK207:BK216 BK218:BK223 BK225:BK247 BK251 BN251 BK253:BK268 BN253:BN268 BK270:BK285 BN270:BN285 BK287:BK306 BN287:BN306 BN308:BN317 BK308:BK318 AW318 BE318 BH318 BN218:BN223 BE7:BE177 AW131:AW178 BN225:BN247 BN207:BN216</xm:sqref>
        </x14:conditionalFormatting>
        <x14:conditionalFormatting xmlns:xm="http://schemas.microsoft.com/office/excel/2006/main">
          <x14:cfRule type="expression" priority="887" id="{C94F22DC-C32B-8C40-9C61-7256AECA2728}">
            <xm:f>Currency!$H$2="Franc"</xm:f>
            <x14:dxf>
              <numFmt numFmtId="178" formatCode="[$CHF]\ #,##0.00"/>
            </x14:dxf>
          </x14:cfRule>
          <xm:sqref>BN5:BO6 BG7:BH7 AW7:AW129 BG8 BL8:BU8 BK8:BK50 BH8:BH177 BN9:BO50 BG51 BK52:BK56 BN52:BO56 BG57 BK58:BK62 BN58:BO62 BG63 BK64:BK67 BN64:BO67 BG68 BK69:BK72 BN69:BO72 BG73 BK74:BK85 BN74:BO85 BG86 BK87:BK91 BN87:BO91 BF92:BG92 BK93:BK95 BN93:BO95 BG96 BK97:BK99 BN97:BO99 BF100:BG100 BK101:BK107 BN101:BO107 BF108:BG108 BK109:BK116 BN109:BO116 BF117:BG117 BK118:BK129 BN118:BO129 BF130:BG138 BK131:BK170 BN131:BO170 BF171:BG171 BK172:BK177 BN172:BO177 BF178:BH178 BK179:BK203 BN179:BN203 BK207:BK216 BK218:BK223 BK225:BK247 BK251 BN251 BK253:BK268 BN253:BN268 BK270:BK285 BN270:BN285 BK287:BK306 BN287:BN306 BN308:BN317 BK308:BK318 AW318 BE318 BH318</xm:sqref>
        </x14:conditionalFormatting>
        <x14:conditionalFormatting xmlns:xm="http://schemas.microsoft.com/office/excel/2006/main">
          <x14:cfRule type="expression" priority="848" id="{1DFD75F8-64E3-F243-9561-C61F45B5399A}">
            <xm:f>Currency!$H$2="Dollar"</xm:f>
            <x14:dxf>
              <numFmt numFmtId="171" formatCode="[$$-409]#,##0.00"/>
            </x14:dxf>
          </x14:cfRule>
          <xm:sqref>BO179:BO203 BG205:BH205</xm:sqref>
        </x14:conditionalFormatting>
        <x14:conditionalFormatting xmlns:xm="http://schemas.microsoft.com/office/excel/2006/main">
          <x14:cfRule type="expression" priority="850" id="{0FEBD633-94AA-964B-B625-5DDEC18F77E6}">
            <xm:f>Currency!$H$2="Franc"</xm:f>
            <x14:dxf>
              <numFmt numFmtId="178" formatCode="[$CHF]\ #,##0.00"/>
            </x14:dxf>
          </x14:cfRule>
          <x14:cfRule type="expression" priority="849" id="{285A5BE0-06CB-6E4B-994E-1FD0B1914BDA}">
            <xm:f>Currency!$H$2="Pound"</xm:f>
            <x14:dxf>
              <numFmt numFmtId="177" formatCode="[$£-809]#,##0.00"/>
            </x14:dxf>
          </x14:cfRule>
          <xm:sqref>BO192:BO203 BG205:BH205</xm:sqref>
        </x14:conditionalFormatting>
        <x14:conditionalFormatting xmlns:xm="http://schemas.microsoft.com/office/excel/2006/main">
          <x14:cfRule type="expression" priority="225" id="{A28D7F0D-7AA5-8546-B46A-CF6E43C3A467}">
            <xm:f>Currency!$H$2="Dollar"</xm:f>
            <x14:dxf>
              <numFmt numFmtId="171" formatCode="[$$-409]#,##0.00"/>
            </x14:dxf>
          </x14:cfRule>
          <x14:cfRule type="expression" priority="226" id="{168A005F-08AD-FC47-A62F-3C1284A8FAA9}">
            <xm:f>Currency!$H$2="Pound"</xm:f>
            <x14:dxf>
              <numFmt numFmtId="177" formatCode="[$£-809]#,##0.00"/>
            </x14:dxf>
          </x14:cfRule>
          <x14:cfRule type="expression" priority="227" id="{D01186C9-7863-0440-B558-DCE6526072C2}">
            <xm:f>Currency!$H$2="Franc"</xm:f>
            <x14:dxf>
              <numFmt numFmtId="178" formatCode="[$CHF]\ #,##0.00"/>
            </x14:dxf>
          </x14:cfRule>
          <x14:cfRule type="expression" priority="229" id="{37AF4108-5266-704E-8686-7304A0328633}">
            <xm:f>Currency!$H$2="Koruna"</xm:f>
            <x14:dxf>
              <numFmt numFmtId="180" formatCode="#,##0.00\ [$Kč-405]"/>
            </x14:dxf>
          </x14:cfRule>
          <x14:cfRule type="expression" priority="230" id="{F93F6FEC-0EEC-5F41-A27E-05F81F98284C}">
            <xm:f>Currency!$H$2="Yen"</xm:f>
            <x14:dxf>
              <numFmt numFmtId="181" formatCode="[$¥-411]#,##0.00"/>
            </x14:dxf>
          </x14:cfRule>
          <x14:cfRule type="expression" priority="231" id="{22946D5D-4645-1C4C-864D-6905B7463F63}">
            <xm:f>Currency!$H$2="Yuan"</xm:f>
            <x14:dxf>
              <numFmt numFmtId="182" formatCode="[$¥-804]#,##0.00"/>
            </x14:dxf>
          </x14:cfRule>
          <x14:cfRule type="expression" priority="228" id="{2B562A79-892B-1944-9123-D4BCB80D0EB9}">
            <xm:f>Currency!$H$2="Krone"</xm:f>
            <x14:dxf>
              <numFmt numFmtId="179" formatCode="[$kr-414]\ #,##0.00"/>
            </x14:dxf>
          </x14:cfRule>
          <xm:sqref>BS51:BU51</xm:sqref>
        </x14:conditionalFormatting>
        <x14:conditionalFormatting xmlns:xm="http://schemas.microsoft.com/office/excel/2006/main">
          <x14:cfRule type="expression" priority="217" id="{8FC0E3D3-2FE3-F44B-A505-6627BD728578}">
            <xm:f>Currency!$H$2="Dollar"</xm:f>
            <x14:dxf>
              <numFmt numFmtId="171" formatCode="[$$-409]#,##0.00"/>
            </x14:dxf>
          </x14:cfRule>
          <x14:cfRule type="expression" priority="222" id="{4F52D627-81E9-2C44-8A54-36C2800051E9}">
            <xm:f>Currency!$H$2="Yen"</xm:f>
            <x14:dxf>
              <numFmt numFmtId="181" formatCode="[$¥-411]#,##0.00"/>
            </x14:dxf>
          </x14:cfRule>
          <x14:cfRule type="expression" priority="219" id="{66238014-A82F-6645-8948-19D1EE8E6849}">
            <xm:f>Currency!$H$2="Franc"</xm:f>
            <x14:dxf>
              <numFmt numFmtId="178" formatCode="[$CHF]\ #,##0.00"/>
            </x14:dxf>
          </x14:cfRule>
          <x14:cfRule type="expression" priority="218" id="{74C33795-5394-DD4E-99B8-5974872949A3}">
            <xm:f>Currency!$H$2="Pound"</xm:f>
            <x14:dxf>
              <numFmt numFmtId="177" formatCode="[$£-809]#,##0.00"/>
            </x14:dxf>
          </x14:cfRule>
          <x14:cfRule type="expression" priority="223" id="{E815EC0D-73E7-FD4D-B3E1-3DC0833D63FC}">
            <xm:f>Currency!$H$2="Yuan"</xm:f>
            <x14:dxf>
              <numFmt numFmtId="182" formatCode="[$¥-804]#,##0.00"/>
            </x14:dxf>
          </x14:cfRule>
          <x14:cfRule type="expression" priority="220" id="{5CAC5425-0653-7044-B938-90BA6D043F13}">
            <xm:f>Currency!$H$2="Krone"</xm:f>
            <x14:dxf>
              <numFmt numFmtId="179" formatCode="[$kr-414]\ #,##0.00"/>
            </x14:dxf>
          </x14:cfRule>
          <x14:cfRule type="expression" priority="221" id="{C5CECF0F-04ED-EA41-A36A-E7D4E6313FB6}">
            <xm:f>Currency!$H$2="Koruna"</xm:f>
            <x14:dxf>
              <numFmt numFmtId="180" formatCode="#,##0.00\ [$Kč-405]"/>
            </x14:dxf>
          </x14:cfRule>
          <xm:sqref>BS57:BU57</xm:sqref>
        </x14:conditionalFormatting>
        <x14:conditionalFormatting xmlns:xm="http://schemas.microsoft.com/office/excel/2006/main">
          <x14:cfRule type="expression" priority="209" id="{A788F2C3-80DD-3647-816B-8473052EEC62}">
            <xm:f>Currency!$H$2="Dollar"</xm:f>
            <x14:dxf>
              <numFmt numFmtId="171" formatCode="[$$-409]#,##0.00"/>
            </x14:dxf>
          </x14:cfRule>
          <x14:cfRule type="expression" priority="210" id="{83AEDA2B-8741-ED4F-8E77-E2238192E791}">
            <xm:f>Currency!$H$2="Pound"</xm:f>
            <x14:dxf>
              <numFmt numFmtId="177" formatCode="[$£-809]#,##0.00"/>
            </x14:dxf>
          </x14:cfRule>
          <x14:cfRule type="expression" priority="211" id="{19621C96-DD2C-5942-9B89-F60576A03903}">
            <xm:f>Currency!$H$2="Franc"</xm:f>
            <x14:dxf>
              <numFmt numFmtId="178" formatCode="[$CHF]\ #,##0.00"/>
            </x14:dxf>
          </x14:cfRule>
          <x14:cfRule type="expression" priority="212" id="{DA377787-C3B0-614D-9774-1D10C1F48178}">
            <xm:f>Currency!$H$2="Krone"</xm:f>
            <x14:dxf>
              <numFmt numFmtId="179" formatCode="[$kr-414]\ #,##0.00"/>
            </x14:dxf>
          </x14:cfRule>
          <x14:cfRule type="expression" priority="213" id="{2B5A0E15-C920-1D4C-A1BC-82AA37A2CBEB}">
            <xm:f>Currency!$H$2="Koruna"</xm:f>
            <x14:dxf>
              <numFmt numFmtId="180" formatCode="#,##0.00\ [$Kč-405]"/>
            </x14:dxf>
          </x14:cfRule>
          <x14:cfRule type="expression" priority="214" id="{E1497177-E3A6-8B47-A3D8-DE7944643BBD}">
            <xm:f>Currency!$H$2="Yen"</xm:f>
            <x14:dxf>
              <numFmt numFmtId="181" formatCode="[$¥-411]#,##0.00"/>
            </x14:dxf>
          </x14:cfRule>
          <x14:cfRule type="expression" priority="215" id="{719E5E1A-70BD-FA49-98B4-8B51B91FB4E0}">
            <xm:f>Currency!$H$2="Yuan"</xm:f>
            <x14:dxf>
              <numFmt numFmtId="182" formatCode="[$¥-804]#,##0.00"/>
            </x14:dxf>
          </x14:cfRule>
          <xm:sqref>BS63:BU63</xm:sqref>
        </x14:conditionalFormatting>
        <x14:conditionalFormatting xmlns:xm="http://schemas.microsoft.com/office/excel/2006/main">
          <x14:cfRule type="expression" priority="201" id="{58668B87-5731-8D4B-9067-82F5177E26B9}">
            <xm:f>Currency!$H$2="Dollar"</xm:f>
            <x14:dxf>
              <numFmt numFmtId="171" formatCode="[$$-409]#,##0.00"/>
            </x14:dxf>
          </x14:cfRule>
          <x14:cfRule type="expression" priority="202" id="{80423EA2-8E60-8C4A-9FDE-75389D9078EB}">
            <xm:f>Currency!$H$2="Pound"</xm:f>
            <x14:dxf>
              <numFmt numFmtId="177" formatCode="[$£-809]#,##0.00"/>
            </x14:dxf>
          </x14:cfRule>
          <x14:cfRule type="expression" priority="207" id="{815A1F2E-0423-1F4C-A70B-59A0C6807DF4}">
            <xm:f>Currency!$H$2="Yuan"</xm:f>
            <x14:dxf>
              <numFmt numFmtId="182" formatCode="[$¥-804]#,##0.00"/>
            </x14:dxf>
          </x14:cfRule>
          <x14:cfRule type="expression" priority="206" id="{26F3C3D0-2A51-1E43-BE86-D65919E7246D}">
            <xm:f>Currency!$H$2="Yen"</xm:f>
            <x14:dxf>
              <numFmt numFmtId="181" formatCode="[$¥-411]#,##0.00"/>
            </x14:dxf>
          </x14:cfRule>
          <x14:cfRule type="expression" priority="205" id="{E9184A4B-CAD1-0041-93D7-D4A2049378B4}">
            <xm:f>Currency!$H$2="Koruna"</xm:f>
            <x14:dxf>
              <numFmt numFmtId="180" formatCode="#,##0.00\ [$Kč-405]"/>
            </x14:dxf>
          </x14:cfRule>
          <x14:cfRule type="expression" priority="204" id="{BF0FB850-56D4-D94C-A2E0-CD20C20205F7}">
            <xm:f>Currency!$H$2="Krone"</xm:f>
            <x14:dxf>
              <numFmt numFmtId="179" formatCode="[$kr-414]\ #,##0.00"/>
            </x14:dxf>
          </x14:cfRule>
          <x14:cfRule type="expression" priority="203" id="{ED131320-2592-BB4A-955A-2589E064F09C}">
            <xm:f>Currency!$H$2="Franc"</xm:f>
            <x14:dxf>
              <numFmt numFmtId="178" formatCode="[$CHF]\ #,##0.00"/>
            </x14:dxf>
          </x14:cfRule>
          <xm:sqref>BS68:BU68</xm:sqref>
        </x14:conditionalFormatting>
        <x14:conditionalFormatting xmlns:xm="http://schemas.microsoft.com/office/excel/2006/main">
          <x14:cfRule type="expression" priority="198" id="{53CFEEF8-00A7-944C-9BBB-484E9665DA49}">
            <xm:f>Currency!$H$2="Yen"</xm:f>
            <x14:dxf>
              <numFmt numFmtId="181" formatCode="[$¥-411]#,##0.00"/>
            </x14:dxf>
          </x14:cfRule>
          <x14:cfRule type="expression" priority="197" id="{B06200ED-2258-934A-8A91-59C4C77F935E}">
            <xm:f>Currency!$H$2="Koruna"</xm:f>
            <x14:dxf>
              <numFmt numFmtId="180" formatCode="#,##0.00\ [$Kč-405]"/>
            </x14:dxf>
          </x14:cfRule>
          <x14:cfRule type="expression" priority="196" id="{B94B63D7-5E49-1645-8718-4FFE3C4359EF}">
            <xm:f>Currency!$H$2="Krone"</xm:f>
            <x14:dxf>
              <numFmt numFmtId="179" formatCode="[$kr-414]\ #,##0.00"/>
            </x14:dxf>
          </x14:cfRule>
          <x14:cfRule type="expression" priority="195" id="{90EB42EC-ECBE-9845-A96C-D89605BC14C9}">
            <xm:f>Currency!$H$2="Franc"</xm:f>
            <x14:dxf>
              <numFmt numFmtId="178" formatCode="[$CHF]\ #,##0.00"/>
            </x14:dxf>
          </x14:cfRule>
          <x14:cfRule type="expression" priority="194" id="{5543C309-58F5-DB4B-BDD6-E25F040ED7DD}">
            <xm:f>Currency!$H$2="Pound"</xm:f>
            <x14:dxf>
              <numFmt numFmtId="177" formatCode="[$£-809]#,##0.00"/>
            </x14:dxf>
          </x14:cfRule>
          <x14:cfRule type="expression" priority="193" id="{214E2259-9A67-9C46-A3DF-6E4042AF0ACC}">
            <xm:f>Currency!$H$2="Dollar"</xm:f>
            <x14:dxf>
              <numFmt numFmtId="171" formatCode="[$$-409]#,##0.00"/>
            </x14:dxf>
          </x14:cfRule>
          <x14:cfRule type="expression" priority="199" id="{A4A2B0E2-5390-8F43-8941-318E3B1F7484}">
            <xm:f>Currency!$H$2="Yuan"</xm:f>
            <x14:dxf>
              <numFmt numFmtId="182" formatCode="[$¥-804]#,##0.00"/>
            </x14:dxf>
          </x14:cfRule>
          <xm:sqref>BS73:BU73</xm:sqref>
        </x14:conditionalFormatting>
        <x14:conditionalFormatting xmlns:xm="http://schemas.microsoft.com/office/excel/2006/main">
          <x14:cfRule type="expression" priority="185" id="{EC5A0C06-E74D-5645-8CD8-718FE164F261}">
            <xm:f>Currency!$H$2="Dollar"</xm:f>
            <x14:dxf>
              <numFmt numFmtId="171" formatCode="[$$-409]#,##0.00"/>
            </x14:dxf>
          </x14:cfRule>
          <x14:cfRule type="expression" priority="191" id="{FDFECEFC-EBA3-DD40-8946-1BD0EB9F65DE}">
            <xm:f>Currency!$H$2="Yuan"</xm:f>
            <x14:dxf>
              <numFmt numFmtId="182" formatCode="[$¥-804]#,##0.00"/>
            </x14:dxf>
          </x14:cfRule>
          <x14:cfRule type="expression" priority="190" id="{A57EA3C3-6117-5649-B140-9F69EEAEE0C4}">
            <xm:f>Currency!$H$2="Yen"</xm:f>
            <x14:dxf>
              <numFmt numFmtId="181" formatCode="[$¥-411]#,##0.00"/>
            </x14:dxf>
          </x14:cfRule>
          <x14:cfRule type="expression" priority="189" id="{C7092473-68AC-F546-8E42-F6F811999206}">
            <xm:f>Currency!$H$2="Koruna"</xm:f>
            <x14:dxf>
              <numFmt numFmtId="180" formatCode="#,##0.00\ [$Kč-405]"/>
            </x14:dxf>
          </x14:cfRule>
          <x14:cfRule type="expression" priority="188" id="{70F0E33D-B38B-7543-B38C-C419ED522001}">
            <xm:f>Currency!$H$2="Krone"</xm:f>
            <x14:dxf>
              <numFmt numFmtId="179" formatCode="[$kr-414]\ #,##0.00"/>
            </x14:dxf>
          </x14:cfRule>
          <x14:cfRule type="expression" priority="187" id="{2E87F321-0A71-BC41-AF5E-709192DC5D8E}">
            <xm:f>Currency!$H$2="Franc"</xm:f>
            <x14:dxf>
              <numFmt numFmtId="178" formatCode="[$CHF]\ #,##0.00"/>
            </x14:dxf>
          </x14:cfRule>
          <x14:cfRule type="expression" priority="186" id="{8EF46841-E015-2446-A186-0A9D162A2B1D}">
            <xm:f>Currency!$H$2="Pound"</xm:f>
            <x14:dxf>
              <numFmt numFmtId="177" formatCode="[$£-809]#,##0.00"/>
            </x14:dxf>
          </x14:cfRule>
          <xm:sqref>BS86:BU86</xm:sqref>
        </x14:conditionalFormatting>
        <x14:conditionalFormatting xmlns:xm="http://schemas.microsoft.com/office/excel/2006/main">
          <x14:cfRule type="expression" priority="182" id="{F621F7BF-7607-1948-A4E4-6C29AFCD3C7C}">
            <xm:f>Currency!$H$2="Yen"</xm:f>
            <x14:dxf>
              <numFmt numFmtId="181" formatCode="[$¥-411]#,##0.00"/>
            </x14:dxf>
          </x14:cfRule>
          <x14:cfRule type="expression" priority="181" id="{C32E8C08-BA7F-D148-83AF-2920ECA4FEDB}">
            <xm:f>Currency!$H$2="Koruna"</xm:f>
            <x14:dxf>
              <numFmt numFmtId="180" formatCode="#,##0.00\ [$Kč-405]"/>
            </x14:dxf>
          </x14:cfRule>
          <x14:cfRule type="expression" priority="180" id="{D6980426-17CA-2743-A3E0-7079E1A972B3}">
            <xm:f>Currency!$H$2="Krone"</xm:f>
            <x14:dxf>
              <numFmt numFmtId="179" formatCode="[$kr-414]\ #,##0.00"/>
            </x14:dxf>
          </x14:cfRule>
          <x14:cfRule type="expression" priority="179" id="{D74BB45A-32D4-7D4C-B361-F6224FDF3EB5}">
            <xm:f>Currency!$H$2="Franc"</xm:f>
            <x14:dxf>
              <numFmt numFmtId="178" formatCode="[$CHF]\ #,##0.00"/>
            </x14:dxf>
          </x14:cfRule>
          <x14:cfRule type="expression" priority="178" id="{805A1E60-1785-9141-93E4-5D782CD68851}">
            <xm:f>Currency!$H$2="Pound"</xm:f>
            <x14:dxf>
              <numFmt numFmtId="177" formatCode="[$£-809]#,##0.00"/>
            </x14:dxf>
          </x14:cfRule>
          <x14:cfRule type="expression" priority="177" id="{A4FBC0EF-6908-6844-B073-A7B4348E7E71}">
            <xm:f>Currency!$H$2="Dollar"</xm:f>
            <x14:dxf>
              <numFmt numFmtId="171" formatCode="[$$-409]#,##0.00"/>
            </x14:dxf>
          </x14:cfRule>
          <x14:cfRule type="expression" priority="183" id="{FFE716C0-8E66-2C4C-AA6A-F1639B55A11C}">
            <xm:f>Currency!$H$2="Yuan"</xm:f>
            <x14:dxf>
              <numFmt numFmtId="182" formatCode="[$¥-804]#,##0.00"/>
            </x14:dxf>
          </x14:cfRule>
          <xm:sqref>BS92:BU92</xm:sqref>
        </x14:conditionalFormatting>
        <x14:conditionalFormatting xmlns:xm="http://schemas.microsoft.com/office/excel/2006/main">
          <x14:cfRule type="expression" priority="173" id="{9CE6995B-AA8D-6943-BB11-4744B2C0129E}">
            <xm:f>Currency!$H$2="Koruna"</xm:f>
            <x14:dxf>
              <numFmt numFmtId="180" formatCode="#,##0.00\ [$Kč-405]"/>
            </x14:dxf>
          </x14:cfRule>
          <x14:cfRule type="expression" priority="169" id="{3540B7B9-B295-7A4F-BEF9-46A01258FF24}">
            <xm:f>Currency!$H$2="Dollar"</xm:f>
            <x14:dxf>
              <numFmt numFmtId="171" formatCode="[$$-409]#,##0.00"/>
            </x14:dxf>
          </x14:cfRule>
          <x14:cfRule type="expression" priority="170" id="{908BCE4A-C09A-9D49-9D7F-6BD7E9DC2E63}">
            <xm:f>Currency!$H$2="Pound"</xm:f>
            <x14:dxf>
              <numFmt numFmtId="177" formatCode="[$£-809]#,##0.00"/>
            </x14:dxf>
          </x14:cfRule>
          <x14:cfRule type="expression" priority="171" id="{B463FCD5-EA07-8E43-A7CD-25518D10856C}">
            <xm:f>Currency!$H$2="Franc"</xm:f>
            <x14:dxf>
              <numFmt numFmtId="178" formatCode="[$CHF]\ #,##0.00"/>
            </x14:dxf>
          </x14:cfRule>
          <x14:cfRule type="expression" priority="172" id="{D21BCE57-92E0-A84C-A2C2-FD455B424CAF}">
            <xm:f>Currency!$H$2="Krone"</xm:f>
            <x14:dxf>
              <numFmt numFmtId="179" formatCode="[$kr-414]\ #,##0.00"/>
            </x14:dxf>
          </x14:cfRule>
          <x14:cfRule type="expression" priority="175" id="{13EFA9F0-EF80-9F4F-AA9D-16854CEDD3CC}">
            <xm:f>Currency!$H$2="Yuan"</xm:f>
            <x14:dxf>
              <numFmt numFmtId="182" formatCode="[$¥-804]#,##0.00"/>
            </x14:dxf>
          </x14:cfRule>
          <x14:cfRule type="expression" priority="174" id="{C993AA1F-ADBB-6149-B74E-6B2CF743D6EE}">
            <xm:f>Currency!$H$2="Yen"</xm:f>
            <x14:dxf>
              <numFmt numFmtId="181" formatCode="[$¥-411]#,##0.00"/>
            </x14:dxf>
          </x14:cfRule>
          <xm:sqref>BS96:BU96</xm:sqref>
        </x14:conditionalFormatting>
        <x14:conditionalFormatting xmlns:xm="http://schemas.microsoft.com/office/excel/2006/main">
          <x14:cfRule type="expression" priority="145" id="{020ED387-4E03-6447-8733-CC13E1ABDBB6}">
            <xm:f>Currency!$H$2="Dollar"</xm:f>
            <x14:dxf>
              <numFmt numFmtId="171" formatCode="[$$-409]#,##0.00"/>
            </x14:dxf>
          </x14:cfRule>
          <x14:cfRule type="expression" priority="146" id="{C6A8F321-8F72-DF4B-A789-61DE4A37B4FA}">
            <xm:f>Currency!$H$2="Pound"</xm:f>
            <x14:dxf>
              <numFmt numFmtId="177" formatCode="[$£-809]#,##0.00"/>
            </x14:dxf>
          </x14:cfRule>
          <x14:cfRule type="expression" priority="147" id="{4D64EF3A-0780-484C-AD1C-9E0894C9BA54}">
            <xm:f>Currency!$H$2="Franc"</xm:f>
            <x14:dxf>
              <numFmt numFmtId="178" formatCode="[$CHF]\ #,##0.00"/>
            </x14:dxf>
          </x14:cfRule>
          <x14:cfRule type="expression" priority="148" id="{39FEC7D6-B98E-0947-B214-FFF20CD86494}">
            <xm:f>Currency!$H$2="Krone"</xm:f>
            <x14:dxf>
              <numFmt numFmtId="179" formatCode="[$kr-414]\ #,##0.00"/>
            </x14:dxf>
          </x14:cfRule>
          <x14:cfRule type="expression" priority="149" id="{CA9C57FF-A326-E747-AF54-09B41EABE140}">
            <xm:f>Currency!$H$2="Koruna"</xm:f>
            <x14:dxf>
              <numFmt numFmtId="180" formatCode="#,##0.00\ [$Kč-405]"/>
            </x14:dxf>
          </x14:cfRule>
          <x14:cfRule type="expression" priority="150" id="{B353916A-EFB6-EF42-A940-5C033DFE2BB3}">
            <xm:f>Currency!$H$2="Yen"</xm:f>
            <x14:dxf>
              <numFmt numFmtId="181" formatCode="[$¥-411]#,##0.00"/>
            </x14:dxf>
          </x14:cfRule>
          <x14:cfRule type="expression" priority="151" id="{E1838CC9-CF91-A14C-9FE5-7F45A9905E89}">
            <xm:f>Currency!$H$2="Yuan"</xm:f>
            <x14:dxf>
              <numFmt numFmtId="182" formatCode="[$¥-804]#,##0.00"/>
            </x14:dxf>
          </x14:cfRule>
          <xm:sqref>BS100:BU100</xm:sqref>
        </x14:conditionalFormatting>
        <x14:conditionalFormatting xmlns:xm="http://schemas.microsoft.com/office/excel/2006/main">
          <x14:cfRule type="expression" priority="155" id="{02BAB4C8-E630-E742-B88A-8E2698259B11}">
            <xm:f>Currency!$H$2="Franc"</xm:f>
            <x14:dxf>
              <numFmt numFmtId="178" formatCode="[$CHF]\ #,##0.00"/>
            </x14:dxf>
          </x14:cfRule>
          <x14:cfRule type="expression" priority="156" id="{C7D45CE7-642C-1849-AAE3-195FE0542EFD}">
            <xm:f>Currency!$H$2="Krone"</xm:f>
            <x14:dxf>
              <numFmt numFmtId="179" formatCode="[$kr-414]\ #,##0.00"/>
            </x14:dxf>
          </x14:cfRule>
          <x14:cfRule type="expression" priority="157" id="{F021CE7D-4BC4-7A4B-AFC6-D7E8078659CF}">
            <xm:f>Currency!$H$2="Koruna"</xm:f>
            <x14:dxf>
              <numFmt numFmtId="180" formatCode="#,##0.00\ [$Kč-405]"/>
            </x14:dxf>
          </x14:cfRule>
          <x14:cfRule type="expression" priority="153" id="{78107858-1970-1C49-8462-A16F0EA41845}">
            <xm:f>Currency!$H$2="Dollar"</xm:f>
            <x14:dxf>
              <numFmt numFmtId="171" formatCode="[$$-409]#,##0.00"/>
            </x14:dxf>
          </x14:cfRule>
          <x14:cfRule type="expression" priority="159" id="{513B3843-42BD-B940-8407-3B5965913FA1}">
            <xm:f>Currency!$H$2="Yuan"</xm:f>
            <x14:dxf>
              <numFmt numFmtId="182" formatCode="[$¥-804]#,##0.00"/>
            </x14:dxf>
          </x14:cfRule>
          <x14:cfRule type="expression" priority="154" id="{CA21ACE5-A932-804C-ABAE-7740509DACFF}">
            <xm:f>Currency!$H$2="Pound"</xm:f>
            <x14:dxf>
              <numFmt numFmtId="177" formatCode="[$£-809]#,##0.00"/>
            </x14:dxf>
          </x14:cfRule>
          <x14:cfRule type="expression" priority="158" id="{9E1CBE3A-50A6-2540-BEF4-BB976C03F51C}">
            <xm:f>Currency!$H$2="Yen"</xm:f>
            <x14:dxf>
              <numFmt numFmtId="181" formatCode="[$¥-411]#,##0.00"/>
            </x14:dxf>
          </x14:cfRule>
          <xm:sqref>BS108:BU108</xm:sqref>
        </x14:conditionalFormatting>
        <x14:conditionalFormatting xmlns:xm="http://schemas.microsoft.com/office/excel/2006/main">
          <x14:cfRule type="expression" priority="141" id="{A1CB96CC-F7DA-5745-AC5E-1096543DF953}">
            <xm:f>Currency!$H$2="Koruna"</xm:f>
            <x14:dxf>
              <numFmt numFmtId="180" formatCode="#,##0.00\ [$Kč-405]"/>
            </x14:dxf>
          </x14:cfRule>
          <x14:cfRule type="expression" priority="143" id="{1313754B-83C1-244B-A2CD-BE8B73785DBB}">
            <xm:f>Currency!$H$2="Yuan"</xm:f>
            <x14:dxf>
              <numFmt numFmtId="182" formatCode="[$¥-804]#,##0.00"/>
            </x14:dxf>
          </x14:cfRule>
          <x14:cfRule type="expression" priority="137" id="{19DF078D-AB64-2248-BBB1-BBBE8C62A89E}">
            <xm:f>Currency!$H$2="Dollar"</xm:f>
            <x14:dxf>
              <numFmt numFmtId="171" formatCode="[$$-409]#,##0.00"/>
            </x14:dxf>
          </x14:cfRule>
          <x14:cfRule type="expression" priority="138" id="{BA6EC33F-B3AB-B44E-AD4E-655862BD61CE}">
            <xm:f>Currency!$H$2="Pound"</xm:f>
            <x14:dxf>
              <numFmt numFmtId="177" formatCode="[$£-809]#,##0.00"/>
            </x14:dxf>
          </x14:cfRule>
          <x14:cfRule type="expression" priority="139" id="{B7CB5125-C010-BC49-8829-1B7AEBF066BD}">
            <xm:f>Currency!$H$2="Franc"</xm:f>
            <x14:dxf>
              <numFmt numFmtId="178" formatCode="[$CHF]\ #,##0.00"/>
            </x14:dxf>
          </x14:cfRule>
          <x14:cfRule type="expression" priority="140" id="{D19F9DF2-AA79-8D4B-BFC9-5BE98313BDAA}">
            <xm:f>Currency!$H$2="Krone"</xm:f>
            <x14:dxf>
              <numFmt numFmtId="179" formatCode="[$kr-414]\ #,##0.00"/>
            </x14:dxf>
          </x14:cfRule>
          <x14:cfRule type="expression" priority="142" id="{8159FAAC-032B-6A45-81E6-4B692C65B995}">
            <xm:f>Currency!$H$2="Yen"</xm:f>
            <x14:dxf>
              <numFmt numFmtId="181" formatCode="[$¥-411]#,##0.00"/>
            </x14:dxf>
          </x14:cfRule>
          <xm:sqref>BS117:BU117</xm:sqref>
        </x14:conditionalFormatting>
        <x14:conditionalFormatting xmlns:xm="http://schemas.microsoft.com/office/excel/2006/main">
          <x14:cfRule type="expression" priority="130" id="{AB4DB3CF-BE4D-5F47-B7D0-7143FBD19639}">
            <xm:f>Currency!$H$2="Pound"</xm:f>
            <x14:dxf>
              <numFmt numFmtId="177" formatCode="[$£-809]#,##0.00"/>
            </x14:dxf>
          </x14:cfRule>
          <x14:cfRule type="expression" priority="131" id="{B87BD6E3-4E8A-8E4D-A2B2-31EB464D185A}">
            <xm:f>Currency!$H$2="Franc"</xm:f>
            <x14:dxf>
              <numFmt numFmtId="178" formatCode="[$CHF]\ #,##0.00"/>
            </x14:dxf>
          </x14:cfRule>
          <x14:cfRule type="expression" priority="132" id="{16B02F43-EB89-CD4D-AF14-77F4D9B8511E}">
            <xm:f>Currency!$H$2="Krone"</xm:f>
            <x14:dxf>
              <numFmt numFmtId="179" formatCode="[$kr-414]\ #,##0.00"/>
            </x14:dxf>
          </x14:cfRule>
          <x14:cfRule type="expression" priority="133" id="{FC5BD8AB-1DEE-0C42-905C-6EFACFB4F996}">
            <xm:f>Currency!$H$2="Koruna"</xm:f>
            <x14:dxf>
              <numFmt numFmtId="180" formatCode="#,##0.00\ [$Kč-405]"/>
            </x14:dxf>
          </x14:cfRule>
          <x14:cfRule type="expression" priority="134" id="{2F5AC87B-4E73-D145-8CA3-7B63312FE7C8}">
            <xm:f>Currency!$H$2="Yen"</xm:f>
            <x14:dxf>
              <numFmt numFmtId="181" formatCode="[$¥-411]#,##0.00"/>
            </x14:dxf>
          </x14:cfRule>
          <x14:cfRule type="expression" priority="135" id="{9C8BDFB4-B266-D341-BF53-DA0341B07816}">
            <xm:f>Currency!$H$2="Yuan"</xm:f>
            <x14:dxf>
              <numFmt numFmtId="182" formatCode="[$¥-804]#,##0.00"/>
            </x14:dxf>
          </x14:cfRule>
          <x14:cfRule type="expression" priority="129" id="{53998B26-D8E0-DD48-B0AE-62C090FAA554}">
            <xm:f>Currency!$H$2="Dollar"</xm:f>
            <x14:dxf>
              <numFmt numFmtId="171" formatCode="[$$-409]#,##0.00"/>
            </x14:dxf>
          </x14:cfRule>
          <xm:sqref>BS130:BU130</xm:sqref>
        </x14:conditionalFormatting>
        <x14:conditionalFormatting xmlns:xm="http://schemas.microsoft.com/office/excel/2006/main">
          <x14:cfRule type="expression" priority="125" id="{AE40BEB0-0123-D440-9326-6AB0D7F43D54}">
            <xm:f>Currency!$H$2="Koruna"</xm:f>
            <x14:dxf>
              <numFmt numFmtId="180" formatCode="#,##0.00\ [$Kč-405]"/>
            </x14:dxf>
          </x14:cfRule>
          <x14:cfRule type="expression" priority="123" id="{A7DAE058-18C9-F943-986A-518CCA749C04}">
            <xm:f>Currency!$H$2="Franc"</xm:f>
            <x14:dxf>
              <numFmt numFmtId="178" formatCode="[$CHF]\ #,##0.00"/>
            </x14:dxf>
          </x14:cfRule>
          <x14:cfRule type="expression" priority="122" id="{CAF04A53-424C-314B-835D-DEF1B1E976DE}">
            <xm:f>Currency!$H$2="Pound"</xm:f>
            <x14:dxf>
              <numFmt numFmtId="177" formatCode="[$£-809]#,##0.00"/>
            </x14:dxf>
          </x14:cfRule>
          <x14:cfRule type="expression" priority="121" id="{6325AA11-B9E2-D24F-AA68-EF8F75D62132}">
            <xm:f>Currency!$H$2="Dollar"</xm:f>
            <x14:dxf>
              <numFmt numFmtId="171" formatCode="[$$-409]#,##0.00"/>
            </x14:dxf>
          </x14:cfRule>
          <x14:cfRule type="expression" priority="124" id="{C0068B84-DE47-1D4C-98AD-37EEDBC01FB8}">
            <xm:f>Currency!$H$2="Krone"</xm:f>
            <x14:dxf>
              <numFmt numFmtId="179" formatCode="[$kr-414]\ #,##0.00"/>
            </x14:dxf>
          </x14:cfRule>
          <x14:cfRule type="expression" priority="126" id="{BB9D2521-A4EA-B948-BB97-B188CD7C4A25}">
            <xm:f>Currency!$H$2="Yen"</xm:f>
            <x14:dxf>
              <numFmt numFmtId="181" formatCode="[$¥-411]#,##0.00"/>
            </x14:dxf>
          </x14:cfRule>
          <x14:cfRule type="expression" priority="127" id="{C191C844-2ECB-524B-9B72-683809E7A099}">
            <xm:f>Currency!$H$2="Yuan"</xm:f>
            <x14:dxf>
              <numFmt numFmtId="182" formatCode="[$¥-804]#,##0.00"/>
            </x14:dxf>
          </x14:cfRule>
          <xm:sqref>BS171:BU171</xm:sqref>
        </x14:conditionalFormatting>
        <x14:conditionalFormatting xmlns:xm="http://schemas.microsoft.com/office/excel/2006/main">
          <x14:cfRule type="expression" priority="119" id="{524E556D-8CD1-D04A-8F19-F609E017E713}">
            <xm:f>Currency!$H$2="Yuan"</xm:f>
            <x14:dxf>
              <numFmt numFmtId="182" formatCode="[$¥-804]#,##0.00"/>
            </x14:dxf>
          </x14:cfRule>
          <x14:cfRule type="expression" priority="118" id="{79021738-F38F-314E-A147-73F2F7B71F62}">
            <xm:f>Currency!$H$2="Yen"</xm:f>
            <x14:dxf>
              <numFmt numFmtId="181" formatCode="[$¥-411]#,##0.00"/>
            </x14:dxf>
          </x14:cfRule>
          <x14:cfRule type="expression" priority="117" id="{03796163-FD8A-A744-A23D-46C8B6379085}">
            <xm:f>Currency!$H$2="Koruna"</xm:f>
            <x14:dxf>
              <numFmt numFmtId="180" formatCode="#,##0.00\ [$Kč-405]"/>
            </x14:dxf>
          </x14:cfRule>
          <x14:cfRule type="expression" priority="116" id="{0151444F-AE6B-1C4B-8726-863785B48CCE}">
            <xm:f>Currency!$H$2="Krone"</xm:f>
            <x14:dxf>
              <numFmt numFmtId="179" formatCode="[$kr-414]\ #,##0.00"/>
            </x14:dxf>
          </x14:cfRule>
          <xm:sqref>BS178:BU178</xm:sqref>
        </x14:conditionalFormatting>
        <x14:conditionalFormatting xmlns:xm="http://schemas.microsoft.com/office/excel/2006/main">
          <x14:cfRule type="expression" priority="11" id="{120214C5-E145-FE4B-BF85-D7D773FD499F}">
            <xm:f>Currency!$H$2="Franc"</xm:f>
            <x14:dxf>
              <numFmt numFmtId="178" formatCode="[$CHF]\ #,##0.00"/>
            </x14:dxf>
          </x14:cfRule>
          <x14:cfRule type="expression" priority="9" id="{B3C3BD8D-DDE5-0443-9538-AC379E514964}">
            <xm:f>Currency!$H$2="Dollar"</xm:f>
            <x14:dxf>
              <numFmt numFmtId="171" formatCode="[$$-409]#,##0.00"/>
            </x14:dxf>
          </x14:cfRule>
          <x14:cfRule type="expression" priority="10" id="{9660A537-BD57-A244-80D9-02C010CC3A21}">
            <xm:f>Currency!$H$2="Pound"</xm:f>
            <x14:dxf>
              <numFmt numFmtId="177" formatCode="[$£-809]#,##0.00"/>
            </x14:dxf>
          </x14:cfRule>
          <xm:sqref>BS178:BU179</xm:sqref>
        </x14:conditionalFormatting>
        <x14:conditionalFormatting xmlns:xm="http://schemas.microsoft.com/office/excel/2006/main">
          <x14:cfRule type="expression" priority="12" id="{486C0CBB-99D5-2942-8208-1E3755E4192F}">
            <xm:f>Currency!$H$2="Krone"</xm:f>
            <x14:dxf>
              <numFmt numFmtId="184" formatCode="[$kr-43B]\ #,##0.00"/>
            </x14:dxf>
          </x14:cfRule>
          <x14:cfRule type="expression" priority="16" id="{E70DB496-EFE4-E345-A4F1-5AB32BCD490B}">
            <xm:f>Currency!$H$2="Won"</xm:f>
            <x14:dxf>
              <numFmt numFmtId="183" formatCode="[$₩-412]#,##0.00"/>
            </x14:dxf>
          </x14:cfRule>
          <x14:cfRule type="expression" priority="15" id="{39536C04-4EAA-5A4F-A3E4-A27074B6ECD4}">
            <xm:f>Currency!$H$2="Yuan"</xm:f>
            <x14:dxf>
              <numFmt numFmtId="182" formatCode="[$¥-804]#,##0.00"/>
            </x14:dxf>
          </x14:cfRule>
          <x14:cfRule type="expression" priority="14" id="{A5202D15-5D2A-C441-9079-055C2FFD9120}">
            <xm:f>Currency!$H$2="Yen"</xm:f>
            <x14:dxf>
              <numFmt numFmtId="181" formatCode="[$¥-411]#,##0.00"/>
            </x14:dxf>
          </x14:cfRule>
          <x14:cfRule type="expression" priority="13" id="{3657A541-68C4-6C44-96A7-7769B364C614}">
            <xm:f>Currency!$H$2="Koruna"</xm:f>
            <x14:dxf>
              <numFmt numFmtId="180" formatCode="#,##0.00\ [$Kč-405]"/>
            </x14:dxf>
          </x14:cfRule>
          <xm:sqref>BS179:BU179</xm:sqref>
        </x14:conditionalFormatting>
        <x14:conditionalFormatting xmlns:xm="http://schemas.microsoft.com/office/excel/2006/main">
          <x14:cfRule type="expression" priority="111" id="{A217781F-281B-004F-ADE3-968F6F2B8805}">
            <xm:f>Currency!$H$2="Yuan"</xm:f>
            <x14:dxf>
              <numFmt numFmtId="182" formatCode="[$¥-804]#,##0.00"/>
            </x14:dxf>
          </x14:cfRule>
          <x14:cfRule type="expression" priority="112" id="{B78B9E20-8169-8B46-84A1-069BBBD5DDDC}">
            <xm:f>Currency!$H$2="Won"</xm:f>
            <x14:dxf>
              <numFmt numFmtId="183" formatCode="[$₩-412]#,##0.00"/>
            </x14:dxf>
          </x14:cfRule>
          <x14:cfRule type="expression" priority="108" id="{E26DF469-EE0F-5A47-9CF1-EA9C70E96FED}">
            <xm:f>Currency!$H$2="Krone"</xm:f>
            <x14:dxf>
              <numFmt numFmtId="179" formatCode="[$kr-414]\ #,##0.00"/>
            </x14:dxf>
          </x14:cfRule>
          <x14:cfRule type="expression" priority="109" id="{E52DFA0B-008C-6F43-BD9E-3084A1AAC032}">
            <xm:f>Currency!$H$2="Koruna"</xm:f>
            <x14:dxf>
              <numFmt numFmtId="180" formatCode="#,##0.00\ [$Kč-405]"/>
            </x14:dxf>
          </x14:cfRule>
          <x14:cfRule type="expression" priority="110" id="{132BC56C-855F-8A4A-8439-21D0F67D8F7B}">
            <xm:f>Currency!$H$2="Yen"</xm:f>
            <x14:dxf>
              <numFmt numFmtId="181" formatCode="[$¥-411]#,##0.00"/>
            </x14:dxf>
          </x14:cfRule>
          <xm:sqref>BS204:BU204</xm:sqref>
        </x14:conditionalFormatting>
        <x14:conditionalFormatting xmlns:xm="http://schemas.microsoft.com/office/excel/2006/main">
          <x14:cfRule type="expression" priority="17" id="{3DFBE081-DD40-9F48-8302-59E15129A5F0}">
            <xm:f>Currency!$H$2="Dollar"</xm:f>
            <x14:dxf>
              <numFmt numFmtId="171" formatCode="[$$-409]#,##0.00"/>
            </x14:dxf>
          </x14:cfRule>
          <x14:cfRule type="expression" priority="18" id="{3E453CE4-87E4-CA44-931D-956F24F705A5}">
            <xm:f>Currency!$H$2="Pound"</xm:f>
            <x14:dxf>
              <numFmt numFmtId="177" formatCode="[$£-809]#,##0.00"/>
            </x14:dxf>
          </x14:cfRule>
          <x14:cfRule type="expression" priority="19" id="{00E023A3-5740-EA45-979F-27912C5CA8D6}">
            <xm:f>Currency!$H$2="Franc"</xm:f>
            <x14:dxf>
              <numFmt numFmtId="178" formatCode="[$CHF]\ #,##0.00"/>
            </x14:dxf>
          </x14:cfRule>
          <xm:sqref>BS204:BU206</xm:sqref>
        </x14:conditionalFormatting>
        <x14:conditionalFormatting xmlns:xm="http://schemas.microsoft.com/office/excel/2006/main">
          <x14:cfRule type="expression" priority="20" id="{CBA7DA6C-BD12-AA4C-89DA-A9BE739D6539}">
            <xm:f>Currency!$H$2="Krone"</xm:f>
            <x14:dxf>
              <numFmt numFmtId="184" formatCode="[$kr-43B]\ #,##0.00"/>
            </x14:dxf>
          </x14:cfRule>
          <x14:cfRule type="expression" priority="21" id="{0EF868ED-7C9D-4B42-B4F7-E87C3223F9FB}">
            <xm:f>Currency!$H$2="Koruna"</xm:f>
            <x14:dxf>
              <numFmt numFmtId="180" formatCode="#,##0.00\ [$Kč-405]"/>
            </x14:dxf>
          </x14:cfRule>
          <x14:cfRule type="expression" priority="22" id="{CCA41CFE-8D1B-554D-81A1-37921BEE8813}">
            <xm:f>Currency!$H$2="Yen"</xm:f>
            <x14:dxf>
              <numFmt numFmtId="181" formatCode="[$¥-411]#,##0.00"/>
            </x14:dxf>
          </x14:cfRule>
          <x14:cfRule type="expression" priority="23" id="{5887913D-6AE1-144C-9FBE-1225D6F8ECEC}">
            <xm:f>Currency!$H$2="Yuan"</xm:f>
            <x14:dxf>
              <numFmt numFmtId="182" formatCode="[$¥-804]#,##0.00"/>
            </x14:dxf>
          </x14:cfRule>
          <x14:cfRule type="expression" priority="24" id="{3A41882E-12F6-874A-9C77-BC29EB0E77A2}">
            <xm:f>Currency!$H$2="Won"</xm:f>
            <x14:dxf>
              <numFmt numFmtId="183" formatCode="[$₩-412]#,##0.00"/>
            </x14:dxf>
          </x14:cfRule>
          <xm:sqref>BS205:BU205</xm:sqref>
        </x14:conditionalFormatting>
        <x14:conditionalFormatting xmlns:xm="http://schemas.microsoft.com/office/excel/2006/main">
          <x14:cfRule type="expression" priority="101" id="{4E62C04A-3C9A-FC45-95B3-C8119B90F52A}">
            <xm:f>Currency!$H$2="Koruna"</xm:f>
            <x14:dxf>
              <numFmt numFmtId="180" formatCode="#,##0.00\ [$Kč-405]"/>
            </x14:dxf>
          </x14:cfRule>
          <x14:cfRule type="expression" priority="100" id="{BA5352CB-7935-E145-948F-245B9856C4D7}">
            <xm:f>Currency!$H$2="Krone"</xm:f>
            <x14:dxf>
              <numFmt numFmtId="179" formatCode="[$kr-414]\ #,##0.00"/>
            </x14:dxf>
          </x14:cfRule>
          <x14:cfRule type="expression" priority="102" id="{5CAE8B1B-0BA5-D14A-9CE5-CC04D1175069}">
            <xm:f>Currency!$H$2="Yen"</xm:f>
            <x14:dxf>
              <numFmt numFmtId="181" formatCode="[$¥-411]#,##0.00"/>
            </x14:dxf>
          </x14:cfRule>
          <x14:cfRule type="expression" priority="104" id="{E570D3B1-34FA-D141-A21A-36E72338E936}">
            <xm:f>Currency!$H$2="Won"</xm:f>
            <x14:dxf>
              <numFmt numFmtId="183" formatCode="[$₩-412]#,##0.00"/>
            </x14:dxf>
          </x14:cfRule>
          <x14:cfRule type="expression" priority="103" id="{300291B0-FD2D-7340-BA63-BE6D9BBCF13C}">
            <xm:f>Currency!$H$2="Yuan"</xm:f>
            <x14:dxf>
              <numFmt numFmtId="182" formatCode="[$¥-804]#,##0.00"/>
            </x14:dxf>
          </x14:cfRule>
          <xm:sqref>BS206:BU206</xm:sqref>
        </x14:conditionalFormatting>
        <x14:conditionalFormatting xmlns:xm="http://schemas.microsoft.com/office/excel/2006/main">
          <x14:cfRule type="expression" priority="92" id="{33900FF9-2FE9-DE48-8574-14F13F9DA925}">
            <xm:f>Currency!$H$2="Krone"</xm:f>
            <x14:dxf>
              <numFmt numFmtId="179" formatCode="[$kr-414]\ #,##0.00"/>
            </x14:dxf>
          </x14:cfRule>
          <x14:cfRule type="expression" priority="93" id="{94C00AD2-C212-0342-B6A6-3DC89FDC84B3}">
            <xm:f>Currency!$H$2="Koruna"</xm:f>
            <x14:dxf>
              <numFmt numFmtId="180" formatCode="#,##0.00\ [$Kč-405]"/>
            </x14:dxf>
          </x14:cfRule>
          <x14:cfRule type="expression" priority="94" id="{BDE4DECD-7AC9-254B-8E3C-F33CA0AC878D}">
            <xm:f>Currency!$H$2="Yen"</xm:f>
            <x14:dxf>
              <numFmt numFmtId="181" formatCode="[$¥-411]#,##0.00"/>
            </x14:dxf>
          </x14:cfRule>
          <x14:cfRule type="expression" priority="95" id="{6A5A9BEC-1733-2A45-B5CC-32C2048135B4}">
            <xm:f>Currency!$H$2="Yuan"</xm:f>
            <x14:dxf>
              <numFmt numFmtId="182" formatCode="[$¥-804]#,##0.00"/>
            </x14:dxf>
          </x14:cfRule>
          <x14:cfRule type="expression" priority="91" id="{14300B84-AB99-0E47-BCA0-5FC62D803BC3}">
            <xm:f>Currency!$H$2="Franc"</xm:f>
            <x14:dxf>
              <numFmt numFmtId="178" formatCode="[$CHF]\ #,##0.00"/>
            </x14:dxf>
          </x14:cfRule>
          <x14:cfRule type="expression" priority="90" id="{BC71E23B-39D3-EF48-8AA7-B79EB2FE7DFB}">
            <xm:f>Currency!$H$2="Pound"</xm:f>
            <x14:dxf>
              <numFmt numFmtId="177" formatCode="[$£-809]#,##0.00"/>
            </x14:dxf>
          </x14:cfRule>
          <x14:cfRule type="expression" priority="89" id="{14F3C64A-3C83-6240-9F6B-A2D71830F92D}">
            <xm:f>Currency!$H$2="Dollar"</xm:f>
            <x14:dxf>
              <numFmt numFmtId="171" formatCode="[$$-409]#,##0.00"/>
            </x14:dxf>
          </x14:cfRule>
          <xm:sqref>BS217:BU217</xm:sqref>
        </x14:conditionalFormatting>
        <x14:conditionalFormatting xmlns:xm="http://schemas.microsoft.com/office/excel/2006/main">
          <x14:cfRule type="expression" priority="87" id="{1B8747C6-8B4D-D242-9F0F-DF67F88711EA}">
            <xm:f>Currency!$H$2="Yuan"</xm:f>
            <x14:dxf>
              <numFmt numFmtId="182" formatCode="[$¥-804]#,##0.00"/>
            </x14:dxf>
          </x14:cfRule>
          <x14:cfRule type="expression" priority="86" id="{2D834BAF-27E5-6749-81CC-CC8BF4E41C45}">
            <xm:f>Currency!$H$2="Yen"</xm:f>
            <x14:dxf>
              <numFmt numFmtId="181" formatCode="[$¥-411]#,##0.00"/>
            </x14:dxf>
          </x14:cfRule>
          <x14:cfRule type="expression" priority="85" id="{C150E826-2208-634A-996D-7012F8780391}">
            <xm:f>Currency!$H$2="Koruna"</xm:f>
            <x14:dxf>
              <numFmt numFmtId="180" formatCode="#,##0.00\ [$Kč-405]"/>
            </x14:dxf>
          </x14:cfRule>
          <x14:cfRule type="expression" priority="84" id="{15023841-04CB-0A43-A438-1EAF6479DF09}">
            <xm:f>Currency!$H$2="Krone"</xm:f>
            <x14:dxf>
              <numFmt numFmtId="179" formatCode="[$kr-414]\ #,##0.00"/>
            </x14:dxf>
          </x14:cfRule>
          <x14:cfRule type="expression" priority="83" id="{394EE2EA-FC7D-7A4B-A7A6-F133A3DD00E6}">
            <xm:f>Currency!$H$2="Franc"</xm:f>
            <x14:dxf>
              <numFmt numFmtId="178" formatCode="[$CHF]\ #,##0.00"/>
            </x14:dxf>
          </x14:cfRule>
          <x14:cfRule type="expression" priority="82" id="{ECD9E46A-FE41-2F4E-814A-0964B4F6CCF2}">
            <xm:f>Currency!$H$2="Pound"</xm:f>
            <x14:dxf>
              <numFmt numFmtId="177" formatCode="[$£-809]#,##0.00"/>
            </x14:dxf>
          </x14:cfRule>
          <x14:cfRule type="expression" priority="81" id="{54627F40-85E5-CB4D-9CF8-8C7E567CE208}">
            <xm:f>Currency!$H$2="Dollar"</xm:f>
            <x14:dxf>
              <numFmt numFmtId="171" formatCode="[$$-409]#,##0.00"/>
            </x14:dxf>
          </x14:cfRule>
          <xm:sqref>BS224:BU224</xm:sqref>
        </x14:conditionalFormatting>
        <x14:conditionalFormatting xmlns:xm="http://schemas.microsoft.com/office/excel/2006/main">
          <x14:cfRule type="expression" priority="73" id="{8B2A2509-7DC9-FB4E-8E43-5056D5653B5F}">
            <xm:f>Currency!$H$2="Dollar"</xm:f>
            <x14:dxf>
              <numFmt numFmtId="171" formatCode="[$$-409]#,##0.00"/>
            </x14:dxf>
          </x14:cfRule>
          <x14:cfRule type="expression" priority="79" id="{98F6E735-9091-B34A-96F5-0DB7E5B5923A}">
            <xm:f>Currency!$H$2="Yuan"</xm:f>
            <x14:dxf>
              <numFmt numFmtId="182" formatCode="[$¥-804]#,##0.00"/>
            </x14:dxf>
          </x14:cfRule>
          <x14:cfRule type="expression" priority="78" id="{CF5945E5-D654-3845-972B-3EA803AF506C}">
            <xm:f>Currency!$H$2="Yen"</xm:f>
            <x14:dxf>
              <numFmt numFmtId="181" formatCode="[$¥-411]#,##0.00"/>
            </x14:dxf>
          </x14:cfRule>
          <x14:cfRule type="expression" priority="77" id="{4AE992FF-5B5E-EF43-A203-805FEB62146C}">
            <xm:f>Currency!$H$2="Koruna"</xm:f>
            <x14:dxf>
              <numFmt numFmtId="180" formatCode="#,##0.00\ [$Kč-405]"/>
            </x14:dxf>
          </x14:cfRule>
          <x14:cfRule type="expression" priority="76" id="{ABE301B0-865D-7B48-ABF8-FC010E8A920D}">
            <xm:f>Currency!$H$2="Krone"</xm:f>
            <x14:dxf>
              <numFmt numFmtId="179" formatCode="[$kr-414]\ #,##0.00"/>
            </x14:dxf>
          </x14:cfRule>
          <x14:cfRule type="expression" priority="75" id="{FABCFD75-DB2E-FB45-AF77-B769117CB419}">
            <xm:f>Currency!$H$2="Franc"</xm:f>
            <x14:dxf>
              <numFmt numFmtId="178" formatCode="[$CHF]\ #,##0.00"/>
            </x14:dxf>
          </x14:cfRule>
          <x14:cfRule type="expression" priority="74" id="{602D64C3-C5EB-1C46-A33A-C7E19C128BDD}">
            <xm:f>Currency!$H$2="Pound"</xm:f>
            <x14:dxf>
              <numFmt numFmtId="177" formatCode="[$£-809]#,##0.00"/>
            </x14:dxf>
          </x14:cfRule>
          <xm:sqref>BS248:BU248</xm:sqref>
        </x14:conditionalFormatting>
        <x14:conditionalFormatting xmlns:xm="http://schemas.microsoft.com/office/excel/2006/main">
          <x14:cfRule type="expression" priority="65" id="{659FB09C-5FDA-4745-9247-A5402F745E69}">
            <xm:f>Currency!$H$2="Dollar"</xm:f>
            <x14:dxf>
              <numFmt numFmtId="171" formatCode="[$$-409]#,##0.00"/>
            </x14:dxf>
          </x14:cfRule>
          <x14:cfRule type="expression" priority="71" id="{EAC2A090-C671-3246-A00E-898DC3BE7377}">
            <xm:f>Currency!$H$2="Yuan"</xm:f>
            <x14:dxf>
              <numFmt numFmtId="182" formatCode="[$¥-804]#,##0.00"/>
            </x14:dxf>
          </x14:cfRule>
          <x14:cfRule type="expression" priority="70" id="{74A6CD8B-8C3E-614E-AC07-AEBC4A5635CD}">
            <xm:f>Currency!$H$2="Yen"</xm:f>
            <x14:dxf>
              <numFmt numFmtId="181" formatCode="[$¥-411]#,##0.00"/>
            </x14:dxf>
          </x14:cfRule>
          <x14:cfRule type="expression" priority="69" id="{B8A1AE4C-D983-3D4B-8183-5D09ECDE6189}">
            <xm:f>Currency!$H$2="Koruna"</xm:f>
            <x14:dxf>
              <numFmt numFmtId="180" formatCode="#,##0.00\ [$Kč-405]"/>
            </x14:dxf>
          </x14:cfRule>
          <x14:cfRule type="expression" priority="68" id="{DC3000CE-6E90-6D46-BD92-E8AF094ED74C}">
            <xm:f>Currency!$H$2="Krone"</xm:f>
            <x14:dxf>
              <numFmt numFmtId="179" formatCode="[$kr-414]\ #,##0.00"/>
            </x14:dxf>
          </x14:cfRule>
          <x14:cfRule type="expression" priority="67" id="{0DC3718F-C605-3641-96B4-8EC556C4A81A}">
            <xm:f>Currency!$H$2="Franc"</xm:f>
            <x14:dxf>
              <numFmt numFmtId="178" formatCode="[$CHF]\ #,##0.00"/>
            </x14:dxf>
          </x14:cfRule>
          <x14:cfRule type="expression" priority="66" id="{71AB393C-8222-3A4A-86B6-94D918E012B3}">
            <xm:f>Currency!$H$2="Pound"</xm:f>
            <x14:dxf>
              <numFmt numFmtId="177" formatCode="[$£-809]#,##0.00"/>
            </x14:dxf>
          </x14:cfRule>
          <xm:sqref>BS250:BU250</xm:sqref>
        </x14:conditionalFormatting>
        <x14:conditionalFormatting xmlns:xm="http://schemas.microsoft.com/office/excel/2006/main">
          <x14:cfRule type="expression" priority="57" id="{BFCEBE9A-4745-A54B-B80F-C58905B9C3AE}">
            <xm:f>Currency!$H$2="Dollar"</xm:f>
            <x14:dxf>
              <numFmt numFmtId="171" formatCode="[$$-409]#,##0.00"/>
            </x14:dxf>
          </x14:cfRule>
          <x14:cfRule type="expression" priority="58" id="{90CFC61F-76B0-3644-8297-413281BCC324}">
            <xm:f>Currency!$H$2="Pound"</xm:f>
            <x14:dxf>
              <numFmt numFmtId="177" formatCode="[$£-809]#,##0.00"/>
            </x14:dxf>
          </x14:cfRule>
          <x14:cfRule type="expression" priority="59" id="{FEFF3167-53A0-0E44-8C5A-F63B158EF9B2}">
            <xm:f>Currency!$H$2="Franc"</xm:f>
            <x14:dxf>
              <numFmt numFmtId="178" formatCode="[$CHF]\ #,##0.00"/>
            </x14:dxf>
          </x14:cfRule>
          <x14:cfRule type="expression" priority="60" id="{C8EF2CC6-F547-8F48-9CB0-F2DF6F14D69D}">
            <xm:f>Currency!$H$2="Krone"</xm:f>
            <x14:dxf>
              <numFmt numFmtId="179" formatCode="[$kr-414]\ #,##0.00"/>
            </x14:dxf>
          </x14:cfRule>
          <x14:cfRule type="expression" priority="61" id="{C74A2F78-0DB1-FC43-93DB-A62F6981D81F}">
            <xm:f>Currency!$H$2="Koruna"</xm:f>
            <x14:dxf>
              <numFmt numFmtId="180" formatCode="#,##0.00\ [$Kč-405]"/>
            </x14:dxf>
          </x14:cfRule>
          <x14:cfRule type="expression" priority="62" id="{AC5EA60A-BE2F-D143-AD82-51FBF73817C6}">
            <xm:f>Currency!$H$2="Yen"</xm:f>
            <x14:dxf>
              <numFmt numFmtId="181" formatCode="[$¥-411]#,##0.00"/>
            </x14:dxf>
          </x14:cfRule>
          <x14:cfRule type="expression" priority="63" id="{951FDD43-BA15-7B4D-9497-2A00708C1C5F}">
            <xm:f>Currency!$H$2="Yuan"</xm:f>
            <x14:dxf>
              <numFmt numFmtId="182" formatCode="[$¥-804]#,##0.00"/>
            </x14:dxf>
          </x14:cfRule>
          <xm:sqref>BS252:BU252</xm:sqref>
        </x14:conditionalFormatting>
        <x14:conditionalFormatting xmlns:xm="http://schemas.microsoft.com/office/excel/2006/main">
          <x14:cfRule type="expression" priority="53" id="{5A4B296E-996D-6340-9479-7B7723C523C3}">
            <xm:f>Currency!$H$2="Koruna"</xm:f>
            <x14:dxf>
              <numFmt numFmtId="180" formatCode="#,##0.00\ [$Kč-405]"/>
            </x14:dxf>
          </x14:cfRule>
          <x14:cfRule type="expression" priority="51" id="{FC9F86B3-D36A-0945-9F13-BF61F91A3829}">
            <xm:f>Currency!$H$2="Franc"</xm:f>
            <x14:dxf>
              <numFmt numFmtId="178" formatCode="[$CHF]\ #,##0.00"/>
            </x14:dxf>
          </x14:cfRule>
          <x14:cfRule type="expression" priority="52" id="{442BC304-701A-BE43-8E35-CECB2FB75526}">
            <xm:f>Currency!$H$2="Krone"</xm:f>
            <x14:dxf>
              <numFmt numFmtId="179" formatCode="[$kr-414]\ #,##0.00"/>
            </x14:dxf>
          </x14:cfRule>
          <x14:cfRule type="expression" priority="54" id="{1589B4B8-D0F0-8E4B-8BC0-C102022CE78C}">
            <xm:f>Currency!$H$2="Yen"</xm:f>
            <x14:dxf>
              <numFmt numFmtId="181" formatCode="[$¥-411]#,##0.00"/>
            </x14:dxf>
          </x14:cfRule>
          <x14:cfRule type="expression" priority="50" id="{754EDFCC-B849-CB4D-B497-0A169ACC0950}">
            <xm:f>Currency!$H$2="Pound"</xm:f>
            <x14:dxf>
              <numFmt numFmtId="177" formatCode="[$£-809]#,##0.00"/>
            </x14:dxf>
          </x14:cfRule>
          <x14:cfRule type="expression" priority="49" id="{7873EC4B-7ECE-5743-8D3B-FAF47CB69004}">
            <xm:f>Currency!$H$2="Dollar"</xm:f>
            <x14:dxf>
              <numFmt numFmtId="171" formatCode="[$$-409]#,##0.00"/>
            </x14:dxf>
          </x14:cfRule>
          <x14:cfRule type="expression" priority="55" id="{B743D082-59BA-F84F-90B0-B3DBFB244A78}">
            <xm:f>Currency!$H$2="Yuan"</xm:f>
            <x14:dxf>
              <numFmt numFmtId="182" formatCode="[$¥-804]#,##0.00"/>
            </x14:dxf>
          </x14:cfRule>
          <xm:sqref>BS269:BU269</xm:sqref>
        </x14:conditionalFormatting>
        <x14:conditionalFormatting xmlns:xm="http://schemas.microsoft.com/office/excel/2006/main">
          <x14:cfRule type="expression" priority="47" id="{21A050BF-665E-7F44-9EA2-F47A9CD69CA2}">
            <xm:f>Currency!$H$2="Yuan"</xm:f>
            <x14:dxf>
              <numFmt numFmtId="182" formatCode="[$¥-804]#,##0.00"/>
            </x14:dxf>
          </x14:cfRule>
          <x14:cfRule type="expression" priority="46" id="{9BB767C8-86DB-A247-95A6-10A8376685DE}">
            <xm:f>Currency!$H$2="Yen"</xm:f>
            <x14:dxf>
              <numFmt numFmtId="181" formatCode="[$¥-411]#,##0.00"/>
            </x14:dxf>
          </x14:cfRule>
          <x14:cfRule type="expression" priority="45" id="{42B29799-7186-8747-BB35-BD663A469BB0}">
            <xm:f>Currency!$H$2="Koruna"</xm:f>
            <x14:dxf>
              <numFmt numFmtId="180" formatCode="#,##0.00\ [$Kč-405]"/>
            </x14:dxf>
          </x14:cfRule>
          <x14:cfRule type="expression" priority="44" id="{67332065-A529-5D4F-ADCA-CF385288E791}">
            <xm:f>Currency!$H$2="Krone"</xm:f>
            <x14:dxf>
              <numFmt numFmtId="179" formatCode="[$kr-414]\ #,##0.00"/>
            </x14:dxf>
          </x14:cfRule>
          <x14:cfRule type="expression" priority="43" id="{E8A1A05D-8F95-2740-A791-9CC0827C12F6}">
            <xm:f>Currency!$H$2="Franc"</xm:f>
            <x14:dxf>
              <numFmt numFmtId="178" formatCode="[$CHF]\ #,##0.00"/>
            </x14:dxf>
          </x14:cfRule>
          <x14:cfRule type="expression" priority="42" id="{B219F1BD-4334-8848-B619-62D19541E984}">
            <xm:f>Currency!$H$2="Pound"</xm:f>
            <x14:dxf>
              <numFmt numFmtId="177" formatCode="[$£-809]#,##0.00"/>
            </x14:dxf>
          </x14:cfRule>
          <x14:cfRule type="expression" priority="41" id="{31DBE899-AA61-6B41-A453-CACE038B54BA}">
            <xm:f>Currency!$H$2="Dollar"</xm:f>
            <x14:dxf>
              <numFmt numFmtId="171" formatCode="[$$-409]#,##0.00"/>
            </x14:dxf>
          </x14:cfRule>
          <xm:sqref>BS286:BU286</xm:sqref>
        </x14:conditionalFormatting>
        <x14:conditionalFormatting xmlns:xm="http://schemas.microsoft.com/office/excel/2006/main">
          <x14:cfRule type="expression" priority="38" id="{97429785-8D77-AF42-B3AB-3CD7C39BBBA4}">
            <xm:f>Currency!$H$2="Yen"</xm:f>
            <x14:dxf>
              <numFmt numFmtId="181" formatCode="[$¥-411]#,##0.00"/>
            </x14:dxf>
          </x14:cfRule>
          <x14:cfRule type="expression" priority="39" id="{0F13933B-A6F4-1548-B70B-DC019EB5F733}">
            <xm:f>Currency!$H$2="Yuan"</xm:f>
            <x14:dxf>
              <numFmt numFmtId="182" formatCode="[$¥-804]#,##0.00"/>
            </x14:dxf>
          </x14:cfRule>
          <x14:cfRule type="expression" priority="37" id="{4B78D400-51D3-C646-BD9D-D41500E3C1F0}">
            <xm:f>Currency!$H$2="Koruna"</xm:f>
            <x14:dxf>
              <numFmt numFmtId="180" formatCode="#,##0.00\ [$Kč-405]"/>
            </x14:dxf>
          </x14:cfRule>
          <x14:cfRule type="expression" priority="36" id="{DF153D94-F1A5-AE4E-8A05-5264F51351D1}">
            <xm:f>Currency!$H$2="Krone"</xm:f>
            <x14:dxf>
              <numFmt numFmtId="179" formatCode="[$kr-414]\ #,##0.00"/>
            </x14:dxf>
          </x14:cfRule>
          <x14:cfRule type="expression" priority="35" id="{62670157-510E-8145-91EA-5EEDD7DDE636}">
            <xm:f>Currency!$H$2="Franc"</xm:f>
            <x14:dxf>
              <numFmt numFmtId="178" formatCode="[$CHF]\ #,##0.00"/>
            </x14:dxf>
          </x14:cfRule>
          <x14:cfRule type="expression" priority="34" id="{6657CBC3-CD5D-E64A-8894-486E8056679C}">
            <xm:f>Currency!$H$2="Pound"</xm:f>
            <x14:dxf>
              <numFmt numFmtId="177" formatCode="[$£-809]#,##0.00"/>
            </x14:dxf>
          </x14:cfRule>
          <x14:cfRule type="expression" priority="33" id="{7CA5F5FA-8830-8241-A7EC-AD343B817D14}">
            <xm:f>Currency!$H$2="Dollar"</xm:f>
            <x14:dxf>
              <numFmt numFmtId="171" formatCode="[$$-409]#,##0.00"/>
            </x14:dxf>
          </x14:cfRule>
          <xm:sqref>BS307:BU307</xm:sqref>
        </x14:conditionalFormatting>
        <x14:conditionalFormatting xmlns:xm="http://schemas.microsoft.com/office/excel/2006/main">
          <x14:cfRule type="expression" priority="31" id="{04CA6622-CF6D-E34E-B8F8-BEDBF68EE26C}">
            <xm:f>Currency!$H$2="Yuan"</xm:f>
            <x14:dxf>
              <numFmt numFmtId="182" formatCode="[$¥-804]#,##0.00"/>
            </x14:dxf>
          </x14:cfRule>
          <x14:cfRule type="expression" priority="30" id="{22E41FE5-FC6B-B248-81B9-90199514AFCE}">
            <xm:f>Currency!$H$2="Yen"</xm:f>
            <x14:dxf>
              <numFmt numFmtId="181" formatCode="[$¥-411]#,##0.00"/>
            </x14:dxf>
          </x14:cfRule>
          <x14:cfRule type="expression" priority="29" id="{6F407603-F207-7647-AC43-D65AA2B7F172}">
            <xm:f>Currency!$H$2="Koruna"</xm:f>
            <x14:dxf>
              <numFmt numFmtId="180" formatCode="#,##0.00\ [$Kč-405]"/>
            </x14:dxf>
          </x14:cfRule>
          <x14:cfRule type="expression" priority="28" id="{320B64CB-42FD-0849-A137-8902342888F9}">
            <xm:f>Currency!$H$2="Krone"</xm:f>
            <x14:dxf>
              <numFmt numFmtId="179" formatCode="[$kr-414]\ #,##0.00"/>
            </x14:dxf>
          </x14:cfRule>
          <x14:cfRule type="expression" priority="27" id="{83461EC3-5AB8-E845-97A1-0A4A0642F239}">
            <xm:f>Currency!$H$2="Franc"</xm:f>
            <x14:dxf>
              <numFmt numFmtId="178" formatCode="[$CHF]\ #,##0.00"/>
            </x14:dxf>
          </x14:cfRule>
          <x14:cfRule type="expression" priority="26" id="{4F302EAA-B1FE-5C4A-971A-D224277F2845}">
            <xm:f>Currency!$H$2="Pound"</xm:f>
            <x14:dxf>
              <numFmt numFmtId="177" formatCode="[$£-809]#,##0.00"/>
            </x14:dxf>
          </x14:cfRule>
          <x14:cfRule type="expression" priority="25" id="{ADE5A325-B4DA-AD41-B9C9-280EAFBE9011}">
            <xm:f>Currency!$H$2="Dollar"</xm:f>
            <x14:dxf>
              <numFmt numFmtId="171" formatCode="[$$-409]#,##0.00"/>
            </x14:dxf>
          </x14:cfRule>
          <xm:sqref>BS318:BU318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B1:M43"/>
  <sheetViews>
    <sheetView showGridLines="0" workbookViewId="0">
      <selection activeCell="M2" sqref="M2"/>
    </sheetView>
  </sheetViews>
  <sheetFormatPr baseColWidth="10" defaultColWidth="9.1640625" defaultRowHeight="13"/>
  <cols>
    <col min="1" max="1" width="9.1640625" style="3"/>
    <col min="2" max="2" width="17.6640625" style="3" bestFit="1" customWidth="1"/>
    <col min="3" max="3" width="15.5" style="3" bestFit="1" customWidth="1"/>
    <col min="4" max="4" width="15.5" style="3" customWidth="1"/>
    <col min="5" max="5" width="10.33203125" style="3" bestFit="1" customWidth="1"/>
    <col min="6" max="6" width="9.1640625" style="3"/>
    <col min="7" max="7" width="10.6640625" style="3" bestFit="1" customWidth="1"/>
    <col min="8" max="8" width="16.5" style="3" customWidth="1"/>
    <col min="9" max="10" width="9.1640625" style="3"/>
    <col min="11" max="11" width="19.5" style="3" bestFit="1" customWidth="1"/>
    <col min="12" max="12" width="9.1640625" style="3" customWidth="1"/>
    <col min="13" max="13" width="17.33203125" style="3" customWidth="1"/>
    <col min="14" max="16384" width="9.1640625" style="3"/>
  </cols>
  <sheetData>
    <row r="1" spans="2:13">
      <c r="B1" s="20" t="s">
        <v>300</v>
      </c>
      <c r="C1" s="16" t="s">
        <v>301</v>
      </c>
      <c r="D1" s="176" t="s">
        <v>302</v>
      </c>
      <c r="E1" s="176" t="s">
        <v>303</v>
      </c>
      <c r="G1" s="16" t="s">
        <v>301</v>
      </c>
      <c r="H1" s="17">
        <f>VLOOKUP(CurrencySelected,Currencies,2,0)</f>
        <v>1</v>
      </c>
      <c r="J1" s="18" t="s">
        <v>300</v>
      </c>
      <c r="K1" s="19" t="s">
        <v>304</v>
      </c>
      <c r="M1" s="186" t="s">
        <v>322</v>
      </c>
    </row>
    <row r="2" spans="2:13" ht="14">
      <c r="B2" s="177" t="s">
        <v>304</v>
      </c>
      <c r="C2" s="7">
        <v>1</v>
      </c>
      <c r="D2" s="7">
        <v>1</v>
      </c>
      <c r="E2" s="177" t="s">
        <v>305</v>
      </c>
      <c r="G2" s="16" t="s">
        <v>303</v>
      </c>
      <c r="H2" s="17" t="str">
        <f>VLOOKUP(CurrencySelected,Currencies,4,0)</f>
        <v>Euro</v>
      </c>
      <c r="M2" s="19" t="s">
        <v>323</v>
      </c>
    </row>
    <row r="3" spans="2:13" ht="14">
      <c r="B3" s="177" t="s">
        <v>306</v>
      </c>
      <c r="C3" s="23">
        <v>1</v>
      </c>
      <c r="D3" s="23">
        <v>1</v>
      </c>
      <c r="E3" s="177" t="s">
        <v>307</v>
      </c>
      <c r="G3" s="16" t="s">
        <v>302</v>
      </c>
      <c r="H3" s="17">
        <f>VLOOKUP(CurrencySelected,Currencies,3,0)</f>
        <v>1</v>
      </c>
      <c r="M3" s="185" t="s">
        <v>323</v>
      </c>
    </row>
    <row r="4" spans="2:13" ht="14">
      <c r="B4" s="177" t="s">
        <v>308</v>
      </c>
      <c r="C4" s="23">
        <v>1.5189999999999999</v>
      </c>
      <c r="D4" s="23">
        <v>5</v>
      </c>
      <c r="E4" s="177" t="s">
        <v>307</v>
      </c>
      <c r="M4" s="185" t="s">
        <v>324</v>
      </c>
    </row>
    <row r="5" spans="2:13" ht="14">
      <c r="B5" s="177" t="s">
        <v>309</v>
      </c>
      <c r="C5" s="23">
        <v>0.88436000000000003</v>
      </c>
      <c r="D5" s="23">
        <v>5</v>
      </c>
      <c r="E5" s="177" t="s">
        <v>310</v>
      </c>
    </row>
    <row r="6" spans="2:13" ht="14">
      <c r="B6" s="177" t="s">
        <v>311</v>
      </c>
      <c r="C6" s="23">
        <v>1.5482199999999999</v>
      </c>
      <c r="D6" s="23">
        <v>5</v>
      </c>
      <c r="E6" s="177" t="s">
        <v>307</v>
      </c>
    </row>
    <row r="7" spans="2:13" ht="14">
      <c r="B7" s="177" t="s">
        <v>312</v>
      </c>
      <c r="C7" s="23">
        <v>1.1670199999999999</v>
      </c>
      <c r="D7" s="23">
        <v>5</v>
      </c>
      <c r="E7" s="177" t="s">
        <v>313</v>
      </c>
    </row>
    <row r="8" spans="2:13" ht="14">
      <c r="B8" s="177" t="s">
        <v>314</v>
      </c>
      <c r="C8" s="23">
        <v>9.7321200000000001</v>
      </c>
      <c r="D8" s="23">
        <v>5</v>
      </c>
      <c r="E8" s="177" t="s">
        <v>315</v>
      </c>
    </row>
    <row r="9" spans="2:13" ht="14">
      <c r="B9" s="177" t="s">
        <v>397</v>
      </c>
      <c r="C9" s="23">
        <v>25.53</v>
      </c>
      <c r="D9" s="23">
        <v>5</v>
      </c>
      <c r="E9" s="177" t="s">
        <v>396</v>
      </c>
    </row>
    <row r="10" spans="2:13" ht="14">
      <c r="B10" s="177" t="s">
        <v>316</v>
      </c>
      <c r="C10" s="23">
        <v>134.245</v>
      </c>
      <c r="D10" s="23">
        <v>10</v>
      </c>
      <c r="E10" s="177" t="s">
        <v>317</v>
      </c>
    </row>
    <row r="11" spans="2:13" ht="14">
      <c r="B11" s="177" t="s">
        <v>318</v>
      </c>
      <c r="C11" s="23">
        <v>7.81996</v>
      </c>
      <c r="D11" s="23">
        <v>5</v>
      </c>
      <c r="E11" s="177" t="s">
        <v>319</v>
      </c>
    </row>
    <row r="12" spans="2:13" ht="14">
      <c r="B12" s="177" t="s">
        <v>320</v>
      </c>
      <c r="C12" s="23">
        <v>1299.04</v>
      </c>
      <c r="D12" s="23">
        <v>5</v>
      </c>
      <c r="E12" s="177" t="s">
        <v>321</v>
      </c>
    </row>
    <row r="13" spans="2:13">
      <c r="H13" s="6"/>
    </row>
    <row r="15" spans="2:13">
      <c r="F15" s="6"/>
    </row>
    <row r="16" spans="2:13">
      <c r="G16" s="6"/>
    </row>
    <row r="17" spans="8:9">
      <c r="H17" s="6"/>
    </row>
    <row r="18" spans="8:9">
      <c r="I18" s="6"/>
    </row>
    <row r="19" spans="8:9">
      <c r="H19" s="6"/>
    </row>
    <row r="20" spans="8:9">
      <c r="H20" s="6"/>
    </row>
    <row r="41" spans="11:11">
      <c r="K41" s="5"/>
    </row>
    <row r="42" spans="11:11">
      <c r="K42" s="5"/>
    </row>
    <row r="43" spans="11:11">
      <c r="K43" s="5"/>
    </row>
  </sheetData>
  <sheetProtection algorithmName="SHA-512" hashValue="p18hId6QTTR+rg1IawGfQIdkxj7NAkM1QxAV/AwYK+0HfQ/KVjFvjM8f1xcQtNe0q42Bnc5nZqI1/AWDVB0L8Q==" saltValue="O5dPnOZ/KsJKCn6sQmtVHQ==" spinCount="100000" sheet="1" objects="1" scenarios="1"/>
  <dataValidations count="2">
    <dataValidation type="list" allowBlank="1" showInputMessage="1" showErrorMessage="1" sqref="K1" xr:uid="{00000000-0002-0000-0A00-000000000000}">
      <formula1>$B$2:$B$12</formula1>
    </dataValidation>
    <dataValidation type="list" allowBlank="1" showInputMessage="1" showErrorMessage="1" sqref="M2" xr:uid="{4BF35AEC-9FAF-BF40-8216-641F136A04CE}">
      <formula1>$M$3:$M$4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KL347"/>
  <sheetViews>
    <sheetView showGridLines="0" topLeftCell="C1" zoomScale="97" zoomScaleNormal="97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5" style="2" hidden="1" customWidth="1" outlineLevel="1"/>
    <col min="2" max="2" width="20.1640625" style="2" hidden="1" customWidth="1" outlineLevel="1"/>
    <col min="3" max="3" width="32.33203125" style="2" customWidth="1" collapsed="1"/>
    <col min="4" max="4" width="16.1640625" style="2" customWidth="1"/>
    <col min="5" max="5" width="5" style="2" customWidth="1"/>
    <col min="6" max="6" width="38" style="2" hidden="1" customWidth="1" outlineLevel="1"/>
    <col min="7" max="7" width="19.33203125" style="2" customWidth="1" collapsed="1"/>
    <col min="8" max="8" width="22.1640625" style="2" hidden="1" customWidth="1" outlineLevel="1"/>
    <col min="9" max="9" width="16.6640625" style="2" hidden="1" customWidth="1" outlineLevel="1"/>
    <col min="10" max="10" width="40.5" style="2" hidden="1" customWidth="1" outlineLevel="1"/>
    <col min="11" max="11" width="24" style="2" hidden="1" customWidth="1" outlineLevel="1"/>
    <col min="12" max="12" width="21" style="2" hidden="1" customWidth="1" outlineLevel="1"/>
    <col min="13" max="13" width="10.6640625" style="10" hidden="1" customWidth="1" outlineLevel="1"/>
    <col min="14" max="14" width="5.33203125" style="2" bestFit="1" customWidth="1" collapsed="1"/>
    <col min="15" max="16" width="6.6640625" style="2" hidden="1" customWidth="1" outlineLevel="1"/>
    <col min="17" max="17" width="4.6640625" style="2" customWidth="1" collapsed="1"/>
    <col min="18" max="26" width="4.6640625" style="2" customWidth="1"/>
    <col min="27" max="27" width="5.33203125" style="2" customWidth="1"/>
    <col min="28" max="28" width="5.1640625" style="2" customWidth="1"/>
    <col min="29" max="29" width="4.6640625" style="2" customWidth="1"/>
    <col min="30" max="30" width="5" style="2" customWidth="1"/>
    <col min="31" max="31" width="7" style="2" customWidth="1"/>
    <col min="32" max="41" width="11.6640625" style="2" hidden="1" customWidth="1" outlineLevel="1"/>
    <col min="42" max="42" width="12.83203125" style="2" hidden="1" customWidth="1" outlineLevel="1"/>
    <col min="43" max="45" width="11.6640625" style="2" hidden="1" customWidth="1" outlineLevel="1"/>
    <col min="46" max="48" width="12.33203125" style="2" hidden="1" customWidth="1" outlineLevel="1"/>
    <col min="49" max="49" width="12.33203125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2.33203125" style="2" customWidth="1"/>
    <col min="58" max="58" width="6.1640625" style="2" customWidth="1"/>
    <col min="59" max="59" width="5.6640625" style="2" customWidth="1"/>
    <col min="60" max="60" width="12.33203125" style="2" customWidth="1"/>
    <col min="61" max="61" width="5.5" style="2" customWidth="1"/>
    <col min="62" max="62" width="5.6640625" style="2" customWidth="1"/>
    <col min="63" max="63" width="12.33203125" style="2" customWidth="1"/>
    <col min="64" max="64" width="5.5" style="2" customWidth="1"/>
    <col min="65" max="65" width="5.6640625" style="2" customWidth="1"/>
    <col min="66" max="66" width="12.33203125" style="2" customWidth="1"/>
    <col min="67" max="67" width="17.6640625" style="2" customWidth="1"/>
    <col min="68" max="68" width="6.5" style="2" customWidth="1"/>
    <col min="69" max="69" width="8.83203125" style="2" customWidth="1"/>
    <col min="70" max="70" width="5" style="2" hidden="1" customWidth="1" outlineLevel="1"/>
    <col min="71" max="71" width="12.83203125" style="2" hidden="1" customWidth="1" outlineLevel="1"/>
    <col min="72" max="72" width="11.5" style="2" customWidth="1" collapsed="1"/>
    <col min="73" max="74" width="11.5" style="2" customWidth="1"/>
    <col min="75" max="75" width="15.6640625" style="2" bestFit="1" customWidth="1"/>
    <col min="76" max="76" width="11.5" style="2" customWidth="1"/>
    <col min="77" max="77" width="16.5" style="2" bestFit="1" customWidth="1"/>
    <col min="78" max="78" width="11.5" style="2" customWidth="1"/>
    <col min="79" max="79" width="15.83203125" style="2" bestFit="1" customWidth="1"/>
    <col min="80" max="298" width="11.5" style="2" customWidth="1"/>
    <col min="299" max="16384" width="11.5" style="3"/>
  </cols>
  <sheetData>
    <row r="1" spans="1:79" ht="52">
      <c r="A1" s="89" t="s">
        <v>26</v>
      </c>
      <c r="B1" s="89" t="s">
        <v>69</v>
      </c>
      <c r="C1" s="90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411" t="s">
        <v>31</v>
      </c>
      <c r="N1" s="412" t="s">
        <v>32</v>
      </c>
      <c r="O1" s="372" t="s">
        <v>1299</v>
      </c>
      <c r="P1" s="372" t="s">
        <v>1300</v>
      </c>
      <c r="Q1" s="413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1317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  <c r="BS1" s="307"/>
    </row>
    <row r="2" spans="1:79" ht="13" customHeight="1">
      <c r="A2" s="91"/>
      <c r="B2" s="328"/>
      <c r="C2" s="359"/>
      <c r="D2" s="315"/>
      <c r="E2" s="317"/>
      <c r="F2" s="317"/>
      <c r="G2" s="317"/>
      <c r="H2" s="317"/>
      <c r="I2" s="315"/>
      <c r="J2" s="315"/>
      <c r="K2" s="315"/>
      <c r="L2" s="315"/>
      <c r="M2" s="316"/>
      <c r="N2" s="326" t="s">
        <v>1278</v>
      </c>
      <c r="O2" s="357"/>
      <c r="P2" s="414"/>
      <c r="Q2" s="415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355"/>
      <c r="AC2" s="355"/>
      <c r="AD2" s="327"/>
      <c r="AE2" s="319"/>
      <c r="AF2" s="319"/>
      <c r="AG2" s="319"/>
      <c r="AH2" s="319"/>
      <c r="AI2" s="319"/>
      <c r="AJ2" s="319"/>
      <c r="AK2" s="34"/>
      <c r="AL2" s="34"/>
      <c r="AM2" s="319"/>
      <c r="AN2" s="319"/>
      <c r="AO2" s="319"/>
      <c r="AP2" s="319"/>
      <c r="AQ2" s="319"/>
      <c r="AR2" s="319"/>
      <c r="AS2" s="319"/>
      <c r="AT2" s="320"/>
      <c r="AU2" s="320"/>
      <c r="AV2" s="345"/>
      <c r="AW2" s="345"/>
      <c r="AX2" s="343" t="s">
        <v>52</v>
      </c>
      <c r="AY2" s="343" t="s">
        <v>44</v>
      </c>
      <c r="AZ2" s="343" t="s">
        <v>43</v>
      </c>
      <c r="BA2" s="343" t="s">
        <v>53</v>
      </c>
      <c r="BB2" s="343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  <c r="BS2" s="308"/>
    </row>
    <row r="3" spans="1:79" ht="13" customHeight="1">
      <c r="A3" s="315"/>
      <c r="B3" s="328"/>
      <c r="C3" s="359"/>
      <c r="D3" s="315"/>
      <c r="E3" s="317"/>
      <c r="F3" s="317"/>
      <c r="G3" s="317"/>
      <c r="H3" s="317"/>
      <c r="I3" s="315"/>
      <c r="J3" s="315"/>
      <c r="K3" s="315"/>
      <c r="L3" s="315"/>
      <c r="M3" s="316"/>
      <c r="N3" s="326" t="s">
        <v>500</v>
      </c>
      <c r="O3" s="357"/>
      <c r="P3" s="414"/>
      <c r="Q3" s="415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343" t="s">
        <v>501</v>
      </c>
      <c r="AC3" s="344" t="s">
        <v>502</v>
      </c>
      <c r="AD3" s="327"/>
      <c r="AE3" s="319"/>
      <c r="AF3" s="319"/>
      <c r="AG3" s="319"/>
      <c r="AH3" s="319"/>
      <c r="AI3" s="319"/>
      <c r="AJ3" s="319"/>
      <c r="AK3" s="34"/>
      <c r="AL3" s="34"/>
      <c r="AM3" s="319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43"/>
      <c r="AY3" s="343"/>
      <c r="AZ3" s="343"/>
      <c r="BA3" s="343"/>
      <c r="BB3" s="343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</row>
    <row r="4" spans="1:79" ht="13" customHeight="1">
      <c r="A4" s="91"/>
      <c r="B4" s="328"/>
      <c r="C4" s="359"/>
      <c r="D4" s="315"/>
      <c r="E4" s="317"/>
      <c r="F4" s="317"/>
      <c r="G4" s="317"/>
      <c r="H4" s="317"/>
      <c r="I4" s="315"/>
      <c r="J4" s="315"/>
      <c r="K4" s="315"/>
      <c r="L4" s="315"/>
      <c r="M4" s="316"/>
      <c r="N4" s="326" t="s">
        <v>2346</v>
      </c>
      <c r="O4" s="359"/>
      <c r="P4" s="416"/>
      <c r="Q4" s="417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344"/>
      <c r="AC4" s="344" t="s">
        <v>1918</v>
      </c>
      <c r="AD4" s="327"/>
      <c r="AE4" s="319"/>
      <c r="AF4" s="319"/>
      <c r="AG4" s="319"/>
      <c r="AH4" s="319"/>
      <c r="AI4" s="319"/>
      <c r="AJ4" s="319"/>
      <c r="AK4" s="34"/>
      <c r="AL4" s="34"/>
      <c r="AM4" s="319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44" t="s">
        <v>1452</v>
      </c>
      <c r="AY4" s="344" t="s">
        <v>808</v>
      </c>
      <c r="AZ4" s="344"/>
      <c r="BA4" s="344"/>
      <c r="BB4" s="344" t="s">
        <v>916</v>
      </c>
      <c r="BC4" s="327"/>
      <c r="BD4" s="319"/>
      <c r="BE4" s="321"/>
      <c r="BF4" s="418"/>
      <c r="BG4" s="319"/>
      <c r="BH4" s="321"/>
      <c r="BI4" s="418"/>
      <c r="BJ4" s="319"/>
      <c r="BK4" s="321"/>
      <c r="BL4" s="418"/>
      <c r="BM4" s="319"/>
      <c r="BN4" s="321"/>
      <c r="BO4" s="322"/>
      <c r="BP4" s="323"/>
      <c r="BQ4" s="324"/>
      <c r="BR4" s="325"/>
      <c r="BS4" s="308"/>
    </row>
    <row r="5" spans="1:79" ht="14.25" customHeight="1">
      <c r="A5" s="92"/>
      <c r="B5" s="595"/>
      <c r="C5" s="703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6"/>
      <c r="O5" s="391"/>
      <c r="P5" s="391"/>
      <c r="Q5" s="332">
        <f t="shared" ref="Q5:AC5" si="0">SUMPRODUCT(Q6:Q342,$N6:$N342)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SUM(AD6:AD342)</f>
        <v>0</v>
      </c>
      <c r="AE5" s="37">
        <f>SUM(AE6:AE342)</f>
        <v>0</v>
      </c>
      <c r="AF5" s="36"/>
      <c r="AG5" s="36"/>
      <c r="AH5" s="36"/>
      <c r="AI5" s="36"/>
      <c r="AJ5" s="390"/>
      <c r="AK5" s="36"/>
      <c r="AL5" s="36"/>
      <c r="AM5" s="390"/>
      <c r="AN5" s="36"/>
      <c r="AO5" s="390"/>
      <c r="AP5" s="390"/>
      <c r="AQ5" s="390"/>
      <c r="AR5" s="36"/>
      <c r="AS5" s="36"/>
      <c r="AT5" s="37"/>
      <c r="AU5" s="37"/>
      <c r="AV5" s="37" t="s">
        <v>56</v>
      </c>
      <c r="AW5" s="410"/>
      <c r="AX5" s="349">
        <f>SUMPRODUCT(AX6:AX342,$N6:$N342)</f>
        <v>0</v>
      </c>
      <c r="AY5" s="350">
        <f>SUMPRODUCT(AY6:AY342,$N6:$N342)</f>
        <v>0</v>
      </c>
      <c r="AZ5" s="351">
        <f>SUMPRODUCT(AZ6:AZ342,$N6:$N342)</f>
        <v>0</v>
      </c>
      <c r="BA5" s="352">
        <f>SUMPRODUCT(BA6:BA342,$N6:$N342)</f>
        <v>0</v>
      </c>
      <c r="BB5" s="353">
        <f>SUMPRODUCT(BB6:BB342,$N6:$N342)</f>
        <v>0</v>
      </c>
      <c r="BC5" s="36">
        <f>SUM(BC6:BC342)</f>
        <v>0</v>
      </c>
      <c r="BD5" s="36">
        <f>SUM(BD6:BD342)</f>
        <v>0</v>
      </c>
      <c r="BE5" s="38" t="s">
        <v>56</v>
      </c>
      <c r="BF5" s="36">
        <f>SUMPRODUCT(BF6:BF342,$N6:$N342)</f>
        <v>0</v>
      </c>
      <c r="BG5" s="36">
        <f>SUM(BG6:BG342)</f>
        <v>0</v>
      </c>
      <c r="BH5" s="38" t="s">
        <v>56</v>
      </c>
      <c r="BI5" s="36">
        <f>SUMPRODUCT(BI6:BI342,$N6:$N342)</f>
        <v>0</v>
      </c>
      <c r="BJ5" s="36">
        <f>SUM(BJ6:BJ342)</f>
        <v>0</v>
      </c>
      <c r="BK5" s="38" t="s">
        <v>56</v>
      </c>
      <c r="BL5" s="36">
        <f>SUMPRODUCT(BL6:BL342,$N6:$N342)</f>
        <v>0</v>
      </c>
      <c r="BM5" s="36">
        <f>SUM(BM6:BM342)</f>
        <v>0</v>
      </c>
      <c r="BN5" s="38" t="s">
        <v>56</v>
      </c>
      <c r="BO5" s="483">
        <f>SUM(BO6:BO342)</f>
        <v>0</v>
      </c>
      <c r="BP5" s="31">
        <f>SUM(BP6:BP342)</f>
        <v>0</v>
      </c>
      <c r="BQ5" s="31">
        <f>SUM(BQ6:BQ342)</f>
        <v>0</v>
      </c>
      <c r="BR5" s="39">
        <f>ROWS(BR6:BR342)</f>
        <v>337</v>
      </c>
      <c r="BS5" s="309"/>
    </row>
    <row r="6" spans="1:79" ht="13" customHeight="1">
      <c r="A6" s="40"/>
      <c r="B6" s="14"/>
      <c r="C6" s="15"/>
      <c r="D6" s="36"/>
      <c r="E6" s="390"/>
      <c r="F6" s="36"/>
      <c r="G6" s="36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3"/>
      <c r="AM6" s="387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2"/>
      <c r="BP6" s="40"/>
      <c r="BQ6" s="40"/>
      <c r="BR6" s="43"/>
      <c r="BS6" s="4"/>
    </row>
    <row r="7" spans="1:79" ht="17">
      <c r="A7" s="71"/>
      <c r="B7" s="183"/>
      <c r="C7" s="293" t="s">
        <v>586</v>
      </c>
      <c r="D7" s="72"/>
      <c r="E7" s="207"/>
      <c r="F7" s="72"/>
      <c r="G7" s="72"/>
      <c r="H7" s="72"/>
      <c r="I7" s="207"/>
      <c r="J7" s="207"/>
      <c r="K7" s="207"/>
      <c r="L7" s="207"/>
      <c r="M7" s="72"/>
      <c r="N7" s="73"/>
      <c r="O7" s="270"/>
      <c r="P7" s="270"/>
      <c r="Q7" s="73"/>
      <c r="R7" s="505"/>
      <c r="S7" s="505"/>
      <c r="T7" s="505"/>
      <c r="U7" s="506"/>
      <c r="V7" s="505"/>
      <c r="W7" s="505"/>
      <c r="X7" s="507"/>
      <c r="Y7" s="505"/>
      <c r="Z7" s="507"/>
      <c r="AA7" s="507"/>
      <c r="AB7" s="8"/>
      <c r="AC7" s="8"/>
      <c r="AD7" s="77"/>
      <c r="AE7" s="77"/>
      <c r="AF7" s="77"/>
      <c r="AG7" s="77"/>
      <c r="AH7" s="77"/>
      <c r="AI7" s="77"/>
      <c r="AJ7" s="404"/>
      <c r="AK7" s="77"/>
      <c r="AL7" s="77"/>
      <c r="AM7" s="404"/>
      <c r="AN7" s="87"/>
      <c r="AO7" s="407"/>
      <c r="AP7" s="407"/>
      <c r="AQ7" s="407"/>
      <c r="AR7" s="87"/>
      <c r="AS7" s="87"/>
      <c r="AT7" s="8"/>
      <c r="AU7" s="8"/>
      <c r="AV7" s="8"/>
      <c r="AW7" s="8"/>
      <c r="AX7" s="8"/>
      <c r="AY7" s="8"/>
      <c r="AZ7" s="8"/>
      <c r="BA7" s="8"/>
      <c r="BB7" s="8"/>
      <c r="BC7" s="78"/>
      <c r="BD7" s="78"/>
      <c r="BE7" s="79"/>
      <c r="BF7" s="8"/>
      <c r="BG7" s="508"/>
      <c r="BH7" s="78"/>
      <c r="BI7" s="8"/>
      <c r="BJ7" s="508"/>
      <c r="BK7" s="78"/>
      <c r="BL7" s="8"/>
      <c r="BM7" s="508"/>
      <c r="BN7" s="78"/>
      <c r="BO7" s="78"/>
      <c r="BP7" s="78"/>
      <c r="BQ7" s="81"/>
      <c r="BR7" s="82"/>
      <c r="BS7" s="314"/>
      <c r="BT7" s="304"/>
      <c r="BU7" s="304"/>
      <c r="BV7" s="304"/>
      <c r="BW7" s="304"/>
      <c r="BX7" s="304"/>
      <c r="BY7" s="304"/>
      <c r="BZ7" s="306"/>
      <c r="CA7" s="306"/>
    </row>
    <row r="8" spans="1:79" ht="12.75" customHeight="1">
      <c r="A8" s="44" t="str">
        <f t="shared" ref="A8" si="1">"AX1"&amp;REPT(0,4-LEN(BR8))&amp;BR8</f>
        <v>AX11751</v>
      </c>
      <c r="B8" s="38" t="s">
        <v>586</v>
      </c>
      <c r="C8" s="47" t="s">
        <v>593</v>
      </c>
      <c r="D8" s="46" t="s">
        <v>7</v>
      </c>
      <c r="E8" s="243"/>
      <c r="F8" s="46" t="s">
        <v>758</v>
      </c>
      <c r="G8" s="48" t="s">
        <v>67</v>
      </c>
      <c r="H8" s="48" t="s">
        <v>95</v>
      </c>
      <c r="I8" s="223" t="s">
        <v>586</v>
      </c>
      <c r="J8" s="636" t="s">
        <v>1808</v>
      </c>
      <c r="K8" s="636" t="s">
        <v>1801</v>
      </c>
      <c r="L8" s="223" t="s">
        <v>1799</v>
      </c>
      <c r="M8" s="48">
        <v>1.45</v>
      </c>
      <c r="N8" s="44">
        <v>15</v>
      </c>
      <c r="O8" s="210"/>
      <c r="P8" s="210"/>
      <c r="Q8" s="49"/>
      <c r="R8" s="50"/>
      <c r="S8" s="51"/>
      <c r="T8" s="52"/>
      <c r="U8" s="53"/>
      <c r="V8" s="54"/>
      <c r="W8" s="55"/>
      <c r="X8" s="56"/>
      <c r="Y8" s="57"/>
      <c r="Z8" s="58"/>
      <c r="AA8" s="59"/>
      <c r="AB8" s="242"/>
      <c r="AC8" s="242"/>
      <c r="AD8" s="213">
        <f>SUM(Q8:AC8)</f>
        <v>0</v>
      </c>
      <c r="AE8" s="214">
        <f t="shared" ref="AE8:AE17" si="2">N8*AD8</f>
        <v>0</v>
      </c>
      <c r="AF8" s="205"/>
      <c r="AG8" s="205"/>
      <c r="AH8" s="206"/>
      <c r="AI8" s="509"/>
      <c r="AJ8" s="509"/>
      <c r="AK8" s="516"/>
      <c r="AL8" s="516"/>
      <c r="AM8" s="510"/>
      <c r="AN8" s="205">
        <f>ROUND(CEILING(AR8*('Summary '!$J$2/100+1),5),0)-1</f>
        <v>99</v>
      </c>
      <c r="AO8" s="206">
        <f t="shared" ref="AO8:AO17" si="3">IF(P8=TRUE,-0.05,0)</f>
        <v>0</v>
      </c>
      <c r="AP8" s="206">
        <f t="shared" ref="AP8:AP17" si="4">IF(O8=TRUE,0.15,0)</f>
        <v>0</v>
      </c>
      <c r="AQ8" s="63"/>
      <c r="AR8" s="205">
        <v>79</v>
      </c>
      <c r="AS8" s="205"/>
      <c r="AT8" s="510"/>
      <c r="AU8" s="511"/>
      <c r="AV8" s="511">
        <f t="shared" ref="AV8:AV17" si="5">IF(OrderFormType="Wholesale",CEILING(AR8*ExchRate,ExchRateRoundUpTo),CEILING(AN8*ExchRate,ExchRateRoundUpTo)/1.22)</f>
        <v>79</v>
      </c>
      <c r="AW8" s="511">
        <f t="shared" ref="AW8:AW17" si="6">AV8*(1+AO8+AP8)</f>
        <v>79</v>
      </c>
      <c r="AX8" s="234"/>
      <c r="AY8" s="235"/>
      <c r="AZ8" s="236"/>
      <c r="BA8" s="237"/>
      <c r="BB8" s="238"/>
      <c r="BC8" s="239">
        <f t="shared" ref="BC8:BC17" si="7">SUM(AX8:BB8)</f>
        <v>0</v>
      </c>
      <c r="BD8" s="210">
        <f t="shared" ref="BD8:BD17" si="8">N8*BC8</f>
        <v>0</v>
      </c>
      <c r="BE8" s="512">
        <f t="shared" ref="BE8:BE17" si="9">AV8*(1.05+AO8+AP8)</f>
        <v>82.95</v>
      </c>
      <c r="BF8" s="242"/>
      <c r="BG8" s="210">
        <f t="shared" ref="BG8:BG17" si="10">$N8*BF8</f>
        <v>0</v>
      </c>
      <c r="BH8" s="512">
        <f>$AV8*(1.1+$AO8+$AP8)</f>
        <v>86.9</v>
      </c>
      <c r="BI8" s="242"/>
      <c r="BJ8" s="210">
        <f t="shared" ref="BJ8:BJ17" si="11">N8*BI8</f>
        <v>0</v>
      </c>
      <c r="BK8" s="512">
        <f t="shared" ref="BK8:BK17" si="12">AV8*(1.15+AO8+AP8)</f>
        <v>90.85</v>
      </c>
      <c r="BL8" s="242"/>
      <c r="BM8" s="210">
        <f t="shared" ref="BM8:BM17" si="13">N8*BL8</f>
        <v>0</v>
      </c>
      <c r="BN8" s="512">
        <f t="shared" ref="BN8:BN17" si="14">AV8*(1.2+AO8+AP8)</f>
        <v>94.8</v>
      </c>
      <c r="BO8" s="397">
        <f t="shared" ref="BO8:BO17" si="15">(AD8*AW8)+(BC8*BE8)+(BF8*BH8)+(BI8*BK8)+(BL8*BN8)</f>
        <v>0</v>
      </c>
      <c r="BP8" s="210">
        <f t="shared" ref="BP8:BP17" si="16">AD8+BC8+BF8+BI8+BL8</f>
        <v>0</v>
      </c>
      <c r="BQ8" s="210">
        <f t="shared" ref="BQ8:BQ17" si="17">N8*BP8</f>
        <v>0</v>
      </c>
      <c r="BR8" s="70">
        <v>1751</v>
      </c>
      <c r="BS8" s="310"/>
      <c r="BT8" s="303"/>
      <c r="BU8" s="303"/>
      <c r="BV8" s="303"/>
      <c r="BW8" s="303"/>
      <c r="BX8" s="305"/>
      <c r="BY8" s="305"/>
      <c r="BZ8" s="303"/>
    </row>
    <row r="9" spans="1:79" ht="12.75" customHeight="1">
      <c r="A9" s="44" t="str">
        <f t="shared" ref="A9:A10" si="18">"AX1"&amp;REPT(0,4-LEN(BR9))&amp;BR9</f>
        <v>AX11752</v>
      </c>
      <c r="B9" s="38" t="s">
        <v>586</v>
      </c>
      <c r="C9" s="47" t="s">
        <v>594</v>
      </c>
      <c r="D9" s="46" t="s">
        <v>7</v>
      </c>
      <c r="E9" s="243"/>
      <c r="F9" s="46" t="s">
        <v>72</v>
      </c>
      <c r="G9" s="48" t="s">
        <v>73</v>
      </c>
      <c r="H9" s="48" t="s">
        <v>95</v>
      </c>
      <c r="I9" s="223" t="s">
        <v>586</v>
      </c>
      <c r="J9" s="636" t="s">
        <v>1808</v>
      </c>
      <c r="K9" s="636" t="s">
        <v>1801</v>
      </c>
      <c r="L9" s="223" t="s">
        <v>1799</v>
      </c>
      <c r="M9" s="48">
        <v>1.8420000000000001</v>
      </c>
      <c r="N9" s="44">
        <v>10</v>
      </c>
      <c r="O9" s="210"/>
      <c r="P9" s="210"/>
      <c r="Q9" s="49"/>
      <c r="R9" s="50"/>
      <c r="S9" s="51"/>
      <c r="T9" s="52"/>
      <c r="U9" s="53"/>
      <c r="V9" s="54"/>
      <c r="W9" s="55"/>
      <c r="X9" s="56"/>
      <c r="Y9" s="57"/>
      <c r="Z9" s="58"/>
      <c r="AA9" s="59"/>
      <c r="AB9" s="242"/>
      <c r="AC9" s="242"/>
      <c r="AD9" s="213">
        <f t="shared" ref="AD9:AD65" si="19">SUM(Q9:AC9)</f>
        <v>0</v>
      </c>
      <c r="AE9" s="61">
        <f t="shared" si="2"/>
        <v>0</v>
      </c>
      <c r="AF9" s="62"/>
      <c r="AG9" s="62"/>
      <c r="AH9" s="63"/>
      <c r="AI9" s="509"/>
      <c r="AJ9" s="513"/>
      <c r="AK9" s="516"/>
      <c r="AL9" s="516"/>
      <c r="AM9" s="510"/>
      <c r="AN9" s="205">
        <f>ROUND(CEILING(AR9*('Summary '!$J$2/100+1),5),0)-1</f>
        <v>109</v>
      </c>
      <c r="AO9" s="206">
        <f t="shared" si="3"/>
        <v>0</v>
      </c>
      <c r="AP9" s="206">
        <f t="shared" si="4"/>
        <v>0</v>
      </c>
      <c r="AQ9" s="63"/>
      <c r="AR9" s="62">
        <v>89</v>
      </c>
      <c r="AS9" s="62"/>
      <c r="AT9" s="514"/>
      <c r="AU9" s="515"/>
      <c r="AV9" s="515">
        <f t="shared" si="5"/>
        <v>89</v>
      </c>
      <c r="AW9" s="511">
        <f t="shared" si="6"/>
        <v>89</v>
      </c>
      <c r="AX9" s="234"/>
      <c r="AY9" s="235"/>
      <c r="AZ9" s="236"/>
      <c r="BA9" s="237"/>
      <c r="BB9" s="238"/>
      <c r="BC9" s="45">
        <f t="shared" si="7"/>
        <v>0</v>
      </c>
      <c r="BD9" s="44">
        <f t="shared" si="8"/>
        <v>0</v>
      </c>
      <c r="BE9" s="512">
        <f t="shared" si="9"/>
        <v>93.45</v>
      </c>
      <c r="BF9" s="242"/>
      <c r="BG9" s="210">
        <f t="shared" si="10"/>
        <v>0</v>
      </c>
      <c r="BH9" s="512">
        <f t="shared" ref="BH9:BH49" si="20">$AV9*(1.1+$AO9+$AP9)</f>
        <v>97.9</v>
      </c>
      <c r="BI9" s="242"/>
      <c r="BJ9" s="44">
        <f t="shared" si="11"/>
        <v>0</v>
      </c>
      <c r="BK9" s="512">
        <f t="shared" si="12"/>
        <v>102.35</v>
      </c>
      <c r="BL9" s="242"/>
      <c r="BM9" s="210">
        <f t="shared" si="13"/>
        <v>0</v>
      </c>
      <c r="BN9" s="512">
        <f t="shared" si="14"/>
        <v>106.8</v>
      </c>
      <c r="BO9" s="397">
        <f t="shared" si="15"/>
        <v>0</v>
      </c>
      <c r="BP9" s="210">
        <f t="shared" si="16"/>
        <v>0</v>
      </c>
      <c r="BQ9" s="44">
        <f t="shared" si="17"/>
        <v>0</v>
      </c>
      <c r="BR9" s="70">
        <v>1752</v>
      </c>
      <c r="BS9" s="310"/>
      <c r="BT9" s="303"/>
      <c r="BU9" s="303"/>
      <c r="BV9" s="303"/>
      <c r="BW9" s="303"/>
      <c r="BX9" s="305"/>
      <c r="BY9" s="305"/>
      <c r="BZ9" s="303"/>
    </row>
    <row r="10" spans="1:79" ht="12.75" customHeight="1">
      <c r="A10" s="44" t="str">
        <f t="shared" si="18"/>
        <v>AX11753</v>
      </c>
      <c r="B10" s="38" t="s">
        <v>586</v>
      </c>
      <c r="C10" s="47" t="s">
        <v>595</v>
      </c>
      <c r="D10" s="46" t="s">
        <v>7</v>
      </c>
      <c r="E10" s="243"/>
      <c r="F10" s="46" t="s">
        <v>72</v>
      </c>
      <c r="G10" s="48" t="s">
        <v>76</v>
      </c>
      <c r="H10" s="48" t="s">
        <v>79</v>
      </c>
      <c r="I10" s="223" t="s">
        <v>586</v>
      </c>
      <c r="J10" s="636" t="s">
        <v>1808</v>
      </c>
      <c r="K10" s="636" t="s">
        <v>1801</v>
      </c>
      <c r="L10" s="223" t="s">
        <v>1799</v>
      </c>
      <c r="M10" s="48">
        <v>4.5880000000000001</v>
      </c>
      <c r="N10" s="44">
        <v>10</v>
      </c>
      <c r="O10" s="210"/>
      <c r="P10" s="210"/>
      <c r="Q10" s="49"/>
      <c r="R10" s="50"/>
      <c r="S10" s="51"/>
      <c r="T10" s="52"/>
      <c r="U10" s="53"/>
      <c r="V10" s="54"/>
      <c r="W10" s="55"/>
      <c r="X10" s="56"/>
      <c r="Y10" s="57"/>
      <c r="Z10" s="58"/>
      <c r="AA10" s="59"/>
      <c r="AB10" s="242"/>
      <c r="AC10" s="242"/>
      <c r="AD10" s="213">
        <f t="shared" si="19"/>
        <v>0</v>
      </c>
      <c r="AE10" s="61">
        <f t="shared" si="2"/>
        <v>0</v>
      </c>
      <c r="AF10" s="62"/>
      <c r="AG10" s="62"/>
      <c r="AH10" s="63"/>
      <c r="AI10" s="509"/>
      <c r="AJ10" s="513"/>
      <c r="AK10" s="516"/>
      <c r="AL10" s="516"/>
      <c r="AM10" s="510"/>
      <c r="AN10" s="205">
        <f>ROUND(CEILING(AR10*('Summary '!$J$2/100+1),5),0)-1</f>
        <v>154</v>
      </c>
      <c r="AO10" s="206">
        <f t="shared" si="3"/>
        <v>0</v>
      </c>
      <c r="AP10" s="206">
        <f t="shared" si="4"/>
        <v>0</v>
      </c>
      <c r="AQ10" s="63"/>
      <c r="AR10" s="62">
        <v>124</v>
      </c>
      <c r="AS10" s="62"/>
      <c r="AT10" s="514"/>
      <c r="AU10" s="515"/>
      <c r="AV10" s="515">
        <f t="shared" si="5"/>
        <v>124</v>
      </c>
      <c r="AW10" s="511">
        <f t="shared" si="6"/>
        <v>124</v>
      </c>
      <c r="AX10" s="234"/>
      <c r="AY10" s="235"/>
      <c r="AZ10" s="236"/>
      <c r="BA10" s="237"/>
      <c r="BB10" s="238"/>
      <c r="BC10" s="45">
        <f t="shared" si="7"/>
        <v>0</v>
      </c>
      <c r="BD10" s="44">
        <f t="shared" si="8"/>
        <v>0</v>
      </c>
      <c r="BE10" s="512">
        <f t="shared" si="9"/>
        <v>130.20000000000002</v>
      </c>
      <c r="BF10" s="242"/>
      <c r="BG10" s="210">
        <f t="shared" si="10"/>
        <v>0</v>
      </c>
      <c r="BH10" s="512">
        <f t="shared" si="20"/>
        <v>136.4</v>
      </c>
      <c r="BI10" s="242"/>
      <c r="BJ10" s="44">
        <f t="shared" si="11"/>
        <v>0</v>
      </c>
      <c r="BK10" s="512">
        <f t="shared" si="12"/>
        <v>142.6</v>
      </c>
      <c r="BL10" s="242"/>
      <c r="BM10" s="210">
        <f t="shared" si="13"/>
        <v>0</v>
      </c>
      <c r="BN10" s="512">
        <f t="shared" si="14"/>
        <v>148.79999999999998</v>
      </c>
      <c r="BO10" s="397">
        <f t="shared" si="15"/>
        <v>0</v>
      </c>
      <c r="BP10" s="210">
        <f t="shared" si="16"/>
        <v>0</v>
      </c>
      <c r="BQ10" s="44">
        <f t="shared" si="17"/>
        <v>0</v>
      </c>
      <c r="BR10" s="70">
        <v>1753</v>
      </c>
      <c r="BS10" s="310"/>
      <c r="BT10" s="303"/>
      <c r="BU10" s="303"/>
      <c r="BV10" s="303"/>
      <c r="BW10" s="303"/>
      <c r="BX10" s="305"/>
      <c r="BY10" s="305"/>
      <c r="BZ10" s="303"/>
    </row>
    <row r="11" spans="1:79" ht="12.75" customHeight="1">
      <c r="A11" s="44" t="str">
        <f t="shared" ref="A11:A13" si="21">"AX1"&amp;REPT(0,4-LEN(BR11))&amp;BR11</f>
        <v>AX11754</v>
      </c>
      <c r="B11" s="38" t="s">
        <v>586</v>
      </c>
      <c r="C11" s="47" t="s">
        <v>596</v>
      </c>
      <c r="D11" s="46" t="s">
        <v>7</v>
      </c>
      <c r="E11" s="243"/>
      <c r="F11" s="46" t="s">
        <v>72</v>
      </c>
      <c r="G11" s="48" t="s">
        <v>76</v>
      </c>
      <c r="H11" s="48" t="s">
        <v>79</v>
      </c>
      <c r="I11" s="223" t="s">
        <v>586</v>
      </c>
      <c r="J11" s="636" t="s">
        <v>1808</v>
      </c>
      <c r="K11" s="636" t="s">
        <v>1801</v>
      </c>
      <c r="L11" s="223" t="s">
        <v>1799</v>
      </c>
      <c r="M11" s="48">
        <v>7.8</v>
      </c>
      <c r="N11" s="44">
        <v>6</v>
      </c>
      <c r="O11" s="210"/>
      <c r="P11" s="210"/>
      <c r="Q11" s="49"/>
      <c r="R11" s="50"/>
      <c r="S11" s="51"/>
      <c r="T11" s="52"/>
      <c r="U11" s="53"/>
      <c r="V11" s="54"/>
      <c r="W11" s="55"/>
      <c r="X11" s="56"/>
      <c r="Y11" s="57"/>
      <c r="Z11" s="58"/>
      <c r="AA11" s="59"/>
      <c r="AB11" s="242"/>
      <c r="AC11" s="242"/>
      <c r="AD11" s="213">
        <f t="shared" si="19"/>
        <v>0</v>
      </c>
      <c r="AE11" s="61">
        <f t="shared" si="2"/>
        <v>0</v>
      </c>
      <c r="AF11" s="62"/>
      <c r="AG11" s="62"/>
      <c r="AH11" s="63"/>
      <c r="AI11" s="509"/>
      <c r="AJ11" s="513"/>
      <c r="AK11" s="516"/>
      <c r="AL11" s="516"/>
      <c r="AM11" s="510"/>
      <c r="AN11" s="205">
        <f>ROUND(CEILING(AR11*('Summary '!$J$2/100+1),5),0)-1</f>
        <v>179</v>
      </c>
      <c r="AO11" s="206">
        <f t="shared" si="3"/>
        <v>0</v>
      </c>
      <c r="AP11" s="206">
        <f t="shared" si="4"/>
        <v>0</v>
      </c>
      <c r="AQ11" s="63"/>
      <c r="AR11" s="62">
        <v>144</v>
      </c>
      <c r="AS11" s="62"/>
      <c r="AT11" s="514"/>
      <c r="AU11" s="515"/>
      <c r="AV11" s="515">
        <f t="shared" si="5"/>
        <v>144</v>
      </c>
      <c r="AW11" s="511">
        <f t="shared" si="6"/>
        <v>144</v>
      </c>
      <c r="AX11" s="234"/>
      <c r="AY11" s="235"/>
      <c r="AZ11" s="236"/>
      <c r="BA11" s="237"/>
      <c r="BB11" s="238"/>
      <c r="BC11" s="45">
        <f t="shared" si="7"/>
        <v>0</v>
      </c>
      <c r="BD11" s="44">
        <f t="shared" si="8"/>
        <v>0</v>
      </c>
      <c r="BE11" s="512">
        <f t="shared" si="9"/>
        <v>151.20000000000002</v>
      </c>
      <c r="BF11" s="242"/>
      <c r="BG11" s="210">
        <f t="shared" si="10"/>
        <v>0</v>
      </c>
      <c r="BH11" s="512">
        <f t="shared" si="20"/>
        <v>158.4</v>
      </c>
      <c r="BI11" s="242"/>
      <c r="BJ11" s="44">
        <f t="shared" si="11"/>
        <v>0</v>
      </c>
      <c r="BK11" s="512">
        <f t="shared" si="12"/>
        <v>165.6</v>
      </c>
      <c r="BL11" s="242"/>
      <c r="BM11" s="210">
        <f t="shared" si="13"/>
        <v>0</v>
      </c>
      <c r="BN11" s="512">
        <f t="shared" si="14"/>
        <v>172.79999999999998</v>
      </c>
      <c r="BO11" s="397">
        <f t="shared" si="15"/>
        <v>0</v>
      </c>
      <c r="BP11" s="210">
        <f t="shared" si="16"/>
        <v>0</v>
      </c>
      <c r="BQ11" s="44">
        <f t="shared" si="17"/>
        <v>0</v>
      </c>
      <c r="BR11" s="70">
        <v>1754</v>
      </c>
      <c r="BS11" s="310"/>
      <c r="BT11" s="303"/>
      <c r="BU11" s="303"/>
      <c r="BV11" s="303"/>
      <c r="BW11" s="303"/>
      <c r="BX11" s="305"/>
      <c r="BY11" s="305"/>
      <c r="BZ11" s="303"/>
    </row>
    <row r="12" spans="1:79" ht="12.75" customHeight="1">
      <c r="A12" s="44" t="str">
        <f t="shared" si="21"/>
        <v>AX11755</v>
      </c>
      <c r="B12" s="38" t="s">
        <v>586</v>
      </c>
      <c r="C12" s="47" t="s">
        <v>597</v>
      </c>
      <c r="D12" s="46" t="s">
        <v>7</v>
      </c>
      <c r="E12" s="243"/>
      <c r="F12" s="46" t="s">
        <v>580</v>
      </c>
      <c r="G12" s="48" t="s">
        <v>87</v>
      </c>
      <c r="H12" s="48" t="s">
        <v>79</v>
      </c>
      <c r="I12" s="223" t="s">
        <v>586</v>
      </c>
      <c r="J12" s="636" t="s">
        <v>1808</v>
      </c>
      <c r="K12" s="636" t="s">
        <v>1801</v>
      </c>
      <c r="L12" s="223" t="s">
        <v>1799</v>
      </c>
      <c r="M12" s="48">
        <v>9.4499999999999993</v>
      </c>
      <c r="N12" s="44">
        <v>4</v>
      </c>
      <c r="O12" s="210"/>
      <c r="P12" s="210"/>
      <c r="Q12" s="49"/>
      <c r="R12" s="50"/>
      <c r="S12" s="51"/>
      <c r="T12" s="52"/>
      <c r="U12" s="53"/>
      <c r="V12" s="54"/>
      <c r="W12" s="55"/>
      <c r="X12" s="56"/>
      <c r="Y12" s="57"/>
      <c r="Z12" s="58"/>
      <c r="AA12" s="59"/>
      <c r="AB12" s="242"/>
      <c r="AC12" s="242"/>
      <c r="AD12" s="213">
        <f t="shared" si="19"/>
        <v>0</v>
      </c>
      <c r="AE12" s="61">
        <f t="shared" si="2"/>
        <v>0</v>
      </c>
      <c r="AF12" s="62"/>
      <c r="AG12" s="62"/>
      <c r="AH12" s="63"/>
      <c r="AI12" s="509"/>
      <c r="AJ12" s="513"/>
      <c r="AK12" s="516"/>
      <c r="AL12" s="516"/>
      <c r="AM12" s="510"/>
      <c r="AN12" s="205">
        <f>ROUND(CEILING(AR12*('Summary '!$J$2/100+1),5),0)-1</f>
        <v>169</v>
      </c>
      <c r="AO12" s="206">
        <f t="shared" si="3"/>
        <v>0</v>
      </c>
      <c r="AP12" s="206">
        <f t="shared" si="4"/>
        <v>0</v>
      </c>
      <c r="AQ12" s="63"/>
      <c r="AR12" s="62">
        <v>139</v>
      </c>
      <c r="AS12" s="62"/>
      <c r="AT12" s="514"/>
      <c r="AU12" s="515"/>
      <c r="AV12" s="515">
        <f t="shared" si="5"/>
        <v>139</v>
      </c>
      <c r="AW12" s="511">
        <f t="shared" si="6"/>
        <v>139</v>
      </c>
      <c r="AX12" s="234"/>
      <c r="AY12" s="235"/>
      <c r="AZ12" s="236"/>
      <c r="BA12" s="237"/>
      <c r="BB12" s="238"/>
      <c r="BC12" s="45">
        <f t="shared" si="7"/>
        <v>0</v>
      </c>
      <c r="BD12" s="44">
        <f t="shared" si="8"/>
        <v>0</v>
      </c>
      <c r="BE12" s="512">
        <f t="shared" si="9"/>
        <v>145.95000000000002</v>
      </c>
      <c r="BF12" s="242"/>
      <c r="BG12" s="210">
        <f t="shared" si="10"/>
        <v>0</v>
      </c>
      <c r="BH12" s="512">
        <f t="shared" si="20"/>
        <v>152.9</v>
      </c>
      <c r="BI12" s="242"/>
      <c r="BJ12" s="44">
        <f t="shared" si="11"/>
        <v>0</v>
      </c>
      <c r="BK12" s="512">
        <f t="shared" si="12"/>
        <v>159.85</v>
      </c>
      <c r="BL12" s="242"/>
      <c r="BM12" s="210">
        <f t="shared" si="13"/>
        <v>0</v>
      </c>
      <c r="BN12" s="512">
        <f t="shared" si="14"/>
        <v>166.79999999999998</v>
      </c>
      <c r="BO12" s="397">
        <f t="shared" si="15"/>
        <v>0</v>
      </c>
      <c r="BP12" s="210">
        <f t="shared" si="16"/>
        <v>0</v>
      </c>
      <c r="BQ12" s="44">
        <f t="shared" si="17"/>
        <v>0</v>
      </c>
      <c r="BR12" s="70">
        <v>1755</v>
      </c>
      <c r="BS12" s="310"/>
      <c r="BT12" s="303"/>
      <c r="BU12" s="303"/>
      <c r="BV12" s="303"/>
      <c r="BW12" s="303"/>
      <c r="BX12" s="305"/>
      <c r="BY12" s="305"/>
      <c r="BZ12" s="303"/>
    </row>
    <row r="13" spans="1:79" ht="12.75" customHeight="1">
      <c r="A13" s="44" t="str">
        <f t="shared" si="21"/>
        <v>AX11756</v>
      </c>
      <c r="B13" s="38" t="s">
        <v>586</v>
      </c>
      <c r="C13" s="47" t="s">
        <v>598</v>
      </c>
      <c r="D13" s="46" t="s">
        <v>7</v>
      </c>
      <c r="E13" s="243"/>
      <c r="F13" s="46" t="s">
        <v>580</v>
      </c>
      <c r="G13" s="48" t="s">
        <v>87</v>
      </c>
      <c r="H13" s="48" t="s">
        <v>79</v>
      </c>
      <c r="I13" s="223" t="s">
        <v>586</v>
      </c>
      <c r="J13" s="636" t="s">
        <v>1808</v>
      </c>
      <c r="K13" s="636" t="s">
        <v>1801</v>
      </c>
      <c r="L13" s="223" t="s">
        <v>1799</v>
      </c>
      <c r="M13" s="48">
        <v>6.431</v>
      </c>
      <c r="N13" s="44">
        <v>2</v>
      </c>
      <c r="O13" s="210"/>
      <c r="P13" s="210"/>
      <c r="Q13" s="49"/>
      <c r="R13" s="50"/>
      <c r="S13" s="51"/>
      <c r="T13" s="52"/>
      <c r="U13" s="53"/>
      <c r="V13" s="54"/>
      <c r="W13" s="55"/>
      <c r="X13" s="56"/>
      <c r="Y13" s="57"/>
      <c r="Z13" s="58"/>
      <c r="AA13" s="59"/>
      <c r="AB13" s="242"/>
      <c r="AC13" s="242"/>
      <c r="AD13" s="213">
        <f t="shared" si="19"/>
        <v>0</v>
      </c>
      <c r="AE13" s="61">
        <f t="shared" si="2"/>
        <v>0</v>
      </c>
      <c r="AF13" s="62"/>
      <c r="AG13" s="62"/>
      <c r="AH13" s="63"/>
      <c r="AI13" s="509"/>
      <c r="AJ13" s="513"/>
      <c r="AK13" s="516"/>
      <c r="AL13" s="516"/>
      <c r="AM13" s="510"/>
      <c r="AN13" s="205">
        <f>ROUND(CEILING(AR13*('Summary '!$J$2/100+1),5),0)-1</f>
        <v>164</v>
      </c>
      <c r="AO13" s="206">
        <f t="shared" si="3"/>
        <v>0</v>
      </c>
      <c r="AP13" s="206">
        <f t="shared" si="4"/>
        <v>0</v>
      </c>
      <c r="AQ13" s="63"/>
      <c r="AR13" s="62">
        <v>134</v>
      </c>
      <c r="AS13" s="62"/>
      <c r="AT13" s="514"/>
      <c r="AU13" s="515"/>
      <c r="AV13" s="515">
        <f t="shared" si="5"/>
        <v>134</v>
      </c>
      <c r="AW13" s="511">
        <f t="shared" si="6"/>
        <v>134</v>
      </c>
      <c r="AX13" s="234"/>
      <c r="AY13" s="235"/>
      <c r="AZ13" s="236"/>
      <c r="BA13" s="237"/>
      <c r="BB13" s="238"/>
      <c r="BC13" s="45">
        <f t="shared" si="7"/>
        <v>0</v>
      </c>
      <c r="BD13" s="44">
        <f t="shared" si="8"/>
        <v>0</v>
      </c>
      <c r="BE13" s="512">
        <f t="shared" si="9"/>
        <v>140.70000000000002</v>
      </c>
      <c r="BF13" s="242"/>
      <c r="BG13" s="210">
        <f t="shared" si="10"/>
        <v>0</v>
      </c>
      <c r="BH13" s="512">
        <f t="shared" si="20"/>
        <v>147.4</v>
      </c>
      <c r="BI13" s="242"/>
      <c r="BJ13" s="44">
        <f t="shared" si="11"/>
        <v>0</v>
      </c>
      <c r="BK13" s="512">
        <f t="shared" si="12"/>
        <v>154.1</v>
      </c>
      <c r="BL13" s="242"/>
      <c r="BM13" s="210">
        <f t="shared" si="13"/>
        <v>0</v>
      </c>
      <c r="BN13" s="512">
        <f t="shared" si="14"/>
        <v>160.79999999999998</v>
      </c>
      <c r="BO13" s="397">
        <f t="shared" si="15"/>
        <v>0</v>
      </c>
      <c r="BP13" s="210">
        <f t="shared" si="16"/>
        <v>0</v>
      </c>
      <c r="BQ13" s="44">
        <f t="shared" si="17"/>
        <v>0</v>
      </c>
      <c r="BR13" s="70">
        <v>1756</v>
      </c>
      <c r="BS13" s="310"/>
      <c r="BT13" s="303"/>
      <c r="BU13" s="303"/>
      <c r="BV13" s="303"/>
      <c r="BW13" s="303"/>
      <c r="BX13" s="305"/>
      <c r="BY13" s="305"/>
      <c r="BZ13" s="303"/>
    </row>
    <row r="14" spans="1:79" ht="12.75" customHeight="1">
      <c r="A14" s="44" t="str">
        <f t="shared" ref="A14:A17" si="22">"AX1"&amp;REPT(0,4-LEN(BR14))&amp;BR14</f>
        <v>AX11288</v>
      </c>
      <c r="B14" s="38" t="s">
        <v>586</v>
      </c>
      <c r="C14" s="47" t="s">
        <v>599</v>
      </c>
      <c r="D14" s="46" t="s">
        <v>7</v>
      </c>
      <c r="E14" s="243"/>
      <c r="F14" s="46" t="s">
        <v>763</v>
      </c>
      <c r="G14" s="46" t="s">
        <v>67</v>
      </c>
      <c r="H14" s="46" t="s">
        <v>79</v>
      </c>
      <c r="I14" s="223" t="s">
        <v>586</v>
      </c>
      <c r="J14" s="636" t="s">
        <v>1808</v>
      </c>
      <c r="K14" s="636" t="s">
        <v>1801</v>
      </c>
      <c r="L14" s="223" t="s">
        <v>1799</v>
      </c>
      <c r="M14" s="48">
        <v>2.1429999999999998</v>
      </c>
      <c r="N14" s="44">
        <v>15</v>
      </c>
      <c r="O14" s="210"/>
      <c r="P14" s="210"/>
      <c r="Q14" s="49"/>
      <c r="R14" s="50"/>
      <c r="S14" s="51"/>
      <c r="T14" s="52"/>
      <c r="U14" s="53"/>
      <c r="V14" s="54"/>
      <c r="W14" s="55"/>
      <c r="X14" s="56"/>
      <c r="Y14" s="57"/>
      <c r="Z14" s="58"/>
      <c r="AA14" s="59"/>
      <c r="AB14" s="242"/>
      <c r="AC14" s="242"/>
      <c r="AD14" s="213">
        <f t="shared" si="19"/>
        <v>0</v>
      </c>
      <c r="AE14" s="61">
        <f t="shared" si="2"/>
        <v>0</v>
      </c>
      <c r="AF14" s="62"/>
      <c r="AG14" s="62"/>
      <c r="AH14" s="63"/>
      <c r="AI14" s="509"/>
      <c r="AJ14" s="513"/>
      <c r="AK14" s="516"/>
      <c r="AL14" s="516"/>
      <c r="AM14" s="510"/>
      <c r="AN14" s="205">
        <f>ROUND(CEILING(AR14*('Summary '!$J$2/100+1),5),0)-1</f>
        <v>114</v>
      </c>
      <c r="AO14" s="206">
        <f t="shared" si="3"/>
        <v>0</v>
      </c>
      <c r="AP14" s="206">
        <f t="shared" si="4"/>
        <v>0</v>
      </c>
      <c r="AQ14" s="63"/>
      <c r="AR14" s="62">
        <v>94</v>
      </c>
      <c r="AS14" s="62"/>
      <c r="AT14" s="514"/>
      <c r="AU14" s="515"/>
      <c r="AV14" s="515">
        <f t="shared" si="5"/>
        <v>94</v>
      </c>
      <c r="AW14" s="511">
        <f t="shared" si="6"/>
        <v>94</v>
      </c>
      <c r="AX14" s="234"/>
      <c r="AY14" s="235"/>
      <c r="AZ14" s="236"/>
      <c r="BA14" s="237"/>
      <c r="BB14" s="238"/>
      <c r="BC14" s="45">
        <f t="shared" si="7"/>
        <v>0</v>
      </c>
      <c r="BD14" s="44">
        <f t="shared" si="8"/>
        <v>0</v>
      </c>
      <c r="BE14" s="512">
        <f t="shared" si="9"/>
        <v>98.7</v>
      </c>
      <c r="BF14" s="242"/>
      <c r="BG14" s="210">
        <f t="shared" si="10"/>
        <v>0</v>
      </c>
      <c r="BH14" s="512">
        <f t="shared" si="20"/>
        <v>103.4</v>
      </c>
      <c r="BI14" s="242"/>
      <c r="BJ14" s="44">
        <f t="shared" si="11"/>
        <v>0</v>
      </c>
      <c r="BK14" s="512">
        <f t="shared" si="12"/>
        <v>108.1</v>
      </c>
      <c r="BL14" s="242"/>
      <c r="BM14" s="210">
        <f t="shared" si="13"/>
        <v>0</v>
      </c>
      <c r="BN14" s="512">
        <f t="shared" si="14"/>
        <v>112.8</v>
      </c>
      <c r="BO14" s="397">
        <f t="shared" si="15"/>
        <v>0</v>
      </c>
      <c r="BP14" s="210">
        <f t="shared" si="16"/>
        <v>0</v>
      </c>
      <c r="BQ14" s="44">
        <f t="shared" si="17"/>
        <v>0</v>
      </c>
      <c r="BR14" s="70">
        <v>1288</v>
      </c>
      <c r="BS14" s="310"/>
      <c r="BT14" s="303"/>
      <c r="BU14" s="303"/>
      <c r="BV14" s="303"/>
      <c r="BW14" s="303"/>
      <c r="BX14" s="305"/>
      <c r="BY14" s="305"/>
      <c r="BZ14" s="303"/>
    </row>
    <row r="15" spans="1:79" ht="12.75" customHeight="1">
      <c r="A15" s="44" t="str">
        <f t="shared" si="22"/>
        <v>AX11289</v>
      </c>
      <c r="B15" s="38" t="s">
        <v>586</v>
      </c>
      <c r="C15" s="47" t="s">
        <v>600</v>
      </c>
      <c r="D15" s="46" t="s">
        <v>7</v>
      </c>
      <c r="E15" s="243"/>
      <c r="F15" s="47" t="s">
        <v>765</v>
      </c>
      <c r="G15" s="46" t="s">
        <v>73</v>
      </c>
      <c r="H15" s="46" t="s">
        <v>79</v>
      </c>
      <c r="I15" s="223" t="s">
        <v>586</v>
      </c>
      <c r="J15" s="636" t="s">
        <v>1808</v>
      </c>
      <c r="K15" s="636" t="s">
        <v>1801</v>
      </c>
      <c r="L15" s="223" t="s">
        <v>1799</v>
      </c>
      <c r="M15" s="48">
        <v>4.048</v>
      </c>
      <c r="N15" s="44">
        <v>10</v>
      </c>
      <c r="O15" s="210"/>
      <c r="P15" s="210"/>
      <c r="Q15" s="49"/>
      <c r="R15" s="50"/>
      <c r="S15" s="51"/>
      <c r="T15" s="52"/>
      <c r="U15" s="53"/>
      <c r="V15" s="54"/>
      <c r="W15" s="55"/>
      <c r="X15" s="56"/>
      <c r="Y15" s="57"/>
      <c r="Z15" s="58"/>
      <c r="AA15" s="59"/>
      <c r="AB15" s="242"/>
      <c r="AC15" s="242"/>
      <c r="AD15" s="213">
        <f t="shared" si="19"/>
        <v>0</v>
      </c>
      <c r="AE15" s="61">
        <f t="shared" si="2"/>
        <v>0</v>
      </c>
      <c r="AF15" s="62"/>
      <c r="AG15" s="62"/>
      <c r="AH15" s="63"/>
      <c r="AI15" s="509"/>
      <c r="AJ15" s="513"/>
      <c r="AK15" s="516"/>
      <c r="AL15" s="516"/>
      <c r="AM15" s="510"/>
      <c r="AN15" s="205">
        <f>ROUND(CEILING(AR15*('Summary '!$J$2/100+1),5),0)-1</f>
        <v>129</v>
      </c>
      <c r="AO15" s="206">
        <f t="shared" si="3"/>
        <v>0</v>
      </c>
      <c r="AP15" s="206">
        <f t="shared" si="4"/>
        <v>0</v>
      </c>
      <c r="AQ15" s="63"/>
      <c r="AR15" s="62">
        <v>104</v>
      </c>
      <c r="AS15" s="62"/>
      <c r="AT15" s="514"/>
      <c r="AU15" s="515"/>
      <c r="AV15" s="515">
        <f t="shared" si="5"/>
        <v>104</v>
      </c>
      <c r="AW15" s="511">
        <f t="shared" si="6"/>
        <v>104</v>
      </c>
      <c r="AX15" s="234"/>
      <c r="AY15" s="235"/>
      <c r="AZ15" s="236"/>
      <c r="BA15" s="237"/>
      <c r="BB15" s="238"/>
      <c r="BC15" s="45">
        <f t="shared" si="7"/>
        <v>0</v>
      </c>
      <c r="BD15" s="44">
        <f t="shared" si="8"/>
        <v>0</v>
      </c>
      <c r="BE15" s="512">
        <f t="shared" si="9"/>
        <v>109.2</v>
      </c>
      <c r="BF15" s="242"/>
      <c r="BG15" s="210">
        <f t="shared" si="10"/>
        <v>0</v>
      </c>
      <c r="BH15" s="512">
        <f t="shared" si="20"/>
        <v>114.4</v>
      </c>
      <c r="BI15" s="242"/>
      <c r="BJ15" s="44">
        <f t="shared" si="11"/>
        <v>0</v>
      </c>
      <c r="BK15" s="512">
        <f t="shared" si="12"/>
        <v>119.6</v>
      </c>
      <c r="BL15" s="242"/>
      <c r="BM15" s="210">
        <f t="shared" si="13"/>
        <v>0</v>
      </c>
      <c r="BN15" s="512">
        <f t="shared" si="14"/>
        <v>124.8</v>
      </c>
      <c r="BO15" s="397">
        <f t="shared" si="15"/>
        <v>0</v>
      </c>
      <c r="BP15" s="210">
        <f t="shared" si="16"/>
        <v>0</v>
      </c>
      <c r="BQ15" s="44">
        <f t="shared" si="17"/>
        <v>0</v>
      </c>
      <c r="BR15" s="84">
        <v>1289</v>
      </c>
      <c r="BS15" s="310"/>
      <c r="BT15" s="303"/>
      <c r="BU15" s="303"/>
      <c r="BV15" s="303"/>
      <c r="BW15" s="303"/>
      <c r="BX15" s="305"/>
      <c r="BY15" s="305"/>
      <c r="BZ15" s="303"/>
    </row>
    <row r="16" spans="1:79" ht="13.75" customHeight="1">
      <c r="A16" s="44" t="str">
        <f t="shared" si="22"/>
        <v>AX11052</v>
      </c>
      <c r="B16" s="38" t="s">
        <v>586</v>
      </c>
      <c r="C16" s="47" t="s">
        <v>601</v>
      </c>
      <c r="D16" s="46" t="s">
        <v>7</v>
      </c>
      <c r="E16" s="243"/>
      <c r="F16" s="47" t="s">
        <v>59</v>
      </c>
      <c r="G16" s="46" t="s">
        <v>73</v>
      </c>
      <c r="H16" s="46" t="s">
        <v>74</v>
      </c>
      <c r="I16" s="223" t="s">
        <v>586</v>
      </c>
      <c r="J16" s="636" t="s">
        <v>1808</v>
      </c>
      <c r="K16" s="636" t="s">
        <v>1801</v>
      </c>
      <c r="L16" s="223" t="s">
        <v>1799</v>
      </c>
      <c r="M16" s="48">
        <v>3.1779999999999999</v>
      </c>
      <c r="N16" s="44">
        <v>10</v>
      </c>
      <c r="O16" s="210"/>
      <c r="P16" s="210"/>
      <c r="Q16" s="49"/>
      <c r="R16" s="50"/>
      <c r="S16" s="51"/>
      <c r="T16" s="52"/>
      <c r="U16" s="53"/>
      <c r="V16" s="54"/>
      <c r="W16" s="55"/>
      <c r="X16" s="56"/>
      <c r="Y16" s="57"/>
      <c r="Z16" s="58"/>
      <c r="AA16" s="59"/>
      <c r="AB16" s="242"/>
      <c r="AC16" s="242"/>
      <c r="AD16" s="213">
        <f t="shared" si="19"/>
        <v>0</v>
      </c>
      <c r="AE16" s="61">
        <f t="shared" si="2"/>
        <v>0</v>
      </c>
      <c r="AF16" s="62"/>
      <c r="AG16" s="62"/>
      <c r="AH16" s="63"/>
      <c r="AI16" s="509"/>
      <c r="AJ16" s="405"/>
      <c r="AK16" s="62"/>
      <c r="AL16" s="516"/>
      <c r="AM16" s="510"/>
      <c r="AN16" s="205">
        <f>ROUND(CEILING(AR16*('Summary '!$J$2/100+1),5),0)-1</f>
        <v>114</v>
      </c>
      <c r="AO16" s="206">
        <f t="shared" si="3"/>
        <v>0</v>
      </c>
      <c r="AP16" s="206">
        <f t="shared" si="4"/>
        <v>0</v>
      </c>
      <c r="AQ16" s="63"/>
      <c r="AR16" s="62">
        <v>94</v>
      </c>
      <c r="AS16" s="62"/>
      <c r="AT16" s="514"/>
      <c r="AU16" s="515"/>
      <c r="AV16" s="515">
        <f t="shared" si="5"/>
        <v>94</v>
      </c>
      <c r="AW16" s="511">
        <f t="shared" si="6"/>
        <v>94</v>
      </c>
      <c r="AX16" s="234"/>
      <c r="AY16" s="235"/>
      <c r="AZ16" s="236"/>
      <c r="BA16" s="237"/>
      <c r="BB16" s="238"/>
      <c r="BC16" s="45">
        <f t="shared" si="7"/>
        <v>0</v>
      </c>
      <c r="BD16" s="44">
        <f t="shared" si="8"/>
        <v>0</v>
      </c>
      <c r="BE16" s="512">
        <f t="shared" si="9"/>
        <v>98.7</v>
      </c>
      <c r="BF16" s="242"/>
      <c r="BG16" s="210">
        <f t="shared" si="10"/>
        <v>0</v>
      </c>
      <c r="BH16" s="512">
        <f t="shared" si="20"/>
        <v>103.4</v>
      </c>
      <c r="BI16" s="242"/>
      <c r="BJ16" s="44">
        <f t="shared" si="11"/>
        <v>0</v>
      </c>
      <c r="BK16" s="512">
        <f t="shared" si="12"/>
        <v>108.1</v>
      </c>
      <c r="BL16" s="242"/>
      <c r="BM16" s="210">
        <f t="shared" si="13"/>
        <v>0</v>
      </c>
      <c r="BN16" s="512">
        <f t="shared" si="14"/>
        <v>112.8</v>
      </c>
      <c r="BO16" s="397">
        <f t="shared" si="15"/>
        <v>0</v>
      </c>
      <c r="BP16" s="210">
        <f t="shared" si="16"/>
        <v>0</v>
      </c>
      <c r="BQ16" s="44">
        <f t="shared" si="17"/>
        <v>0</v>
      </c>
      <c r="BR16" s="70">
        <v>1052</v>
      </c>
      <c r="BS16" s="310"/>
      <c r="BT16" s="303"/>
      <c r="BU16" s="303"/>
      <c r="BV16" s="303"/>
      <c r="BW16" s="303"/>
      <c r="BX16" s="305"/>
      <c r="BY16" s="305"/>
      <c r="BZ16" s="303"/>
    </row>
    <row r="17" spans="1:78" ht="12.75" customHeight="1">
      <c r="A17" s="44" t="str">
        <f t="shared" si="22"/>
        <v>AX11083</v>
      </c>
      <c r="B17" s="38" t="s">
        <v>586</v>
      </c>
      <c r="C17" s="47" t="s">
        <v>602</v>
      </c>
      <c r="D17" s="46" t="s">
        <v>7</v>
      </c>
      <c r="E17" s="243"/>
      <c r="F17" s="46" t="s">
        <v>59</v>
      </c>
      <c r="G17" s="46" t="s">
        <v>76</v>
      </c>
      <c r="H17" s="46" t="s">
        <v>74</v>
      </c>
      <c r="I17" s="223" t="s">
        <v>586</v>
      </c>
      <c r="J17" s="636" t="s">
        <v>1808</v>
      </c>
      <c r="K17" s="636" t="s">
        <v>1801</v>
      </c>
      <c r="L17" s="223" t="s">
        <v>1799</v>
      </c>
      <c r="M17" s="48">
        <v>10.499000000000001</v>
      </c>
      <c r="N17" s="44">
        <v>10</v>
      </c>
      <c r="O17" s="210"/>
      <c r="P17" s="210"/>
      <c r="Q17" s="49"/>
      <c r="R17" s="50"/>
      <c r="S17" s="51"/>
      <c r="T17" s="52"/>
      <c r="U17" s="53"/>
      <c r="V17" s="54"/>
      <c r="W17" s="55"/>
      <c r="X17" s="56"/>
      <c r="Y17" s="57"/>
      <c r="Z17" s="58"/>
      <c r="AA17" s="59"/>
      <c r="AB17" s="242"/>
      <c r="AC17" s="242"/>
      <c r="AD17" s="213">
        <f t="shared" si="19"/>
        <v>0</v>
      </c>
      <c r="AE17" s="61">
        <f t="shared" si="2"/>
        <v>0</v>
      </c>
      <c r="AF17" s="62"/>
      <c r="AG17" s="62"/>
      <c r="AH17" s="63"/>
      <c r="AI17" s="509"/>
      <c r="AJ17" s="513"/>
      <c r="AK17" s="516"/>
      <c r="AL17" s="516"/>
      <c r="AM17" s="510"/>
      <c r="AN17" s="205">
        <f>ROUND(CEILING(AR17*('Summary '!$J$2/100+1),5),0)-1</f>
        <v>224</v>
      </c>
      <c r="AO17" s="206">
        <f t="shared" si="3"/>
        <v>0</v>
      </c>
      <c r="AP17" s="206">
        <f t="shared" si="4"/>
        <v>0</v>
      </c>
      <c r="AQ17" s="63"/>
      <c r="AR17" s="62">
        <v>184</v>
      </c>
      <c r="AS17" s="62"/>
      <c r="AT17" s="514"/>
      <c r="AU17" s="515"/>
      <c r="AV17" s="515">
        <f t="shared" si="5"/>
        <v>184</v>
      </c>
      <c r="AW17" s="511">
        <f t="shared" si="6"/>
        <v>184</v>
      </c>
      <c r="AX17" s="234"/>
      <c r="AY17" s="235"/>
      <c r="AZ17" s="236"/>
      <c r="BA17" s="237"/>
      <c r="BB17" s="238"/>
      <c r="BC17" s="45">
        <f t="shared" si="7"/>
        <v>0</v>
      </c>
      <c r="BD17" s="44">
        <f t="shared" si="8"/>
        <v>0</v>
      </c>
      <c r="BE17" s="512">
        <f t="shared" si="9"/>
        <v>193.20000000000002</v>
      </c>
      <c r="BF17" s="242"/>
      <c r="BG17" s="210">
        <f t="shared" si="10"/>
        <v>0</v>
      </c>
      <c r="BH17" s="512">
        <f t="shared" si="20"/>
        <v>202.4</v>
      </c>
      <c r="BI17" s="242"/>
      <c r="BJ17" s="44">
        <f t="shared" si="11"/>
        <v>0</v>
      </c>
      <c r="BK17" s="512">
        <f t="shared" si="12"/>
        <v>211.6</v>
      </c>
      <c r="BL17" s="242"/>
      <c r="BM17" s="210">
        <f t="shared" si="13"/>
        <v>0</v>
      </c>
      <c r="BN17" s="512">
        <f t="shared" si="14"/>
        <v>220.79999999999998</v>
      </c>
      <c r="BO17" s="397">
        <f t="shared" si="15"/>
        <v>0</v>
      </c>
      <c r="BP17" s="210">
        <f t="shared" si="16"/>
        <v>0</v>
      </c>
      <c r="BQ17" s="44">
        <f t="shared" si="17"/>
        <v>0</v>
      </c>
      <c r="BR17" s="13">
        <v>1083</v>
      </c>
      <c r="BS17" s="310"/>
      <c r="BT17" s="303"/>
      <c r="BU17" s="303"/>
      <c r="BV17" s="303"/>
      <c r="BW17" s="303"/>
      <c r="BX17" s="305"/>
      <c r="BY17" s="305"/>
      <c r="BZ17" s="303"/>
    </row>
    <row r="18" spans="1:78" ht="17">
      <c r="A18" s="71"/>
      <c r="B18" s="183"/>
      <c r="C18" s="293" t="s">
        <v>587</v>
      </c>
      <c r="D18" s="72"/>
      <c r="E18" s="207"/>
      <c r="F18" s="72"/>
      <c r="G18" s="72"/>
      <c r="H18" s="72"/>
      <c r="I18" s="72"/>
      <c r="J18" s="72"/>
      <c r="K18" s="72"/>
      <c r="L18" s="72"/>
      <c r="M18" s="72"/>
      <c r="N18" s="73"/>
      <c r="O18" s="428"/>
      <c r="P18" s="428"/>
      <c r="Q18" s="244"/>
      <c r="R18" s="74"/>
      <c r="S18" s="74"/>
      <c r="T18" s="74"/>
      <c r="U18" s="75"/>
      <c r="V18" s="74"/>
      <c r="W18" s="74"/>
      <c r="X18" s="76"/>
      <c r="Y18" s="74"/>
      <c r="Z18" s="76"/>
      <c r="AA18" s="76"/>
      <c r="AB18" s="456"/>
      <c r="AC18" s="456"/>
      <c r="AD18" s="77"/>
      <c r="AE18" s="77"/>
      <c r="AF18" s="77"/>
      <c r="AG18" s="77"/>
      <c r="AH18" s="77"/>
      <c r="AI18" s="77"/>
      <c r="AJ18" s="404"/>
      <c r="AK18" s="77"/>
      <c r="AL18" s="404"/>
      <c r="AM18" s="404"/>
      <c r="AN18" s="404"/>
      <c r="AO18" s="404"/>
      <c r="AP18" s="404"/>
      <c r="AQ18" s="404"/>
      <c r="AR18" s="404"/>
      <c r="AS18" s="404"/>
      <c r="AT18" s="404"/>
      <c r="AU18" s="404"/>
      <c r="AV18" s="404"/>
      <c r="AW18" s="404"/>
      <c r="AX18" s="456"/>
      <c r="AY18" s="456"/>
      <c r="AZ18" s="456"/>
      <c r="BA18" s="456"/>
      <c r="BB18" s="456"/>
      <c r="BC18" s="404"/>
      <c r="BD18" s="404"/>
      <c r="BE18" s="404"/>
      <c r="BF18" s="456"/>
      <c r="BG18" s="404"/>
      <c r="BH18" s="404"/>
      <c r="BI18" s="456"/>
      <c r="BJ18" s="404"/>
      <c r="BK18" s="404"/>
      <c r="BL18" s="456"/>
      <c r="BM18" s="404"/>
      <c r="BN18" s="404"/>
      <c r="BO18" s="404"/>
      <c r="BP18" s="404"/>
      <c r="BQ18" s="81"/>
      <c r="BR18" s="82"/>
      <c r="BS18" s="310"/>
      <c r="BT18" s="303"/>
      <c r="BU18" s="303"/>
      <c r="BV18" s="303"/>
      <c r="BW18" s="303"/>
      <c r="BX18" s="305"/>
      <c r="BY18" s="305"/>
      <c r="BZ18" s="303"/>
    </row>
    <row r="19" spans="1:78" ht="12.75" customHeight="1">
      <c r="A19" s="44" t="str">
        <f>"AX1"&amp;REPT(0,4-LEN(BR19))&amp;BR19</f>
        <v>AX11149</v>
      </c>
      <c r="B19" s="38" t="s">
        <v>587</v>
      </c>
      <c r="C19" s="47" t="s">
        <v>646</v>
      </c>
      <c r="D19" s="46" t="s">
        <v>7</v>
      </c>
      <c r="E19" s="243"/>
      <c r="F19" s="46" t="s">
        <v>393</v>
      </c>
      <c r="G19" s="46" t="s">
        <v>67</v>
      </c>
      <c r="H19" s="46" t="s">
        <v>95</v>
      </c>
      <c r="I19" s="223" t="s">
        <v>1798</v>
      </c>
      <c r="J19" s="636" t="s">
        <v>1808</v>
      </c>
      <c r="K19" s="636" t="s">
        <v>1801</v>
      </c>
      <c r="L19" s="223" t="s">
        <v>1799</v>
      </c>
      <c r="M19" s="48">
        <v>0.6</v>
      </c>
      <c r="N19" s="427">
        <v>20</v>
      </c>
      <c r="O19" s="430"/>
      <c r="P19" s="430"/>
      <c r="Q19" s="421"/>
      <c r="R19" s="50"/>
      <c r="S19" s="51"/>
      <c r="T19" s="52"/>
      <c r="U19" s="53"/>
      <c r="V19" s="54"/>
      <c r="W19" s="55"/>
      <c r="X19" s="56"/>
      <c r="Y19" s="57"/>
      <c r="Z19" s="58"/>
      <c r="AA19" s="59"/>
      <c r="AB19" s="242"/>
      <c r="AC19" s="242"/>
      <c r="AD19" s="213">
        <f t="shared" si="19"/>
        <v>0</v>
      </c>
      <c r="AE19" s="61">
        <f t="shared" ref="AE19:AE44" si="23">N19*AD19</f>
        <v>0</v>
      </c>
      <c r="AF19" s="62"/>
      <c r="AG19" s="62"/>
      <c r="AH19" s="63"/>
      <c r="AI19" s="509"/>
      <c r="AJ19" s="509"/>
      <c r="AK19" s="516"/>
      <c r="AL19" s="516"/>
      <c r="AM19" s="510"/>
      <c r="AN19" s="205">
        <f>ROUND(CEILING(AR19*('Summary '!$J$2/100+1),5),0)-1</f>
        <v>84</v>
      </c>
      <c r="AO19" s="206">
        <f t="shared" ref="AO19:AO44" si="24">IF(P19=TRUE,-0.05,0)</f>
        <v>0</v>
      </c>
      <c r="AP19" s="206">
        <f t="shared" ref="AP19:AP44" si="25">IF(O19=TRUE,0.15,0)</f>
        <v>0</v>
      </c>
      <c r="AQ19" s="63"/>
      <c r="AR19" s="62">
        <v>69</v>
      </c>
      <c r="AS19" s="62"/>
      <c r="AT19" s="514"/>
      <c r="AU19" s="515"/>
      <c r="AV19" s="515">
        <f t="shared" ref="AV19:AV44" si="26">IF(OrderFormType="Wholesale",CEILING(AR19*ExchRate,ExchRateRoundUpTo),CEILING(AN19*ExchRate,ExchRateRoundUpTo)/1.22)</f>
        <v>69</v>
      </c>
      <c r="AW19" s="511">
        <f t="shared" ref="AW19:AW44" si="27">AV19*(1+AO19+AP19)</f>
        <v>69</v>
      </c>
      <c r="AX19" s="234"/>
      <c r="AY19" s="235"/>
      <c r="AZ19" s="236"/>
      <c r="BA19" s="237"/>
      <c r="BB19" s="238"/>
      <c r="BC19" s="45">
        <f t="shared" ref="BC19:BC44" si="28">SUM(AX19:BB19)</f>
        <v>0</v>
      </c>
      <c r="BD19" s="44">
        <f t="shared" ref="BD19:BD44" si="29">N19*BC19</f>
        <v>0</v>
      </c>
      <c r="BE19" s="512">
        <f t="shared" ref="BE19:BE44" si="30">AV19*(1.05+AO19+AP19)</f>
        <v>72.45</v>
      </c>
      <c r="BF19" s="242"/>
      <c r="BG19" s="210">
        <f t="shared" ref="BG19:BG44" si="31">$N19*BF19</f>
        <v>0</v>
      </c>
      <c r="BH19" s="512">
        <f t="shared" si="20"/>
        <v>75.900000000000006</v>
      </c>
      <c r="BI19" s="242"/>
      <c r="BJ19" s="44">
        <f t="shared" ref="BJ19:BJ44" si="32">N19*BI19</f>
        <v>0</v>
      </c>
      <c r="BK19" s="512">
        <f t="shared" ref="BK19:BK44" si="33">AV19*(1.15+AO19+AP19)</f>
        <v>79.349999999999994</v>
      </c>
      <c r="BL19" s="242"/>
      <c r="BM19" s="210">
        <f t="shared" ref="BM19:BM44" si="34">N19*BL19</f>
        <v>0</v>
      </c>
      <c r="BN19" s="512">
        <f t="shared" ref="BN19:BN44" si="35">AV19*(1.2+AO19+AP19)</f>
        <v>82.8</v>
      </c>
      <c r="BO19" s="397">
        <f t="shared" ref="BO19:BO44" si="36">(AD19*AW19)+(BC19*BE19)+(BF19*BH19)+(BI19*BK19)+(BL19*BN19)</f>
        <v>0</v>
      </c>
      <c r="BP19" s="210">
        <f t="shared" ref="BP19:BP44" si="37">AD19+BC19+BF19+BI19+BL19</f>
        <v>0</v>
      </c>
      <c r="BQ19" s="44">
        <f t="shared" ref="BQ19:BQ44" si="38">N19*BP19</f>
        <v>0</v>
      </c>
      <c r="BR19" s="70">
        <v>1149</v>
      </c>
      <c r="BS19" s="310"/>
      <c r="BT19" s="303"/>
      <c r="BU19" s="303"/>
      <c r="BV19" s="303"/>
      <c r="BW19" s="303"/>
      <c r="BX19" s="305"/>
      <c r="BY19" s="305"/>
      <c r="BZ19" s="303"/>
    </row>
    <row r="20" spans="1:78" ht="12.75" customHeight="1">
      <c r="A20" s="44" t="str">
        <f t="shared" ref="A20" si="39">"AX1"&amp;REPT(0,4-LEN(BR20))&amp;BR20</f>
        <v>AX11150</v>
      </c>
      <c r="B20" s="38" t="s">
        <v>587</v>
      </c>
      <c r="C20" s="47" t="s">
        <v>647</v>
      </c>
      <c r="D20" s="46" t="s">
        <v>7</v>
      </c>
      <c r="E20" s="243"/>
      <c r="F20" s="46" t="s">
        <v>764</v>
      </c>
      <c r="G20" s="46" t="s">
        <v>73</v>
      </c>
      <c r="H20" s="46" t="s">
        <v>95</v>
      </c>
      <c r="I20" s="223" t="s">
        <v>1798</v>
      </c>
      <c r="J20" s="636" t="s">
        <v>1808</v>
      </c>
      <c r="K20" s="636" t="s">
        <v>1801</v>
      </c>
      <c r="L20" s="223" t="s">
        <v>1799</v>
      </c>
      <c r="M20" s="48">
        <v>1.6140000000000001</v>
      </c>
      <c r="N20" s="427">
        <v>10</v>
      </c>
      <c r="O20" s="430"/>
      <c r="P20" s="430"/>
      <c r="Q20" s="421"/>
      <c r="R20" s="50"/>
      <c r="S20" s="51"/>
      <c r="T20" s="52"/>
      <c r="U20" s="53"/>
      <c r="V20" s="54"/>
      <c r="W20" s="55"/>
      <c r="X20" s="56"/>
      <c r="Y20" s="57"/>
      <c r="Z20" s="58"/>
      <c r="AA20" s="59"/>
      <c r="AB20" s="242"/>
      <c r="AC20" s="242"/>
      <c r="AD20" s="213">
        <f t="shared" si="19"/>
        <v>0</v>
      </c>
      <c r="AE20" s="61">
        <f t="shared" si="23"/>
        <v>0</v>
      </c>
      <c r="AF20" s="62"/>
      <c r="AG20" s="62"/>
      <c r="AH20" s="63"/>
      <c r="AI20" s="509"/>
      <c r="AJ20" s="509"/>
      <c r="AK20" s="516"/>
      <c r="AL20" s="516"/>
      <c r="AM20" s="510"/>
      <c r="AN20" s="205">
        <f>ROUND(CEILING(AR20*('Summary '!$J$2/100+1),5),0)-1</f>
        <v>84</v>
      </c>
      <c r="AO20" s="206">
        <f t="shared" si="24"/>
        <v>0</v>
      </c>
      <c r="AP20" s="206">
        <f t="shared" si="25"/>
        <v>0</v>
      </c>
      <c r="AQ20" s="63"/>
      <c r="AR20" s="62">
        <v>69</v>
      </c>
      <c r="AS20" s="62"/>
      <c r="AT20" s="514"/>
      <c r="AU20" s="515"/>
      <c r="AV20" s="515">
        <f t="shared" si="26"/>
        <v>69</v>
      </c>
      <c r="AW20" s="511">
        <f t="shared" si="27"/>
        <v>69</v>
      </c>
      <c r="AX20" s="234"/>
      <c r="AY20" s="235"/>
      <c r="AZ20" s="236"/>
      <c r="BA20" s="237"/>
      <c r="BB20" s="238"/>
      <c r="BC20" s="45">
        <f t="shared" si="28"/>
        <v>0</v>
      </c>
      <c r="BD20" s="44">
        <f t="shared" si="29"/>
        <v>0</v>
      </c>
      <c r="BE20" s="512">
        <f t="shared" si="30"/>
        <v>72.45</v>
      </c>
      <c r="BF20" s="242"/>
      <c r="BG20" s="210">
        <f t="shared" si="31"/>
        <v>0</v>
      </c>
      <c r="BH20" s="512">
        <f t="shared" si="20"/>
        <v>75.900000000000006</v>
      </c>
      <c r="BI20" s="242"/>
      <c r="BJ20" s="44">
        <f t="shared" si="32"/>
        <v>0</v>
      </c>
      <c r="BK20" s="512">
        <f t="shared" si="33"/>
        <v>79.349999999999994</v>
      </c>
      <c r="BL20" s="242"/>
      <c r="BM20" s="210">
        <f t="shared" si="34"/>
        <v>0</v>
      </c>
      <c r="BN20" s="512">
        <f t="shared" si="35"/>
        <v>82.8</v>
      </c>
      <c r="BO20" s="397">
        <f t="shared" si="36"/>
        <v>0</v>
      </c>
      <c r="BP20" s="210">
        <f t="shared" si="37"/>
        <v>0</v>
      </c>
      <c r="BQ20" s="44">
        <f t="shared" si="38"/>
        <v>0</v>
      </c>
      <c r="BR20" s="70">
        <v>1150</v>
      </c>
      <c r="BS20" s="310"/>
      <c r="BT20" s="303"/>
      <c r="BU20" s="303"/>
      <c r="BV20" s="303"/>
      <c r="BW20" s="303"/>
      <c r="BX20" s="305"/>
      <c r="BY20" s="305"/>
      <c r="BZ20" s="303"/>
    </row>
    <row r="21" spans="1:78" ht="12.75" customHeight="1">
      <c r="A21" s="44" t="str">
        <f t="shared" ref="A21:A34" si="40">"AX1"&amp;REPT(0,4-LEN(BR21))&amp;BR21</f>
        <v>AX11151</v>
      </c>
      <c r="B21" s="38" t="s">
        <v>587</v>
      </c>
      <c r="C21" s="47" t="s">
        <v>648</v>
      </c>
      <c r="D21" s="46" t="s">
        <v>7</v>
      </c>
      <c r="E21" s="243"/>
      <c r="F21" s="46" t="s">
        <v>762</v>
      </c>
      <c r="G21" s="46" t="s">
        <v>73</v>
      </c>
      <c r="H21" s="46" t="s">
        <v>95</v>
      </c>
      <c r="I21" s="223" t="s">
        <v>1798</v>
      </c>
      <c r="J21" s="636" t="s">
        <v>1808</v>
      </c>
      <c r="K21" s="636" t="s">
        <v>1801</v>
      </c>
      <c r="L21" s="223" t="s">
        <v>1799</v>
      </c>
      <c r="M21" s="212">
        <v>1.538</v>
      </c>
      <c r="N21" s="427">
        <v>5</v>
      </c>
      <c r="O21" s="430"/>
      <c r="P21" s="430"/>
      <c r="Q21" s="421"/>
      <c r="R21" s="50"/>
      <c r="S21" s="51"/>
      <c r="T21" s="52"/>
      <c r="U21" s="53"/>
      <c r="V21" s="54"/>
      <c r="W21" s="55"/>
      <c r="X21" s="56"/>
      <c r="Y21" s="57"/>
      <c r="Z21" s="58"/>
      <c r="AA21" s="59"/>
      <c r="AB21" s="242"/>
      <c r="AC21" s="242"/>
      <c r="AD21" s="213">
        <f t="shared" si="19"/>
        <v>0</v>
      </c>
      <c r="AE21" s="61">
        <f t="shared" si="23"/>
        <v>0</v>
      </c>
      <c r="AF21" s="62"/>
      <c r="AG21" s="62"/>
      <c r="AH21" s="63"/>
      <c r="AI21" s="509"/>
      <c r="AJ21" s="509"/>
      <c r="AK21" s="516"/>
      <c r="AL21" s="516"/>
      <c r="AM21" s="510"/>
      <c r="AN21" s="205">
        <f>ROUND(CEILING(AR21*('Summary '!$J$2/100+1),5),0)-1</f>
        <v>84</v>
      </c>
      <c r="AO21" s="206">
        <f t="shared" si="24"/>
        <v>0</v>
      </c>
      <c r="AP21" s="206">
        <f t="shared" si="25"/>
        <v>0</v>
      </c>
      <c r="AQ21" s="63"/>
      <c r="AR21" s="62">
        <v>69</v>
      </c>
      <c r="AS21" s="62"/>
      <c r="AT21" s="514"/>
      <c r="AU21" s="515"/>
      <c r="AV21" s="515">
        <f t="shared" si="26"/>
        <v>69</v>
      </c>
      <c r="AW21" s="511">
        <f t="shared" si="27"/>
        <v>69</v>
      </c>
      <c r="AX21" s="234"/>
      <c r="AY21" s="235"/>
      <c r="AZ21" s="236"/>
      <c r="BA21" s="237"/>
      <c r="BB21" s="238"/>
      <c r="BC21" s="45">
        <f t="shared" si="28"/>
        <v>0</v>
      </c>
      <c r="BD21" s="44">
        <f t="shared" si="29"/>
        <v>0</v>
      </c>
      <c r="BE21" s="512">
        <f t="shared" si="30"/>
        <v>72.45</v>
      </c>
      <c r="BF21" s="242"/>
      <c r="BG21" s="210">
        <f t="shared" si="31"/>
        <v>0</v>
      </c>
      <c r="BH21" s="512">
        <f t="shared" si="20"/>
        <v>75.900000000000006</v>
      </c>
      <c r="BI21" s="242"/>
      <c r="BJ21" s="44">
        <f t="shared" si="32"/>
        <v>0</v>
      </c>
      <c r="BK21" s="512">
        <f t="shared" si="33"/>
        <v>79.349999999999994</v>
      </c>
      <c r="BL21" s="242"/>
      <c r="BM21" s="210">
        <f t="shared" si="34"/>
        <v>0</v>
      </c>
      <c r="BN21" s="512">
        <f t="shared" si="35"/>
        <v>82.8</v>
      </c>
      <c r="BO21" s="397">
        <f t="shared" si="36"/>
        <v>0</v>
      </c>
      <c r="BP21" s="210">
        <f t="shared" si="37"/>
        <v>0</v>
      </c>
      <c r="BQ21" s="44">
        <f t="shared" si="38"/>
        <v>0</v>
      </c>
      <c r="BR21" s="215">
        <v>1151</v>
      </c>
      <c r="BS21" s="310"/>
      <c r="BT21" s="303"/>
      <c r="BU21" s="303"/>
      <c r="BV21" s="303"/>
      <c r="BW21" s="303"/>
      <c r="BX21" s="305"/>
      <c r="BY21" s="305"/>
      <c r="BZ21" s="303"/>
    </row>
    <row r="22" spans="1:78" ht="12.75" customHeight="1">
      <c r="A22" s="44" t="str">
        <f t="shared" si="40"/>
        <v>AX11152</v>
      </c>
      <c r="B22" s="38" t="s">
        <v>587</v>
      </c>
      <c r="C22" s="47" t="s">
        <v>649</v>
      </c>
      <c r="D22" s="46" t="s">
        <v>7</v>
      </c>
      <c r="E22" s="243"/>
      <c r="F22" s="46" t="s">
        <v>758</v>
      </c>
      <c r="G22" s="46" t="s">
        <v>76</v>
      </c>
      <c r="H22" s="46" t="s">
        <v>79</v>
      </c>
      <c r="I22" s="223" t="s">
        <v>1798</v>
      </c>
      <c r="J22" s="636" t="s">
        <v>1808</v>
      </c>
      <c r="K22" s="636" t="s">
        <v>1801</v>
      </c>
      <c r="L22" s="223" t="s">
        <v>1799</v>
      </c>
      <c r="M22" s="48">
        <v>1.762</v>
      </c>
      <c r="N22" s="427">
        <v>5</v>
      </c>
      <c r="O22" s="430"/>
      <c r="P22" s="430"/>
      <c r="Q22" s="421"/>
      <c r="R22" s="50"/>
      <c r="S22" s="51"/>
      <c r="T22" s="52"/>
      <c r="U22" s="53"/>
      <c r="V22" s="54"/>
      <c r="W22" s="55"/>
      <c r="X22" s="56"/>
      <c r="Y22" s="57"/>
      <c r="Z22" s="58"/>
      <c r="AA22" s="59"/>
      <c r="AB22" s="242"/>
      <c r="AC22" s="242"/>
      <c r="AD22" s="213">
        <f t="shared" si="19"/>
        <v>0</v>
      </c>
      <c r="AE22" s="61">
        <f t="shared" si="23"/>
        <v>0</v>
      </c>
      <c r="AF22" s="62"/>
      <c r="AG22" s="62"/>
      <c r="AH22" s="63"/>
      <c r="AI22" s="509"/>
      <c r="AJ22" s="509"/>
      <c r="AK22" s="516"/>
      <c r="AL22" s="516"/>
      <c r="AM22" s="510"/>
      <c r="AN22" s="205">
        <f>ROUND(CEILING(AR22*('Summary '!$J$2/100+1),5),0)-1</f>
        <v>84</v>
      </c>
      <c r="AO22" s="206">
        <f t="shared" si="24"/>
        <v>0</v>
      </c>
      <c r="AP22" s="206">
        <f t="shared" si="25"/>
        <v>0</v>
      </c>
      <c r="AQ22" s="63"/>
      <c r="AR22" s="62">
        <v>69</v>
      </c>
      <c r="AS22" s="62"/>
      <c r="AT22" s="514"/>
      <c r="AU22" s="515"/>
      <c r="AV22" s="515">
        <f t="shared" si="26"/>
        <v>69</v>
      </c>
      <c r="AW22" s="511">
        <f t="shared" si="27"/>
        <v>69</v>
      </c>
      <c r="AX22" s="234"/>
      <c r="AY22" s="235"/>
      <c r="AZ22" s="236"/>
      <c r="BA22" s="237"/>
      <c r="BB22" s="238"/>
      <c r="BC22" s="45">
        <f t="shared" si="28"/>
        <v>0</v>
      </c>
      <c r="BD22" s="44">
        <f t="shared" si="29"/>
        <v>0</v>
      </c>
      <c r="BE22" s="512">
        <f t="shared" si="30"/>
        <v>72.45</v>
      </c>
      <c r="BF22" s="242"/>
      <c r="BG22" s="210">
        <f t="shared" si="31"/>
        <v>0</v>
      </c>
      <c r="BH22" s="512">
        <f t="shared" si="20"/>
        <v>75.900000000000006</v>
      </c>
      <c r="BI22" s="242"/>
      <c r="BJ22" s="44">
        <f t="shared" si="32"/>
        <v>0</v>
      </c>
      <c r="BK22" s="512">
        <f t="shared" si="33"/>
        <v>79.349999999999994</v>
      </c>
      <c r="BL22" s="242"/>
      <c r="BM22" s="210">
        <f t="shared" si="34"/>
        <v>0</v>
      </c>
      <c r="BN22" s="512">
        <f t="shared" si="35"/>
        <v>82.8</v>
      </c>
      <c r="BO22" s="397">
        <f t="shared" si="36"/>
        <v>0</v>
      </c>
      <c r="BP22" s="210">
        <f t="shared" si="37"/>
        <v>0</v>
      </c>
      <c r="BQ22" s="44">
        <f t="shared" si="38"/>
        <v>0</v>
      </c>
      <c r="BR22" s="70">
        <v>1152</v>
      </c>
      <c r="BS22" s="310"/>
      <c r="BT22" s="303"/>
      <c r="BU22" s="303"/>
      <c r="BV22" s="303"/>
      <c r="BW22" s="303"/>
      <c r="BX22" s="305"/>
      <c r="BY22" s="305"/>
      <c r="BZ22" s="303"/>
    </row>
    <row r="23" spans="1:78" ht="12.75" customHeight="1">
      <c r="A23" s="44" t="str">
        <f t="shared" si="40"/>
        <v>AX11262</v>
      </c>
      <c r="B23" s="38" t="s">
        <v>587</v>
      </c>
      <c r="C23" s="47" t="s">
        <v>650</v>
      </c>
      <c r="D23" s="46" t="s">
        <v>7</v>
      </c>
      <c r="E23" s="243"/>
      <c r="F23" s="48" t="s">
        <v>67</v>
      </c>
      <c r="G23" s="48" t="s">
        <v>67</v>
      </c>
      <c r="H23" s="48" t="s">
        <v>95</v>
      </c>
      <c r="I23" s="223" t="s">
        <v>1798</v>
      </c>
      <c r="J23" s="636" t="s">
        <v>1808</v>
      </c>
      <c r="K23" s="636" t="s">
        <v>1801</v>
      </c>
      <c r="L23" s="223" t="s">
        <v>1799</v>
      </c>
      <c r="M23" s="48">
        <v>1.2969999999999999</v>
      </c>
      <c r="N23" s="517">
        <v>20</v>
      </c>
      <c r="O23" s="518"/>
      <c r="P23" s="518"/>
      <c r="Q23" s="421"/>
      <c r="R23" s="50"/>
      <c r="S23" s="51"/>
      <c r="T23" s="52"/>
      <c r="U23" s="53"/>
      <c r="V23" s="54"/>
      <c r="W23" s="55"/>
      <c r="X23" s="56"/>
      <c r="Y23" s="57"/>
      <c r="Z23" s="58"/>
      <c r="AA23" s="59"/>
      <c r="AB23" s="242"/>
      <c r="AC23" s="242"/>
      <c r="AD23" s="213">
        <f t="shared" si="19"/>
        <v>0</v>
      </c>
      <c r="AE23" s="61">
        <f t="shared" si="23"/>
        <v>0</v>
      </c>
      <c r="AF23" s="62"/>
      <c r="AG23" s="62"/>
      <c r="AH23" s="63"/>
      <c r="AI23" s="509"/>
      <c r="AJ23" s="509"/>
      <c r="AK23" s="516"/>
      <c r="AL23" s="516"/>
      <c r="AM23" s="510"/>
      <c r="AN23" s="205">
        <f>ROUND(CEILING(AR23*('Summary '!$J$2/100+1),5),0)-1</f>
        <v>94</v>
      </c>
      <c r="AO23" s="206">
        <f t="shared" si="24"/>
        <v>0</v>
      </c>
      <c r="AP23" s="206">
        <f t="shared" si="25"/>
        <v>0</v>
      </c>
      <c r="AQ23" s="63"/>
      <c r="AR23" s="62">
        <v>74</v>
      </c>
      <c r="AS23" s="62"/>
      <c r="AT23" s="514"/>
      <c r="AU23" s="515"/>
      <c r="AV23" s="515">
        <f t="shared" si="26"/>
        <v>74</v>
      </c>
      <c r="AW23" s="511">
        <f t="shared" si="27"/>
        <v>74</v>
      </c>
      <c r="AX23" s="234"/>
      <c r="AY23" s="235"/>
      <c r="AZ23" s="236"/>
      <c r="BA23" s="237"/>
      <c r="BB23" s="238"/>
      <c r="BC23" s="45">
        <f t="shared" si="28"/>
        <v>0</v>
      </c>
      <c r="BD23" s="44">
        <f t="shared" si="29"/>
        <v>0</v>
      </c>
      <c r="BE23" s="512">
        <f t="shared" si="30"/>
        <v>77.7</v>
      </c>
      <c r="BF23" s="242"/>
      <c r="BG23" s="210">
        <f t="shared" si="31"/>
        <v>0</v>
      </c>
      <c r="BH23" s="512">
        <f t="shared" si="20"/>
        <v>81.400000000000006</v>
      </c>
      <c r="BI23" s="242"/>
      <c r="BJ23" s="44">
        <f t="shared" si="32"/>
        <v>0</v>
      </c>
      <c r="BK23" s="512">
        <f t="shared" si="33"/>
        <v>85.1</v>
      </c>
      <c r="BL23" s="242"/>
      <c r="BM23" s="210">
        <f t="shared" si="34"/>
        <v>0</v>
      </c>
      <c r="BN23" s="512">
        <f t="shared" si="35"/>
        <v>88.8</v>
      </c>
      <c r="BO23" s="397">
        <f t="shared" si="36"/>
        <v>0</v>
      </c>
      <c r="BP23" s="210">
        <f t="shared" si="37"/>
        <v>0</v>
      </c>
      <c r="BQ23" s="44">
        <f t="shared" si="38"/>
        <v>0</v>
      </c>
      <c r="BR23" s="70">
        <v>1262</v>
      </c>
      <c r="BS23" s="310"/>
      <c r="BT23" s="303"/>
      <c r="BU23" s="303"/>
      <c r="BV23" s="303"/>
      <c r="BW23" s="303"/>
      <c r="BX23" s="305"/>
      <c r="BY23" s="305"/>
      <c r="BZ23" s="303"/>
    </row>
    <row r="24" spans="1:78" ht="12.75" customHeight="1">
      <c r="A24" s="44" t="str">
        <f t="shared" si="40"/>
        <v>AX11263</v>
      </c>
      <c r="B24" s="38" t="s">
        <v>587</v>
      </c>
      <c r="C24" s="47" t="s">
        <v>651</v>
      </c>
      <c r="D24" s="46" t="s">
        <v>7</v>
      </c>
      <c r="E24" s="243"/>
      <c r="F24" s="48" t="s">
        <v>67</v>
      </c>
      <c r="G24" s="48" t="s">
        <v>67</v>
      </c>
      <c r="H24" s="48" t="s">
        <v>79</v>
      </c>
      <c r="I24" s="223" t="s">
        <v>1798</v>
      </c>
      <c r="J24" s="636" t="s">
        <v>1808</v>
      </c>
      <c r="K24" s="636" t="s">
        <v>1801</v>
      </c>
      <c r="L24" s="223" t="s">
        <v>1799</v>
      </c>
      <c r="M24" s="48">
        <v>1.458</v>
      </c>
      <c r="N24" s="517">
        <v>20</v>
      </c>
      <c r="O24" s="518"/>
      <c r="P24" s="518"/>
      <c r="Q24" s="421"/>
      <c r="R24" s="50"/>
      <c r="S24" s="51"/>
      <c r="T24" s="52"/>
      <c r="U24" s="53"/>
      <c r="V24" s="54"/>
      <c r="W24" s="55"/>
      <c r="X24" s="56"/>
      <c r="Y24" s="57"/>
      <c r="Z24" s="58"/>
      <c r="AA24" s="59"/>
      <c r="AB24" s="242"/>
      <c r="AC24" s="242"/>
      <c r="AD24" s="213">
        <f t="shared" si="19"/>
        <v>0</v>
      </c>
      <c r="AE24" s="61">
        <f t="shared" si="23"/>
        <v>0</v>
      </c>
      <c r="AF24" s="62"/>
      <c r="AG24" s="62"/>
      <c r="AH24" s="63"/>
      <c r="AI24" s="509"/>
      <c r="AJ24" s="509"/>
      <c r="AK24" s="516"/>
      <c r="AL24" s="516"/>
      <c r="AM24" s="510"/>
      <c r="AN24" s="205">
        <f>ROUND(CEILING(AR24*('Summary '!$J$2/100+1),5),0)-1</f>
        <v>99</v>
      </c>
      <c r="AO24" s="206">
        <f t="shared" si="24"/>
        <v>0</v>
      </c>
      <c r="AP24" s="206">
        <f t="shared" si="25"/>
        <v>0</v>
      </c>
      <c r="AQ24" s="63"/>
      <c r="AR24" s="62">
        <v>79</v>
      </c>
      <c r="AS24" s="62"/>
      <c r="AT24" s="514"/>
      <c r="AU24" s="515"/>
      <c r="AV24" s="515">
        <f t="shared" si="26"/>
        <v>79</v>
      </c>
      <c r="AW24" s="511">
        <f t="shared" si="27"/>
        <v>79</v>
      </c>
      <c r="AX24" s="234"/>
      <c r="AY24" s="235"/>
      <c r="AZ24" s="236"/>
      <c r="BA24" s="237"/>
      <c r="BB24" s="238"/>
      <c r="BC24" s="45">
        <f t="shared" si="28"/>
        <v>0</v>
      </c>
      <c r="BD24" s="44">
        <f t="shared" si="29"/>
        <v>0</v>
      </c>
      <c r="BE24" s="512">
        <f t="shared" si="30"/>
        <v>82.95</v>
      </c>
      <c r="BF24" s="242"/>
      <c r="BG24" s="210">
        <f t="shared" si="31"/>
        <v>0</v>
      </c>
      <c r="BH24" s="512">
        <f t="shared" si="20"/>
        <v>86.9</v>
      </c>
      <c r="BI24" s="242"/>
      <c r="BJ24" s="44">
        <f t="shared" si="32"/>
        <v>0</v>
      </c>
      <c r="BK24" s="512">
        <f t="shared" si="33"/>
        <v>90.85</v>
      </c>
      <c r="BL24" s="242"/>
      <c r="BM24" s="210">
        <f t="shared" si="34"/>
        <v>0</v>
      </c>
      <c r="BN24" s="512">
        <f t="shared" si="35"/>
        <v>94.8</v>
      </c>
      <c r="BO24" s="397">
        <f t="shared" si="36"/>
        <v>0</v>
      </c>
      <c r="BP24" s="210">
        <f t="shared" si="37"/>
        <v>0</v>
      </c>
      <c r="BQ24" s="44">
        <f t="shared" si="38"/>
        <v>0</v>
      </c>
      <c r="BR24" s="84">
        <v>1263</v>
      </c>
      <c r="BS24" s="310"/>
      <c r="BT24" s="303"/>
      <c r="BU24" s="303"/>
      <c r="BV24" s="303"/>
      <c r="BW24" s="303"/>
      <c r="BX24" s="305"/>
      <c r="BY24" s="305"/>
      <c r="BZ24" s="303"/>
    </row>
    <row r="25" spans="1:78" ht="12.75" customHeight="1">
      <c r="A25" s="44" t="str">
        <f t="shared" si="40"/>
        <v>AX11086</v>
      </c>
      <c r="B25" s="38" t="s">
        <v>587</v>
      </c>
      <c r="C25" s="47" t="s">
        <v>652</v>
      </c>
      <c r="D25" s="46" t="s">
        <v>7</v>
      </c>
      <c r="E25" s="243"/>
      <c r="F25" s="46" t="s">
        <v>67</v>
      </c>
      <c r="G25" s="46" t="s">
        <v>67</v>
      </c>
      <c r="H25" s="46" t="s">
        <v>79</v>
      </c>
      <c r="I25" s="223" t="s">
        <v>1798</v>
      </c>
      <c r="J25" s="636" t="s">
        <v>1808</v>
      </c>
      <c r="K25" s="636" t="s">
        <v>1801</v>
      </c>
      <c r="L25" s="223" t="s">
        <v>1799</v>
      </c>
      <c r="M25" s="48">
        <v>2.0049999999999999</v>
      </c>
      <c r="N25" s="427">
        <v>20</v>
      </c>
      <c r="O25" s="430"/>
      <c r="P25" s="430"/>
      <c r="Q25" s="421"/>
      <c r="R25" s="50"/>
      <c r="S25" s="51"/>
      <c r="T25" s="52"/>
      <c r="U25" s="53"/>
      <c r="V25" s="54"/>
      <c r="W25" s="55"/>
      <c r="X25" s="56"/>
      <c r="Y25" s="57"/>
      <c r="Z25" s="58"/>
      <c r="AA25" s="59"/>
      <c r="AB25" s="242"/>
      <c r="AC25" s="242"/>
      <c r="AD25" s="213">
        <f t="shared" si="19"/>
        <v>0</v>
      </c>
      <c r="AE25" s="61">
        <f t="shared" si="23"/>
        <v>0</v>
      </c>
      <c r="AF25" s="62"/>
      <c r="AG25" s="62"/>
      <c r="AH25" s="63"/>
      <c r="AI25" s="509"/>
      <c r="AJ25" s="509"/>
      <c r="AK25" s="516"/>
      <c r="AL25" s="516"/>
      <c r="AM25" s="510"/>
      <c r="AN25" s="205">
        <f>ROUND(CEILING(AR25*('Summary '!$J$2/100+1),5),0)-1</f>
        <v>94</v>
      </c>
      <c r="AO25" s="206">
        <f t="shared" si="24"/>
        <v>0</v>
      </c>
      <c r="AP25" s="206">
        <f t="shared" si="25"/>
        <v>0</v>
      </c>
      <c r="AQ25" s="63"/>
      <c r="AR25" s="62">
        <v>74</v>
      </c>
      <c r="AS25" s="62"/>
      <c r="AT25" s="514"/>
      <c r="AU25" s="515"/>
      <c r="AV25" s="515">
        <f t="shared" si="26"/>
        <v>74</v>
      </c>
      <c r="AW25" s="511">
        <f t="shared" si="27"/>
        <v>74</v>
      </c>
      <c r="AX25" s="234"/>
      <c r="AY25" s="235"/>
      <c r="AZ25" s="236"/>
      <c r="BA25" s="237"/>
      <c r="BB25" s="238"/>
      <c r="BC25" s="45">
        <f t="shared" si="28"/>
        <v>0</v>
      </c>
      <c r="BD25" s="44">
        <f t="shared" si="29"/>
        <v>0</v>
      </c>
      <c r="BE25" s="512">
        <f t="shared" si="30"/>
        <v>77.7</v>
      </c>
      <c r="BF25" s="242"/>
      <c r="BG25" s="210">
        <f t="shared" si="31"/>
        <v>0</v>
      </c>
      <c r="BH25" s="512">
        <f t="shared" si="20"/>
        <v>81.400000000000006</v>
      </c>
      <c r="BI25" s="242"/>
      <c r="BJ25" s="44">
        <f t="shared" si="32"/>
        <v>0</v>
      </c>
      <c r="BK25" s="512">
        <f t="shared" si="33"/>
        <v>85.1</v>
      </c>
      <c r="BL25" s="242"/>
      <c r="BM25" s="210">
        <f t="shared" si="34"/>
        <v>0</v>
      </c>
      <c r="BN25" s="512">
        <f t="shared" si="35"/>
        <v>88.8</v>
      </c>
      <c r="BO25" s="397">
        <f t="shared" si="36"/>
        <v>0</v>
      </c>
      <c r="BP25" s="210">
        <f t="shared" si="37"/>
        <v>0</v>
      </c>
      <c r="BQ25" s="44">
        <f t="shared" si="38"/>
        <v>0</v>
      </c>
      <c r="BR25" s="70">
        <v>1086</v>
      </c>
      <c r="BS25" s="310"/>
      <c r="BT25" s="303"/>
      <c r="BU25" s="303"/>
      <c r="BV25" s="303"/>
      <c r="BW25" s="303"/>
      <c r="BX25" s="305"/>
      <c r="BY25" s="305"/>
      <c r="BZ25" s="303"/>
    </row>
    <row r="26" spans="1:78" ht="12.75" customHeight="1">
      <c r="A26" s="44" t="str">
        <f t="shared" si="40"/>
        <v>AX11079</v>
      </c>
      <c r="B26" s="38" t="s">
        <v>587</v>
      </c>
      <c r="C26" s="47" t="s">
        <v>653</v>
      </c>
      <c r="D26" s="46" t="s">
        <v>7</v>
      </c>
      <c r="E26" s="243"/>
      <c r="F26" s="46" t="s">
        <v>67</v>
      </c>
      <c r="G26" s="46" t="s">
        <v>67</v>
      </c>
      <c r="H26" s="47" t="s">
        <v>1422</v>
      </c>
      <c r="I26" s="223" t="s">
        <v>1798</v>
      </c>
      <c r="J26" s="636" t="s">
        <v>1808</v>
      </c>
      <c r="K26" s="636" t="s">
        <v>1801</v>
      </c>
      <c r="L26" s="223" t="s">
        <v>1799</v>
      </c>
      <c r="M26" s="48">
        <v>1.5</v>
      </c>
      <c r="N26" s="427">
        <v>15</v>
      </c>
      <c r="O26" s="430"/>
      <c r="P26" s="430"/>
      <c r="Q26" s="421"/>
      <c r="R26" s="50"/>
      <c r="S26" s="51"/>
      <c r="T26" s="52"/>
      <c r="U26" s="53"/>
      <c r="V26" s="54"/>
      <c r="W26" s="55"/>
      <c r="X26" s="56"/>
      <c r="Y26" s="57"/>
      <c r="Z26" s="58"/>
      <c r="AA26" s="59"/>
      <c r="AB26" s="242"/>
      <c r="AC26" s="242"/>
      <c r="AD26" s="213">
        <f t="shared" si="19"/>
        <v>0</v>
      </c>
      <c r="AE26" s="61">
        <f t="shared" si="23"/>
        <v>0</v>
      </c>
      <c r="AF26" s="62"/>
      <c r="AG26" s="62"/>
      <c r="AH26" s="63"/>
      <c r="AI26" s="509"/>
      <c r="AJ26" s="509"/>
      <c r="AK26" s="516"/>
      <c r="AL26" s="516"/>
      <c r="AM26" s="510"/>
      <c r="AN26" s="205">
        <f>ROUND(CEILING(AR26*('Summary '!$J$2/100+1),5),0)-1</f>
        <v>99</v>
      </c>
      <c r="AO26" s="206">
        <f t="shared" si="24"/>
        <v>0</v>
      </c>
      <c r="AP26" s="206">
        <f t="shared" si="25"/>
        <v>0</v>
      </c>
      <c r="AQ26" s="63"/>
      <c r="AR26" s="62">
        <v>79</v>
      </c>
      <c r="AS26" s="62"/>
      <c r="AT26" s="514"/>
      <c r="AU26" s="515"/>
      <c r="AV26" s="515">
        <f t="shared" si="26"/>
        <v>79</v>
      </c>
      <c r="AW26" s="511">
        <f t="shared" si="27"/>
        <v>79</v>
      </c>
      <c r="AX26" s="234"/>
      <c r="AY26" s="235"/>
      <c r="AZ26" s="236"/>
      <c r="BA26" s="237"/>
      <c r="BB26" s="238"/>
      <c r="BC26" s="45">
        <f t="shared" si="28"/>
        <v>0</v>
      </c>
      <c r="BD26" s="44">
        <f t="shared" si="29"/>
        <v>0</v>
      </c>
      <c r="BE26" s="512">
        <f t="shared" si="30"/>
        <v>82.95</v>
      </c>
      <c r="BF26" s="242"/>
      <c r="BG26" s="210">
        <f t="shared" si="31"/>
        <v>0</v>
      </c>
      <c r="BH26" s="512">
        <f t="shared" si="20"/>
        <v>86.9</v>
      </c>
      <c r="BI26" s="242"/>
      <c r="BJ26" s="44">
        <f t="shared" si="32"/>
        <v>0</v>
      </c>
      <c r="BK26" s="512">
        <f t="shared" si="33"/>
        <v>90.85</v>
      </c>
      <c r="BL26" s="242"/>
      <c r="BM26" s="210">
        <f t="shared" si="34"/>
        <v>0</v>
      </c>
      <c r="BN26" s="512">
        <f t="shared" si="35"/>
        <v>94.8</v>
      </c>
      <c r="BO26" s="397">
        <f t="shared" si="36"/>
        <v>0</v>
      </c>
      <c r="BP26" s="210">
        <f t="shared" si="37"/>
        <v>0</v>
      </c>
      <c r="BQ26" s="44">
        <f t="shared" si="38"/>
        <v>0</v>
      </c>
      <c r="BR26" s="70">
        <v>1079</v>
      </c>
      <c r="BS26" s="310"/>
      <c r="BT26" s="303"/>
      <c r="BU26" s="303"/>
      <c r="BV26" s="303"/>
      <c r="BW26" s="303"/>
      <c r="BX26" s="305"/>
      <c r="BY26" s="305"/>
      <c r="BZ26" s="303"/>
    </row>
    <row r="27" spans="1:78" ht="13.75" customHeight="1">
      <c r="A27" s="44" t="str">
        <f t="shared" si="40"/>
        <v>AX11056</v>
      </c>
      <c r="B27" s="38" t="s">
        <v>587</v>
      </c>
      <c r="C27" s="47" t="s">
        <v>654</v>
      </c>
      <c r="D27" s="46" t="s">
        <v>7</v>
      </c>
      <c r="E27" s="243"/>
      <c r="F27" s="47" t="s">
        <v>765</v>
      </c>
      <c r="G27" s="46" t="s">
        <v>73</v>
      </c>
      <c r="H27" s="46" t="s">
        <v>79</v>
      </c>
      <c r="I27" s="223" t="s">
        <v>1798</v>
      </c>
      <c r="J27" s="636" t="s">
        <v>1808</v>
      </c>
      <c r="K27" s="636" t="s">
        <v>1801</v>
      </c>
      <c r="L27" s="223" t="s">
        <v>1799</v>
      </c>
      <c r="M27" s="48">
        <v>2.6179999999999999</v>
      </c>
      <c r="N27" s="427">
        <v>10</v>
      </c>
      <c r="O27" s="430"/>
      <c r="P27" s="430"/>
      <c r="Q27" s="421"/>
      <c r="R27" s="50"/>
      <c r="S27" s="51"/>
      <c r="T27" s="52"/>
      <c r="U27" s="53"/>
      <c r="V27" s="54"/>
      <c r="W27" s="55"/>
      <c r="X27" s="56"/>
      <c r="Y27" s="57"/>
      <c r="Z27" s="58"/>
      <c r="AA27" s="59"/>
      <c r="AB27" s="242"/>
      <c r="AC27" s="242"/>
      <c r="AD27" s="213">
        <f t="shared" si="19"/>
        <v>0</v>
      </c>
      <c r="AE27" s="61">
        <f t="shared" si="23"/>
        <v>0</v>
      </c>
      <c r="AF27" s="62"/>
      <c r="AG27" s="62"/>
      <c r="AH27" s="63"/>
      <c r="AI27" s="509"/>
      <c r="AJ27" s="205"/>
      <c r="AK27" s="62"/>
      <c r="AL27" s="516"/>
      <c r="AM27" s="510"/>
      <c r="AN27" s="205">
        <f>ROUND(CEILING(AR27*('Summary '!$J$2/100+1),5),0)-1</f>
        <v>109</v>
      </c>
      <c r="AO27" s="206">
        <f t="shared" si="24"/>
        <v>0</v>
      </c>
      <c r="AP27" s="206">
        <f t="shared" si="25"/>
        <v>0</v>
      </c>
      <c r="AQ27" s="63"/>
      <c r="AR27" s="62">
        <v>89</v>
      </c>
      <c r="AS27" s="62"/>
      <c r="AT27" s="514"/>
      <c r="AU27" s="515"/>
      <c r="AV27" s="515">
        <f t="shared" si="26"/>
        <v>89</v>
      </c>
      <c r="AW27" s="511">
        <f t="shared" si="27"/>
        <v>89</v>
      </c>
      <c r="AX27" s="234"/>
      <c r="AY27" s="235"/>
      <c r="AZ27" s="236"/>
      <c r="BA27" s="237"/>
      <c r="BB27" s="238"/>
      <c r="BC27" s="45">
        <f t="shared" si="28"/>
        <v>0</v>
      </c>
      <c r="BD27" s="44">
        <f t="shared" si="29"/>
        <v>0</v>
      </c>
      <c r="BE27" s="512">
        <f t="shared" si="30"/>
        <v>93.45</v>
      </c>
      <c r="BF27" s="242"/>
      <c r="BG27" s="210">
        <f t="shared" si="31"/>
        <v>0</v>
      </c>
      <c r="BH27" s="512">
        <f t="shared" si="20"/>
        <v>97.9</v>
      </c>
      <c r="BI27" s="242"/>
      <c r="BJ27" s="44">
        <f t="shared" si="32"/>
        <v>0</v>
      </c>
      <c r="BK27" s="512">
        <f t="shared" si="33"/>
        <v>102.35</v>
      </c>
      <c r="BL27" s="242"/>
      <c r="BM27" s="210">
        <f t="shared" si="34"/>
        <v>0</v>
      </c>
      <c r="BN27" s="512">
        <f t="shared" si="35"/>
        <v>106.8</v>
      </c>
      <c r="BO27" s="397">
        <f t="shared" si="36"/>
        <v>0</v>
      </c>
      <c r="BP27" s="210">
        <f t="shared" si="37"/>
        <v>0</v>
      </c>
      <c r="BQ27" s="44">
        <f t="shared" si="38"/>
        <v>0</v>
      </c>
      <c r="BR27" s="70">
        <v>1056</v>
      </c>
      <c r="BS27" s="310"/>
      <c r="BT27" s="303"/>
      <c r="BU27" s="303"/>
      <c r="BV27" s="303"/>
      <c r="BW27" s="303"/>
      <c r="BX27" s="305"/>
      <c r="BY27" s="305"/>
      <c r="BZ27" s="303"/>
    </row>
    <row r="28" spans="1:78" ht="13.75" customHeight="1">
      <c r="A28" s="44" t="str">
        <f t="shared" si="40"/>
        <v>AX11068</v>
      </c>
      <c r="B28" s="38" t="s">
        <v>587</v>
      </c>
      <c r="C28" s="47" t="s">
        <v>655</v>
      </c>
      <c r="D28" s="46" t="s">
        <v>7</v>
      </c>
      <c r="E28" s="243"/>
      <c r="F28" s="47" t="s">
        <v>805</v>
      </c>
      <c r="G28" s="46" t="s">
        <v>76</v>
      </c>
      <c r="H28" s="46" t="s">
        <v>74</v>
      </c>
      <c r="I28" s="223" t="s">
        <v>1798</v>
      </c>
      <c r="J28" s="636" t="s">
        <v>1808</v>
      </c>
      <c r="K28" s="636" t="s">
        <v>1801</v>
      </c>
      <c r="L28" s="223" t="s">
        <v>1799</v>
      </c>
      <c r="M28" s="48">
        <v>4.1680000000000001</v>
      </c>
      <c r="N28" s="427">
        <v>10</v>
      </c>
      <c r="O28" s="430"/>
      <c r="P28" s="430"/>
      <c r="Q28" s="421"/>
      <c r="R28" s="50"/>
      <c r="S28" s="51"/>
      <c r="T28" s="52"/>
      <c r="U28" s="53"/>
      <c r="V28" s="54"/>
      <c r="W28" s="55"/>
      <c r="X28" s="56"/>
      <c r="Y28" s="57"/>
      <c r="Z28" s="58"/>
      <c r="AA28" s="59"/>
      <c r="AB28" s="242"/>
      <c r="AC28" s="242"/>
      <c r="AD28" s="213">
        <f t="shared" si="19"/>
        <v>0</v>
      </c>
      <c r="AE28" s="61">
        <f t="shared" si="23"/>
        <v>0</v>
      </c>
      <c r="AF28" s="62"/>
      <c r="AG28" s="62"/>
      <c r="AH28" s="63"/>
      <c r="AI28" s="509"/>
      <c r="AJ28" s="205"/>
      <c r="AK28" s="62"/>
      <c r="AL28" s="516"/>
      <c r="AM28" s="510"/>
      <c r="AN28" s="205">
        <f>ROUND(CEILING(AR28*('Summary '!$J$2/100+1),5),0)-1</f>
        <v>129</v>
      </c>
      <c r="AO28" s="206">
        <f t="shared" si="24"/>
        <v>0</v>
      </c>
      <c r="AP28" s="206">
        <f t="shared" si="25"/>
        <v>0</v>
      </c>
      <c r="AQ28" s="63"/>
      <c r="AR28" s="62">
        <v>104</v>
      </c>
      <c r="AS28" s="62"/>
      <c r="AT28" s="514"/>
      <c r="AU28" s="515"/>
      <c r="AV28" s="515">
        <f t="shared" si="26"/>
        <v>104</v>
      </c>
      <c r="AW28" s="511">
        <f t="shared" si="27"/>
        <v>104</v>
      </c>
      <c r="AX28" s="234"/>
      <c r="AY28" s="235"/>
      <c r="AZ28" s="236"/>
      <c r="BA28" s="237"/>
      <c r="BB28" s="238"/>
      <c r="BC28" s="45">
        <f t="shared" si="28"/>
        <v>0</v>
      </c>
      <c r="BD28" s="44">
        <f t="shared" si="29"/>
        <v>0</v>
      </c>
      <c r="BE28" s="512">
        <f t="shared" si="30"/>
        <v>109.2</v>
      </c>
      <c r="BF28" s="242"/>
      <c r="BG28" s="210">
        <f t="shared" si="31"/>
        <v>0</v>
      </c>
      <c r="BH28" s="512">
        <f t="shared" si="20"/>
        <v>114.4</v>
      </c>
      <c r="BI28" s="242"/>
      <c r="BJ28" s="44">
        <f t="shared" si="32"/>
        <v>0</v>
      </c>
      <c r="BK28" s="512">
        <f t="shared" si="33"/>
        <v>119.6</v>
      </c>
      <c r="BL28" s="242"/>
      <c r="BM28" s="210">
        <f t="shared" si="34"/>
        <v>0</v>
      </c>
      <c r="BN28" s="512">
        <f t="shared" si="35"/>
        <v>124.8</v>
      </c>
      <c r="BO28" s="397">
        <f t="shared" si="36"/>
        <v>0</v>
      </c>
      <c r="BP28" s="210">
        <f t="shared" si="37"/>
        <v>0</v>
      </c>
      <c r="BQ28" s="44">
        <f t="shared" si="38"/>
        <v>0</v>
      </c>
      <c r="BR28" s="70">
        <v>1068</v>
      </c>
      <c r="BS28" s="310"/>
      <c r="BT28" s="303"/>
      <c r="BU28" s="303"/>
      <c r="BV28" s="303"/>
      <c r="BW28" s="303"/>
      <c r="BX28" s="305"/>
      <c r="BY28" s="305"/>
      <c r="BZ28" s="303"/>
    </row>
    <row r="29" spans="1:78" ht="13.75" customHeight="1">
      <c r="A29" s="44" t="str">
        <f t="shared" si="40"/>
        <v>AX11069</v>
      </c>
      <c r="B29" s="38" t="s">
        <v>587</v>
      </c>
      <c r="C29" s="47" t="s">
        <v>656</v>
      </c>
      <c r="D29" s="46" t="s">
        <v>7</v>
      </c>
      <c r="E29" s="243"/>
      <c r="F29" s="47" t="s">
        <v>545</v>
      </c>
      <c r="G29" s="46" t="s">
        <v>76</v>
      </c>
      <c r="H29" s="46" t="s">
        <v>79</v>
      </c>
      <c r="I29" s="223" t="s">
        <v>1798</v>
      </c>
      <c r="J29" s="636" t="s">
        <v>1808</v>
      </c>
      <c r="K29" s="636" t="s">
        <v>1801</v>
      </c>
      <c r="L29" s="223" t="s">
        <v>1799</v>
      </c>
      <c r="M29" s="48">
        <v>7.0819999999999999</v>
      </c>
      <c r="N29" s="427">
        <v>10</v>
      </c>
      <c r="O29" s="430"/>
      <c r="P29" s="430"/>
      <c r="Q29" s="421"/>
      <c r="R29" s="50"/>
      <c r="S29" s="51"/>
      <c r="T29" s="52"/>
      <c r="U29" s="53"/>
      <c r="V29" s="54"/>
      <c r="W29" s="55"/>
      <c r="X29" s="56"/>
      <c r="Y29" s="57"/>
      <c r="Z29" s="58"/>
      <c r="AA29" s="59"/>
      <c r="AB29" s="242"/>
      <c r="AC29" s="242"/>
      <c r="AD29" s="213">
        <f t="shared" si="19"/>
        <v>0</v>
      </c>
      <c r="AE29" s="61">
        <f t="shared" si="23"/>
        <v>0</v>
      </c>
      <c r="AF29" s="62"/>
      <c r="AG29" s="62"/>
      <c r="AH29" s="63"/>
      <c r="AI29" s="509"/>
      <c r="AJ29" s="205"/>
      <c r="AK29" s="62"/>
      <c r="AL29" s="516"/>
      <c r="AM29" s="510"/>
      <c r="AN29" s="205">
        <f>ROUND(CEILING(AR29*('Summary '!$J$2/100+1),5),0)-1</f>
        <v>169</v>
      </c>
      <c r="AO29" s="206">
        <f t="shared" si="24"/>
        <v>0</v>
      </c>
      <c r="AP29" s="206">
        <f t="shared" si="25"/>
        <v>0</v>
      </c>
      <c r="AQ29" s="63"/>
      <c r="AR29" s="62">
        <v>139</v>
      </c>
      <c r="AS29" s="62"/>
      <c r="AT29" s="514"/>
      <c r="AU29" s="515"/>
      <c r="AV29" s="515">
        <f t="shared" si="26"/>
        <v>139</v>
      </c>
      <c r="AW29" s="511">
        <f t="shared" si="27"/>
        <v>139</v>
      </c>
      <c r="AX29" s="234"/>
      <c r="AY29" s="235"/>
      <c r="AZ29" s="236"/>
      <c r="BA29" s="237"/>
      <c r="BB29" s="238"/>
      <c r="BC29" s="45">
        <f t="shared" si="28"/>
        <v>0</v>
      </c>
      <c r="BD29" s="44">
        <f t="shared" si="29"/>
        <v>0</v>
      </c>
      <c r="BE29" s="512">
        <f t="shared" si="30"/>
        <v>145.95000000000002</v>
      </c>
      <c r="BF29" s="242"/>
      <c r="BG29" s="210">
        <f t="shared" si="31"/>
        <v>0</v>
      </c>
      <c r="BH29" s="512">
        <f t="shared" si="20"/>
        <v>152.9</v>
      </c>
      <c r="BI29" s="242"/>
      <c r="BJ29" s="44">
        <f t="shared" si="32"/>
        <v>0</v>
      </c>
      <c r="BK29" s="512">
        <f t="shared" si="33"/>
        <v>159.85</v>
      </c>
      <c r="BL29" s="242"/>
      <c r="BM29" s="210">
        <f t="shared" si="34"/>
        <v>0</v>
      </c>
      <c r="BN29" s="512">
        <f t="shared" si="35"/>
        <v>166.79999999999998</v>
      </c>
      <c r="BO29" s="397">
        <f t="shared" si="36"/>
        <v>0</v>
      </c>
      <c r="BP29" s="210">
        <f t="shared" si="37"/>
        <v>0</v>
      </c>
      <c r="BQ29" s="44">
        <f t="shared" si="38"/>
        <v>0</v>
      </c>
      <c r="BR29" s="70">
        <v>1069</v>
      </c>
      <c r="BS29" s="310"/>
      <c r="BT29" s="303"/>
      <c r="BU29" s="303"/>
      <c r="BV29" s="303"/>
      <c r="BW29" s="303"/>
      <c r="BX29" s="305"/>
      <c r="BY29" s="305"/>
      <c r="BZ29" s="303"/>
    </row>
    <row r="30" spans="1:78" ht="12.75" customHeight="1">
      <c r="A30" s="44" t="str">
        <f t="shared" si="40"/>
        <v>AX11004</v>
      </c>
      <c r="B30" s="38" t="s">
        <v>587</v>
      </c>
      <c r="C30" s="47" t="s">
        <v>657</v>
      </c>
      <c r="D30" s="46" t="s">
        <v>7</v>
      </c>
      <c r="E30" s="243"/>
      <c r="F30" s="46" t="s">
        <v>59</v>
      </c>
      <c r="G30" s="46" t="s">
        <v>76</v>
      </c>
      <c r="H30" s="46" t="s">
        <v>77</v>
      </c>
      <c r="I30" s="223" t="s">
        <v>1798</v>
      </c>
      <c r="J30" s="636" t="s">
        <v>1808</v>
      </c>
      <c r="K30" s="636" t="s">
        <v>1801</v>
      </c>
      <c r="L30" s="223" t="s">
        <v>1799</v>
      </c>
      <c r="M30" s="48">
        <v>5.6349999999999998</v>
      </c>
      <c r="N30" s="427">
        <v>5</v>
      </c>
      <c r="O30" s="430"/>
      <c r="P30" s="430"/>
      <c r="Q30" s="421"/>
      <c r="R30" s="50"/>
      <c r="S30" s="51"/>
      <c r="T30" s="52"/>
      <c r="U30" s="53"/>
      <c r="V30" s="54"/>
      <c r="W30" s="55"/>
      <c r="X30" s="56"/>
      <c r="Y30" s="57"/>
      <c r="Z30" s="58"/>
      <c r="AA30" s="59"/>
      <c r="AB30" s="242"/>
      <c r="AC30" s="242"/>
      <c r="AD30" s="213">
        <f t="shared" si="19"/>
        <v>0</v>
      </c>
      <c r="AE30" s="61">
        <f t="shared" si="23"/>
        <v>0</v>
      </c>
      <c r="AF30" s="62"/>
      <c r="AG30" s="62"/>
      <c r="AH30" s="63"/>
      <c r="AI30" s="509"/>
      <c r="AJ30" s="205"/>
      <c r="AK30" s="62"/>
      <c r="AL30" s="516"/>
      <c r="AM30" s="510"/>
      <c r="AN30" s="205">
        <f>ROUND(CEILING(AR30*('Summary '!$J$2/100+1),5),0)-1</f>
        <v>164</v>
      </c>
      <c r="AO30" s="206">
        <f t="shared" si="24"/>
        <v>0</v>
      </c>
      <c r="AP30" s="206">
        <f t="shared" si="25"/>
        <v>0</v>
      </c>
      <c r="AQ30" s="63"/>
      <c r="AR30" s="62">
        <v>134</v>
      </c>
      <c r="AS30" s="62"/>
      <c r="AT30" s="514"/>
      <c r="AU30" s="515"/>
      <c r="AV30" s="515">
        <f t="shared" si="26"/>
        <v>134</v>
      </c>
      <c r="AW30" s="511">
        <f t="shared" si="27"/>
        <v>134</v>
      </c>
      <c r="AX30" s="234"/>
      <c r="AY30" s="235"/>
      <c r="AZ30" s="236"/>
      <c r="BA30" s="237"/>
      <c r="BB30" s="238"/>
      <c r="BC30" s="45">
        <f t="shared" si="28"/>
        <v>0</v>
      </c>
      <c r="BD30" s="44">
        <f t="shared" si="29"/>
        <v>0</v>
      </c>
      <c r="BE30" s="512">
        <f t="shared" si="30"/>
        <v>140.70000000000002</v>
      </c>
      <c r="BF30" s="242"/>
      <c r="BG30" s="210">
        <f t="shared" si="31"/>
        <v>0</v>
      </c>
      <c r="BH30" s="512">
        <f t="shared" si="20"/>
        <v>147.4</v>
      </c>
      <c r="BI30" s="242"/>
      <c r="BJ30" s="44">
        <f t="shared" si="32"/>
        <v>0</v>
      </c>
      <c r="BK30" s="512">
        <f t="shared" si="33"/>
        <v>154.1</v>
      </c>
      <c r="BL30" s="242"/>
      <c r="BM30" s="210">
        <f t="shared" si="34"/>
        <v>0</v>
      </c>
      <c r="BN30" s="512">
        <f t="shared" si="35"/>
        <v>160.79999999999998</v>
      </c>
      <c r="BO30" s="397">
        <f t="shared" si="36"/>
        <v>0</v>
      </c>
      <c r="BP30" s="210">
        <f t="shared" si="37"/>
        <v>0</v>
      </c>
      <c r="BQ30" s="44">
        <f t="shared" si="38"/>
        <v>0</v>
      </c>
      <c r="BR30" s="70">
        <v>1004</v>
      </c>
      <c r="BS30" s="310"/>
      <c r="BT30" s="303"/>
      <c r="BU30" s="303"/>
      <c r="BV30" s="303"/>
      <c r="BW30" s="303"/>
      <c r="BX30" s="305"/>
      <c r="BY30" s="305"/>
      <c r="BZ30" s="303"/>
    </row>
    <row r="31" spans="1:78" ht="13.75" customHeight="1">
      <c r="A31" s="44" t="str">
        <f t="shared" si="40"/>
        <v>AX11066</v>
      </c>
      <c r="B31" s="38" t="s">
        <v>587</v>
      </c>
      <c r="C31" s="47" t="s">
        <v>658</v>
      </c>
      <c r="D31" s="46" t="s">
        <v>7</v>
      </c>
      <c r="E31" s="243"/>
      <c r="F31" s="47" t="s">
        <v>61</v>
      </c>
      <c r="G31" s="46" t="s">
        <v>76</v>
      </c>
      <c r="H31" s="46" t="s">
        <v>74</v>
      </c>
      <c r="I31" s="223" t="s">
        <v>1798</v>
      </c>
      <c r="J31" s="636" t="s">
        <v>1808</v>
      </c>
      <c r="K31" s="636" t="s">
        <v>1801</v>
      </c>
      <c r="L31" s="223" t="s">
        <v>1799</v>
      </c>
      <c r="M31" s="48">
        <v>3.7280000000000002</v>
      </c>
      <c r="N31" s="427">
        <v>5</v>
      </c>
      <c r="O31" s="430"/>
      <c r="P31" s="430"/>
      <c r="Q31" s="421"/>
      <c r="R31" s="50"/>
      <c r="S31" s="51"/>
      <c r="T31" s="52"/>
      <c r="U31" s="53"/>
      <c r="V31" s="54"/>
      <c r="W31" s="55"/>
      <c r="X31" s="56"/>
      <c r="Y31" s="57"/>
      <c r="Z31" s="58"/>
      <c r="AA31" s="59"/>
      <c r="AB31" s="242"/>
      <c r="AC31" s="242"/>
      <c r="AD31" s="213">
        <f t="shared" si="19"/>
        <v>0</v>
      </c>
      <c r="AE31" s="61">
        <f t="shared" si="23"/>
        <v>0</v>
      </c>
      <c r="AF31" s="62"/>
      <c r="AG31" s="62"/>
      <c r="AH31" s="63"/>
      <c r="AI31" s="509"/>
      <c r="AJ31" s="205"/>
      <c r="AK31" s="62"/>
      <c r="AL31" s="516"/>
      <c r="AM31" s="510"/>
      <c r="AN31" s="205">
        <f>ROUND(CEILING(AR31*('Summary '!$J$2/100+1),5),0)-1</f>
        <v>109</v>
      </c>
      <c r="AO31" s="206">
        <f t="shared" si="24"/>
        <v>0</v>
      </c>
      <c r="AP31" s="206">
        <f t="shared" si="25"/>
        <v>0</v>
      </c>
      <c r="AQ31" s="63"/>
      <c r="AR31" s="62">
        <v>89</v>
      </c>
      <c r="AS31" s="62"/>
      <c r="AT31" s="514"/>
      <c r="AU31" s="515"/>
      <c r="AV31" s="515">
        <f t="shared" si="26"/>
        <v>89</v>
      </c>
      <c r="AW31" s="511">
        <f t="shared" si="27"/>
        <v>89</v>
      </c>
      <c r="AX31" s="234"/>
      <c r="AY31" s="235"/>
      <c r="AZ31" s="236"/>
      <c r="BA31" s="237"/>
      <c r="BB31" s="238"/>
      <c r="BC31" s="45">
        <f t="shared" si="28"/>
        <v>0</v>
      </c>
      <c r="BD31" s="44">
        <f t="shared" si="29"/>
        <v>0</v>
      </c>
      <c r="BE31" s="512">
        <f t="shared" si="30"/>
        <v>93.45</v>
      </c>
      <c r="BF31" s="242"/>
      <c r="BG31" s="210">
        <f t="shared" si="31"/>
        <v>0</v>
      </c>
      <c r="BH31" s="512">
        <f t="shared" si="20"/>
        <v>97.9</v>
      </c>
      <c r="BI31" s="242"/>
      <c r="BJ31" s="44">
        <f t="shared" si="32"/>
        <v>0</v>
      </c>
      <c r="BK31" s="512">
        <f t="shared" si="33"/>
        <v>102.35</v>
      </c>
      <c r="BL31" s="242"/>
      <c r="BM31" s="210">
        <f t="shared" si="34"/>
        <v>0</v>
      </c>
      <c r="BN31" s="512">
        <f t="shared" si="35"/>
        <v>106.8</v>
      </c>
      <c r="BO31" s="397">
        <f t="shared" si="36"/>
        <v>0</v>
      </c>
      <c r="BP31" s="210">
        <f t="shared" si="37"/>
        <v>0</v>
      </c>
      <c r="BQ31" s="44">
        <f t="shared" si="38"/>
        <v>0</v>
      </c>
      <c r="BR31" s="70">
        <v>1066</v>
      </c>
      <c r="BS31" s="310"/>
      <c r="BT31" s="303"/>
      <c r="BU31" s="303"/>
      <c r="BV31" s="303"/>
      <c r="BW31" s="303"/>
      <c r="BX31" s="305"/>
      <c r="BY31" s="305"/>
      <c r="BZ31" s="303"/>
    </row>
    <row r="32" spans="1:78" ht="13.75" customHeight="1">
      <c r="A32" s="44" t="str">
        <f t="shared" si="40"/>
        <v>AX11067</v>
      </c>
      <c r="B32" s="38" t="s">
        <v>587</v>
      </c>
      <c r="C32" s="47" t="s">
        <v>659</v>
      </c>
      <c r="D32" s="46" t="s">
        <v>7</v>
      </c>
      <c r="E32" s="243"/>
      <c r="F32" s="47" t="s">
        <v>61</v>
      </c>
      <c r="G32" s="46" t="s">
        <v>87</v>
      </c>
      <c r="H32" s="46" t="s">
        <v>74</v>
      </c>
      <c r="I32" s="223" t="s">
        <v>1798</v>
      </c>
      <c r="J32" s="636" t="s">
        <v>1808</v>
      </c>
      <c r="K32" s="636" t="s">
        <v>1801</v>
      </c>
      <c r="L32" s="223" t="s">
        <v>1799</v>
      </c>
      <c r="M32" s="48">
        <v>6.9349999999999996</v>
      </c>
      <c r="N32" s="427">
        <v>5</v>
      </c>
      <c r="O32" s="430"/>
      <c r="P32" s="430"/>
      <c r="Q32" s="421"/>
      <c r="R32" s="50"/>
      <c r="S32" s="51"/>
      <c r="T32" s="52"/>
      <c r="U32" s="53"/>
      <c r="V32" s="54"/>
      <c r="W32" s="55"/>
      <c r="X32" s="56"/>
      <c r="Y32" s="57"/>
      <c r="Z32" s="58"/>
      <c r="AA32" s="59"/>
      <c r="AB32" s="242"/>
      <c r="AC32" s="242"/>
      <c r="AD32" s="213">
        <f t="shared" si="19"/>
        <v>0</v>
      </c>
      <c r="AE32" s="61">
        <f t="shared" si="23"/>
        <v>0</v>
      </c>
      <c r="AF32" s="62"/>
      <c r="AG32" s="62"/>
      <c r="AH32" s="63"/>
      <c r="AI32" s="509"/>
      <c r="AJ32" s="205"/>
      <c r="AK32" s="62"/>
      <c r="AL32" s="516"/>
      <c r="AM32" s="510"/>
      <c r="AN32" s="205">
        <f>ROUND(CEILING(AR32*('Summary '!$J$2/100+1),5),0)-1</f>
        <v>164</v>
      </c>
      <c r="AO32" s="206">
        <f t="shared" si="24"/>
        <v>0</v>
      </c>
      <c r="AP32" s="206">
        <f t="shared" si="25"/>
        <v>0</v>
      </c>
      <c r="AQ32" s="63"/>
      <c r="AR32" s="62">
        <v>134</v>
      </c>
      <c r="AS32" s="62"/>
      <c r="AT32" s="514"/>
      <c r="AU32" s="515"/>
      <c r="AV32" s="515">
        <f t="shared" si="26"/>
        <v>134</v>
      </c>
      <c r="AW32" s="511">
        <f t="shared" si="27"/>
        <v>134</v>
      </c>
      <c r="AX32" s="234"/>
      <c r="AY32" s="235"/>
      <c r="AZ32" s="236"/>
      <c r="BA32" s="237"/>
      <c r="BB32" s="238"/>
      <c r="BC32" s="45">
        <f t="shared" si="28"/>
        <v>0</v>
      </c>
      <c r="BD32" s="44">
        <f t="shared" si="29"/>
        <v>0</v>
      </c>
      <c r="BE32" s="512">
        <f t="shared" si="30"/>
        <v>140.70000000000002</v>
      </c>
      <c r="BF32" s="242"/>
      <c r="BG32" s="210">
        <f t="shared" si="31"/>
        <v>0</v>
      </c>
      <c r="BH32" s="512">
        <f t="shared" si="20"/>
        <v>147.4</v>
      </c>
      <c r="BI32" s="242"/>
      <c r="BJ32" s="44">
        <f t="shared" si="32"/>
        <v>0</v>
      </c>
      <c r="BK32" s="512">
        <f t="shared" si="33"/>
        <v>154.1</v>
      </c>
      <c r="BL32" s="242"/>
      <c r="BM32" s="210">
        <f t="shared" si="34"/>
        <v>0</v>
      </c>
      <c r="BN32" s="512">
        <f t="shared" si="35"/>
        <v>160.79999999999998</v>
      </c>
      <c r="BO32" s="397">
        <f t="shared" si="36"/>
        <v>0</v>
      </c>
      <c r="BP32" s="210">
        <f t="shared" si="37"/>
        <v>0</v>
      </c>
      <c r="BQ32" s="44">
        <f t="shared" si="38"/>
        <v>0</v>
      </c>
      <c r="BR32" s="70">
        <v>1067</v>
      </c>
      <c r="BS32" s="310"/>
      <c r="BT32" s="303"/>
      <c r="BU32" s="303"/>
      <c r="BV32" s="303"/>
      <c r="BW32" s="303"/>
      <c r="BX32" s="305"/>
      <c r="BY32" s="305"/>
      <c r="BZ32" s="303"/>
    </row>
    <row r="33" spans="1:78" ht="12.75" customHeight="1">
      <c r="A33" s="44" t="str">
        <f t="shared" si="40"/>
        <v>AX11080</v>
      </c>
      <c r="B33" s="38" t="s">
        <v>587</v>
      </c>
      <c r="C33" s="47" t="s">
        <v>660</v>
      </c>
      <c r="D33" s="46" t="s">
        <v>7</v>
      </c>
      <c r="E33" s="243"/>
      <c r="F33" s="46" t="s">
        <v>58</v>
      </c>
      <c r="G33" s="46" t="s">
        <v>87</v>
      </c>
      <c r="H33" s="46" t="s">
        <v>79</v>
      </c>
      <c r="I33" s="223" t="s">
        <v>1798</v>
      </c>
      <c r="J33" s="636" t="s">
        <v>1808</v>
      </c>
      <c r="K33" s="636" t="s">
        <v>1801</v>
      </c>
      <c r="L33" s="223" t="s">
        <v>1799</v>
      </c>
      <c r="M33" s="48">
        <v>6.6749999999999998</v>
      </c>
      <c r="N33" s="427">
        <v>4</v>
      </c>
      <c r="O33" s="430"/>
      <c r="P33" s="430"/>
      <c r="Q33" s="421"/>
      <c r="R33" s="50"/>
      <c r="S33" s="51"/>
      <c r="T33" s="52"/>
      <c r="U33" s="53"/>
      <c r="V33" s="54"/>
      <c r="W33" s="55"/>
      <c r="X33" s="56"/>
      <c r="Y33" s="57"/>
      <c r="Z33" s="58"/>
      <c r="AA33" s="59"/>
      <c r="AB33" s="242"/>
      <c r="AC33" s="242"/>
      <c r="AD33" s="213">
        <f t="shared" si="19"/>
        <v>0</v>
      </c>
      <c r="AE33" s="61">
        <f t="shared" si="23"/>
        <v>0</v>
      </c>
      <c r="AF33" s="62"/>
      <c r="AG33" s="62"/>
      <c r="AH33" s="63"/>
      <c r="AI33" s="509"/>
      <c r="AJ33" s="509"/>
      <c r="AK33" s="516"/>
      <c r="AL33" s="516"/>
      <c r="AM33" s="510"/>
      <c r="AN33" s="205">
        <f>ROUND(CEILING(AR33*('Summary '!$J$2/100+1),5),0)-1</f>
        <v>164</v>
      </c>
      <c r="AO33" s="206">
        <f t="shared" si="24"/>
        <v>0</v>
      </c>
      <c r="AP33" s="206">
        <f t="shared" si="25"/>
        <v>0</v>
      </c>
      <c r="AQ33" s="63"/>
      <c r="AR33" s="62">
        <v>134</v>
      </c>
      <c r="AS33" s="62"/>
      <c r="AT33" s="514"/>
      <c r="AU33" s="515"/>
      <c r="AV33" s="515">
        <f t="shared" si="26"/>
        <v>134</v>
      </c>
      <c r="AW33" s="511">
        <f t="shared" si="27"/>
        <v>134</v>
      </c>
      <c r="AX33" s="234"/>
      <c r="AY33" s="235"/>
      <c r="AZ33" s="236"/>
      <c r="BA33" s="237"/>
      <c r="BB33" s="238"/>
      <c r="BC33" s="45">
        <f t="shared" si="28"/>
        <v>0</v>
      </c>
      <c r="BD33" s="44">
        <f t="shared" si="29"/>
        <v>0</v>
      </c>
      <c r="BE33" s="512">
        <f t="shared" si="30"/>
        <v>140.70000000000002</v>
      </c>
      <c r="BF33" s="242"/>
      <c r="BG33" s="210">
        <f t="shared" si="31"/>
        <v>0</v>
      </c>
      <c r="BH33" s="512">
        <f t="shared" si="20"/>
        <v>147.4</v>
      </c>
      <c r="BI33" s="242"/>
      <c r="BJ33" s="44">
        <f t="shared" si="32"/>
        <v>0</v>
      </c>
      <c r="BK33" s="512">
        <f t="shared" si="33"/>
        <v>154.1</v>
      </c>
      <c r="BL33" s="242"/>
      <c r="BM33" s="210">
        <f t="shared" si="34"/>
        <v>0</v>
      </c>
      <c r="BN33" s="512">
        <f t="shared" si="35"/>
        <v>160.79999999999998</v>
      </c>
      <c r="BO33" s="397">
        <f t="shared" si="36"/>
        <v>0</v>
      </c>
      <c r="BP33" s="210">
        <f t="shared" si="37"/>
        <v>0</v>
      </c>
      <c r="BQ33" s="44">
        <f t="shared" si="38"/>
        <v>0</v>
      </c>
      <c r="BR33" s="70">
        <v>1080</v>
      </c>
      <c r="BS33" s="310"/>
      <c r="BT33" s="303"/>
      <c r="BU33" s="303"/>
      <c r="BV33" s="303"/>
      <c r="BW33" s="303"/>
      <c r="BX33" s="305"/>
      <c r="BY33" s="305"/>
      <c r="BZ33" s="303"/>
    </row>
    <row r="34" spans="1:78" ht="12.75" customHeight="1">
      <c r="A34" s="44" t="str">
        <f t="shared" si="40"/>
        <v>AX11082</v>
      </c>
      <c r="B34" s="38" t="s">
        <v>587</v>
      </c>
      <c r="C34" s="47" t="s">
        <v>661</v>
      </c>
      <c r="D34" s="46" t="s">
        <v>7</v>
      </c>
      <c r="E34" s="243"/>
      <c r="F34" s="46" t="s">
        <v>59</v>
      </c>
      <c r="G34" s="46" t="s">
        <v>76</v>
      </c>
      <c r="H34" s="46" t="s">
        <v>77</v>
      </c>
      <c r="I34" s="223" t="s">
        <v>1798</v>
      </c>
      <c r="J34" s="636" t="s">
        <v>1808</v>
      </c>
      <c r="K34" s="636" t="s">
        <v>1801</v>
      </c>
      <c r="L34" s="223" t="s">
        <v>1799</v>
      </c>
      <c r="M34" s="48">
        <v>7.0149999999999997</v>
      </c>
      <c r="N34" s="427">
        <v>5</v>
      </c>
      <c r="O34" s="430"/>
      <c r="P34" s="430"/>
      <c r="Q34" s="421"/>
      <c r="R34" s="50"/>
      <c r="S34" s="51"/>
      <c r="T34" s="52"/>
      <c r="U34" s="53"/>
      <c r="V34" s="54"/>
      <c r="W34" s="55"/>
      <c r="X34" s="56"/>
      <c r="Y34" s="57"/>
      <c r="Z34" s="58"/>
      <c r="AA34" s="59"/>
      <c r="AB34" s="242"/>
      <c r="AC34" s="242"/>
      <c r="AD34" s="213">
        <f t="shared" si="19"/>
        <v>0</v>
      </c>
      <c r="AE34" s="61">
        <f t="shared" si="23"/>
        <v>0</v>
      </c>
      <c r="AF34" s="62"/>
      <c r="AG34" s="62"/>
      <c r="AH34" s="63"/>
      <c r="AI34" s="509"/>
      <c r="AJ34" s="509"/>
      <c r="AK34" s="516"/>
      <c r="AL34" s="516"/>
      <c r="AM34" s="510"/>
      <c r="AN34" s="205">
        <f>ROUND(CEILING(AR34*('Summary '!$J$2/100+1),5),0)-1</f>
        <v>164</v>
      </c>
      <c r="AO34" s="206">
        <f t="shared" si="24"/>
        <v>0</v>
      </c>
      <c r="AP34" s="206">
        <f t="shared" si="25"/>
        <v>0</v>
      </c>
      <c r="AQ34" s="63"/>
      <c r="AR34" s="62">
        <v>134</v>
      </c>
      <c r="AS34" s="62"/>
      <c r="AT34" s="514"/>
      <c r="AU34" s="515"/>
      <c r="AV34" s="515">
        <f t="shared" si="26"/>
        <v>134</v>
      </c>
      <c r="AW34" s="511">
        <f t="shared" si="27"/>
        <v>134</v>
      </c>
      <c r="AX34" s="234"/>
      <c r="AY34" s="235"/>
      <c r="AZ34" s="236"/>
      <c r="BA34" s="237"/>
      <c r="BB34" s="238"/>
      <c r="BC34" s="45">
        <f t="shared" si="28"/>
        <v>0</v>
      </c>
      <c r="BD34" s="44">
        <f t="shared" si="29"/>
        <v>0</v>
      </c>
      <c r="BE34" s="512">
        <f t="shared" si="30"/>
        <v>140.70000000000002</v>
      </c>
      <c r="BF34" s="242"/>
      <c r="BG34" s="210">
        <f t="shared" si="31"/>
        <v>0</v>
      </c>
      <c r="BH34" s="512">
        <f t="shared" si="20"/>
        <v>147.4</v>
      </c>
      <c r="BI34" s="242"/>
      <c r="BJ34" s="44">
        <f t="shared" si="32"/>
        <v>0</v>
      </c>
      <c r="BK34" s="512">
        <f t="shared" si="33"/>
        <v>154.1</v>
      </c>
      <c r="BL34" s="242"/>
      <c r="BM34" s="210">
        <f t="shared" si="34"/>
        <v>0</v>
      </c>
      <c r="BN34" s="512">
        <f t="shared" si="35"/>
        <v>160.79999999999998</v>
      </c>
      <c r="BO34" s="397">
        <f t="shared" si="36"/>
        <v>0</v>
      </c>
      <c r="BP34" s="210">
        <f t="shared" si="37"/>
        <v>0</v>
      </c>
      <c r="BQ34" s="44">
        <f t="shared" si="38"/>
        <v>0</v>
      </c>
      <c r="BR34" s="70">
        <v>1082</v>
      </c>
      <c r="BS34" s="310"/>
      <c r="BT34" s="303"/>
      <c r="BU34" s="303"/>
      <c r="BV34" s="303"/>
      <c r="BW34" s="303"/>
      <c r="BX34" s="305"/>
      <c r="BY34" s="305"/>
      <c r="BZ34" s="303"/>
    </row>
    <row r="35" spans="1:78" ht="12.75" customHeight="1">
      <c r="A35" s="44" t="str">
        <f t="shared" ref="A35" si="41">"AX1"&amp;REPT(0,4-LEN(BR35))&amp;BR35</f>
        <v>AX11001</v>
      </c>
      <c r="B35" s="38" t="s">
        <v>587</v>
      </c>
      <c r="C35" s="47" t="s">
        <v>662</v>
      </c>
      <c r="D35" s="46" t="s">
        <v>7</v>
      </c>
      <c r="E35" s="243"/>
      <c r="F35" s="46" t="s">
        <v>365</v>
      </c>
      <c r="G35" s="47" t="s">
        <v>276</v>
      </c>
      <c r="H35" s="47" t="s">
        <v>329</v>
      </c>
      <c r="I35" s="223" t="s">
        <v>1798</v>
      </c>
      <c r="J35" s="636" t="s">
        <v>1808</v>
      </c>
      <c r="K35" s="636" t="s">
        <v>1801</v>
      </c>
      <c r="L35" s="223" t="s">
        <v>1799</v>
      </c>
      <c r="M35" s="48">
        <v>17.687999999999999</v>
      </c>
      <c r="N35" s="427">
        <v>10</v>
      </c>
      <c r="O35" s="430"/>
      <c r="P35" s="430"/>
      <c r="Q35" s="421"/>
      <c r="R35" s="50"/>
      <c r="S35" s="51"/>
      <c r="T35" s="52"/>
      <c r="U35" s="53"/>
      <c r="V35" s="54"/>
      <c r="W35" s="55"/>
      <c r="X35" s="56"/>
      <c r="Y35" s="57"/>
      <c r="Z35" s="58"/>
      <c r="AA35" s="59"/>
      <c r="AB35" s="242"/>
      <c r="AC35" s="242"/>
      <c r="AD35" s="213">
        <f t="shared" si="19"/>
        <v>0</v>
      </c>
      <c r="AE35" s="61">
        <f t="shared" si="23"/>
        <v>0</v>
      </c>
      <c r="AF35" s="62"/>
      <c r="AG35" s="62"/>
      <c r="AH35" s="63"/>
      <c r="AI35" s="509"/>
      <c r="AJ35" s="205"/>
      <c r="AK35" s="62"/>
      <c r="AL35" s="516"/>
      <c r="AM35" s="510"/>
      <c r="AN35" s="205">
        <f>ROUND(CEILING(AR35*('Summary '!$J$2/100+1),5),0)-1</f>
        <v>299</v>
      </c>
      <c r="AO35" s="206">
        <f t="shared" si="24"/>
        <v>0</v>
      </c>
      <c r="AP35" s="206">
        <f t="shared" si="25"/>
        <v>0</v>
      </c>
      <c r="AQ35" s="63"/>
      <c r="AR35" s="62">
        <v>244</v>
      </c>
      <c r="AS35" s="62"/>
      <c r="AT35" s="514"/>
      <c r="AU35" s="515"/>
      <c r="AV35" s="515">
        <f t="shared" si="26"/>
        <v>244</v>
      </c>
      <c r="AW35" s="511">
        <f t="shared" si="27"/>
        <v>244</v>
      </c>
      <c r="AX35" s="234"/>
      <c r="AY35" s="235"/>
      <c r="AZ35" s="236"/>
      <c r="BA35" s="237"/>
      <c r="BB35" s="238"/>
      <c r="BC35" s="45">
        <f t="shared" si="28"/>
        <v>0</v>
      </c>
      <c r="BD35" s="44">
        <f t="shared" si="29"/>
        <v>0</v>
      </c>
      <c r="BE35" s="512">
        <f t="shared" si="30"/>
        <v>256.2</v>
      </c>
      <c r="BF35" s="242"/>
      <c r="BG35" s="210">
        <f t="shared" si="31"/>
        <v>0</v>
      </c>
      <c r="BH35" s="512">
        <f t="shared" si="20"/>
        <v>268.40000000000003</v>
      </c>
      <c r="BI35" s="242"/>
      <c r="BJ35" s="44">
        <f t="shared" si="32"/>
        <v>0</v>
      </c>
      <c r="BK35" s="512">
        <f t="shared" si="33"/>
        <v>280.59999999999997</v>
      </c>
      <c r="BL35" s="242"/>
      <c r="BM35" s="210">
        <f t="shared" si="34"/>
        <v>0</v>
      </c>
      <c r="BN35" s="512">
        <f t="shared" si="35"/>
        <v>292.8</v>
      </c>
      <c r="BO35" s="397">
        <f t="shared" si="36"/>
        <v>0</v>
      </c>
      <c r="BP35" s="210">
        <f t="shared" si="37"/>
        <v>0</v>
      </c>
      <c r="BQ35" s="44">
        <f t="shared" si="38"/>
        <v>0</v>
      </c>
      <c r="BR35" s="70">
        <v>1001</v>
      </c>
      <c r="BS35" s="310"/>
      <c r="BT35" s="303"/>
      <c r="BU35" s="303"/>
      <c r="BV35" s="303"/>
      <c r="BW35" s="303"/>
      <c r="BX35" s="305"/>
      <c r="BY35" s="305"/>
      <c r="BZ35" s="303"/>
    </row>
    <row r="36" spans="1:78" ht="12.75" customHeight="1">
      <c r="A36" s="44" t="str">
        <f t="shared" ref="A36:A44" si="42">"AX1"&amp;REPT(0,4-LEN(BR36))&amp;BR36</f>
        <v>AX11293</v>
      </c>
      <c r="B36" s="38" t="s">
        <v>587</v>
      </c>
      <c r="C36" s="47" t="s">
        <v>663</v>
      </c>
      <c r="D36" s="46" t="s">
        <v>7</v>
      </c>
      <c r="E36" s="243"/>
      <c r="F36" s="46" t="s">
        <v>72</v>
      </c>
      <c r="G36" s="46" t="s">
        <v>73</v>
      </c>
      <c r="H36" s="46" t="s">
        <v>79</v>
      </c>
      <c r="I36" s="223" t="s">
        <v>1798</v>
      </c>
      <c r="J36" s="636" t="s">
        <v>1808</v>
      </c>
      <c r="K36" s="636" t="s">
        <v>1801</v>
      </c>
      <c r="L36" s="223" t="s">
        <v>1799</v>
      </c>
      <c r="M36" s="48">
        <v>3.778</v>
      </c>
      <c r="N36" s="427">
        <v>10</v>
      </c>
      <c r="O36" s="430"/>
      <c r="P36" s="430"/>
      <c r="Q36" s="421"/>
      <c r="R36" s="50"/>
      <c r="S36" s="51"/>
      <c r="T36" s="52"/>
      <c r="U36" s="53"/>
      <c r="V36" s="54"/>
      <c r="W36" s="55"/>
      <c r="X36" s="56"/>
      <c r="Y36" s="57"/>
      <c r="Z36" s="58"/>
      <c r="AA36" s="59"/>
      <c r="AB36" s="242"/>
      <c r="AC36" s="242"/>
      <c r="AD36" s="213">
        <f t="shared" si="19"/>
        <v>0</v>
      </c>
      <c r="AE36" s="61">
        <f t="shared" si="23"/>
        <v>0</v>
      </c>
      <c r="AF36" s="62"/>
      <c r="AG36" s="62"/>
      <c r="AH36" s="63"/>
      <c r="AI36" s="509"/>
      <c r="AJ36" s="509"/>
      <c r="AK36" s="516"/>
      <c r="AL36" s="516"/>
      <c r="AM36" s="510"/>
      <c r="AN36" s="205">
        <f>ROUND(CEILING(AR36*('Summary '!$J$2/100+1),5),0)-1</f>
        <v>114</v>
      </c>
      <c r="AO36" s="206">
        <f t="shared" si="24"/>
        <v>0</v>
      </c>
      <c r="AP36" s="206">
        <f t="shared" si="25"/>
        <v>0</v>
      </c>
      <c r="AQ36" s="63"/>
      <c r="AR36" s="62">
        <v>94</v>
      </c>
      <c r="AS36" s="62"/>
      <c r="AT36" s="514"/>
      <c r="AU36" s="515"/>
      <c r="AV36" s="515">
        <f t="shared" si="26"/>
        <v>94</v>
      </c>
      <c r="AW36" s="511">
        <f t="shared" si="27"/>
        <v>94</v>
      </c>
      <c r="AX36" s="234"/>
      <c r="AY36" s="235"/>
      <c r="AZ36" s="236"/>
      <c r="BA36" s="237"/>
      <c r="BB36" s="238"/>
      <c r="BC36" s="45">
        <f t="shared" si="28"/>
        <v>0</v>
      </c>
      <c r="BD36" s="44">
        <f t="shared" si="29"/>
        <v>0</v>
      </c>
      <c r="BE36" s="512">
        <f t="shared" si="30"/>
        <v>98.7</v>
      </c>
      <c r="BF36" s="242"/>
      <c r="BG36" s="210">
        <f t="shared" si="31"/>
        <v>0</v>
      </c>
      <c r="BH36" s="512">
        <f t="shared" si="20"/>
        <v>103.4</v>
      </c>
      <c r="BI36" s="242"/>
      <c r="BJ36" s="44">
        <f t="shared" si="32"/>
        <v>0</v>
      </c>
      <c r="BK36" s="512">
        <f t="shared" si="33"/>
        <v>108.1</v>
      </c>
      <c r="BL36" s="242"/>
      <c r="BM36" s="210">
        <f t="shared" si="34"/>
        <v>0</v>
      </c>
      <c r="BN36" s="512">
        <f t="shared" si="35"/>
        <v>112.8</v>
      </c>
      <c r="BO36" s="397">
        <f t="shared" si="36"/>
        <v>0</v>
      </c>
      <c r="BP36" s="210">
        <f t="shared" si="37"/>
        <v>0</v>
      </c>
      <c r="BQ36" s="44">
        <f t="shared" si="38"/>
        <v>0</v>
      </c>
      <c r="BR36" s="84">
        <v>1293</v>
      </c>
      <c r="BS36" s="310"/>
      <c r="BT36" s="303"/>
      <c r="BU36" s="303"/>
      <c r="BV36" s="303"/>
      <c r="BW36" s="303"/>
      <c r="BX36" s="305"/>
      <c r="BY36" s="305"/>
      <c r="BZ36" s="303"/>
    </row>
    <row r="37" spans="1:78" ht="12.75" customHeight="1">
      <c r="A37" s="44" t="str">
        <f t="shared" si="42"/>
        <v>AX11294</v>
      </c>
      <c r="B37" s="38" t="s">
        <v>587</v>
      </c>
      <c r="C37" s="47" t="s">
        <v>664</v>
      </c>
      <c r="D37" s="46" t="s">
        <v>7</v>
      </c>
      <c r="E37" s="243"/>
      <c r="F37" s="46" t="s">
        <v>72</v>
      </c>
      <c r="G37" s="46" t="s">
        <v>76</v>
      </c>
      <c r="H37" s="47" t="s">
        <v>329</v>
      </c>
      <c r="I37" s="223" t="s">
        <v>1798</v>
      </c>
      <c r="J37" s="636" t="s">
        <v>1808</v>
      </c>
      <c r="K37" s="636" t="s">
        <v>1801</v>
      </c>
      <c r="L37" s="223" t="s">
        <v>1799</v>
      </c>
      <c r="M37" s="48">
        <v>2.3450000000000002</v>
      </c>
      <c r="N37" s="427">
        <v>5</v>
      </c>
      <c r="O37" s="430"/>
      <c r="P37" s="430"/>
      <c r="Q37" s="421"/>
      <c r="R37" s="50"/>
      <c r="S37" s="51"/>
      <c r="T37" s="52"/>
      <c r="U37" s="53"/>
      <c r="V37" s="54"/>
      <c r="W37" s="55"/>
      <c r="X37" s="56"/>
      <c r="Y37" s="57"/>
      <c r="Z37" s="58"/>
      <c r="AA37" s="59"/>
      <c r="AB37" s="242"/>
      <c r="AC37" s="242"/>
      <c r="AD37" s="213">
        <f t="shared" si="19"/>
        <v>0</v>
      </c>
      <c r="AE37" s="61">
        <f t="shared" si="23"/>
        <v>0</v>
      </c>
      <c r="AF37" s="62"/>
      <c r="AG37" s="62"/>
      <c r="AH37" s="63"/>
      <c r="AI37" s="509"/>
      <c r="AJ37" s="509"/>
      <c r="AK37" s="516"/>
      <c r="AL37" s="516"/>
      <c r="AM37" s="510"/>
      <c r="AN37" s="205">
        <f>ROUND(CEILING(AR37*('Summary '!$J$2/100+1),5),0)-1</f>
        <v>99</v>
      </c>
      <c r="AO37" s="206">
        <f t="shared" si="24"/>
        <v>0</v>
      </c>
      <c r="AP37" s="206">
        <f t="shared" si="25"/>
        <v>0</v>
      </c>
      <c r="AQ37" s="63"/>
      <c r="AR37" s="62">
        <v>79</v>
      </c>
      <c r="AS37" s="62"/>
      <c r="AT37" s="514"/>
      <c r="AU37" s="515"/>
      <c r="AV37" s="515">
        <f t="shared" si="26"/>
        <v>79</v>
      </c>
      <c r="AW37" s="511">
        <f t="shared" si="27"/>
        <v>79</v>
      </c>
      <c r="AX37" s="234"/>
      <c r="AY37" s="235"/>
      <c r="AZ37" s="236"/>
      <c r="BA37" s="237"/>
      <c r="BB37" s="238"/>
      <c r="BC37" s="45">
        <f t="shared" si="28"/>
        <v>0</v>
      </c>
      <c r="BD37" s="44">
        <f t="shared" si="29"/>
        <v>0</v>
      </c>
      <c r="BE37" s="512">
        <f t="shared" si="30"/>
        <v>82.95</v>
      </c>
      <c r="BF37" s="242"/>
      <c r="BG37" s="210">
        <f t="shared" si="31"/>
        <v>0</v>
      </c>
      <c r="BH37" s="512">
        <f t="shared" si="20"/>
        <v>86.9</v>
      </c>
      <c r="BI37" s="242"/>
      <c r="BJ37" s="44">
        <f t="shared" si="32"/>
        <v>0</v>
      </c>
      <c r="BK37" s="512">
        <f t="shared" si="33"/>
        <v>90.85</v>
      </c>
      <c r="BL37" s="242"/>
      <c r="BM37" s="210">
        <f t="shared" si="34"/>
        <v>0</v>
      </c>
      <c r="BN37" s="512">
        <f t="shared" si="35"/>
        <v>94.8</v>
      </c>
      <c r="BO37" s="397">
        <f t="shared" si="36"/>
        <v>0</v>
      </c>
      <c r="BP37" s="210">
        <f t="shared" si="37"/>
        <v>0</v>
      </c>
      <c r="BQ37" s="44">
        <f t="shared" si="38"/>
        <v>0</v>
      </c>
      <c r="BR37" s="70">
        <v>1294</v>
      </c>
      <c r="BS37" s="310"/>
      <c r="BT37" s="303"/>
      <c r="BU37" s="303"/>
      <c r="BV37" s="303"/>
      <c r="BW37" s="303"/>
      <c r="BX37" s="305"/>
      <c r="BY37" s="305"/>
      <c r="BZ37" s="303"/>
    </row>
    <row r="38" spans="1:78" ht="12.75" customHeight="1">
      <c r="A38" s="44" t="str">
        <f t="shared" si="42"/>
        <v>AX11295</v>
      </c>
      <c r="B38" s="38" t="s">
        <v>587</v>
      </c>
      <c r="C38" s="47" t="s">
        <v>665</v>
      </c>
      <c r="D38" s="46" t="s">
        <v>7</v>
      </c>
      <c r="E38" s="243"/>
      <c r="F38" s="46" t="s">
        <v>57</v>
      </c>
      <c r="G38" s="47" t="s">
        <v>276</v>
      </c>
      <c r="H38" s="46" t="s">
        <v>79</v>
      </c>
      <c r="I38" s="223" t="s">
        <v>1798</v>
      </c>
      <c r="J38" s="636" t="s">
        <v>1808</v>
      </c>
      <c r="K38" s="636" t="s">
        <v>1801</v>
      </c>
      <c r="L38" s="223" t="s">
        <v>1799</v>
      </c>
      <c r="M38" s="48">
        <v>4.6710000000000003</v>
      </c>
      <c r="N38" s="427">
        <v>5</v>
      </c>
      <c r="O38" s="430"/>
      <c r="P38" s="430"/>
      <c r="Q38" s="421"/>
      <c r="R38" s="50"/>
      <c r="S38" s="51"/>
      <c r="T38" s="52"/>
      <c r="U38" s="53"/>
      <c r="V38" s="54"/>
      <c r="W38" s="55"/>
      <c r="X38" s="56"/>
      <c r="Y38" s="57"/>
      <c r="Z38" s="58"/>
      <c r="AA38" s="59"/>
      <c r="AB38" s="242"/>
      <c r="AC38" s="242"/>
      <c r="AD38" s="213">
        <f t="shared" si="19"/>
        <v>0</v>
      </c>
      <c r="AE38" s="61">
        <f t="shared" si="23"/>
        <v>0</v>
      </c>
      <c r="AF38" s="62"/>
      <c r="AG38" s="62"/>
      <c r="AH38" s="63"/>
      <c r="AI38" s="509"/>
      <c r="AJ38" s="509"/>
      <c r="AK38" s="516"/>
      <c r="AL38" s="516"/>
      <c r="AM38" s="510"/>
      <c r="AN38" s="205">
        <f>ROUND(CEILING(AR38*('Summary '!$J$2/100+1),5),0)-1</f>
        <v>114</v>
      </c>
      <c r="AO38" s="206">
        <f t="shared" si="24"/>
        <v>0</v>
      </c>
      <c r="AP38" s="206">
        <f t="shared" si="25"/>
        <v>0</v>
      </c>
      <c r="AQ38" s="63"/>
      <c r="AR38" s="62">
        <v>94</v>
      </c>
      <c r="AS38" s="62"/>
      <c r="AT38" s="514"/>
      <c r="AU38" s="515"/>
      <c r="AV38" s="515">
        <f t="shared" si="26"/>
        <v>94</v>
      </c>
      <c r="AW38" s="511">
        <f t="shared" si="27"/>
        <v>94</v>
      </c>
      <c r="AX38" s="234"/>
      <c r="AY38" s="235"/>
      <c r="AZ38" s="236"/>
      <c r="BA38" s="237"/>
      <c r="BB38" s="238"/>
      <c r="BC38" s="45">
        <f t="shared" si="28"/>
        <v>0</v>
      </c>
      <c r="BD38" s="44">
        <f t="shared" si="29"/>
        <v>0</v>
      </c>
      <c r="BE38" s="512">
        <f t="shared" si="30"/>
        <v>98.7</v>
      </c>
      <c r="BF38" s="242"/>
      <c r="BG38" s="210">
        <f t="shared" si="31"/>
        <v>0</v>
      </c>
      <c r="BH38" s="512">
        <f t="shared" si="20"/>
        <v>103.4</v>
      </c>
      <c r="BI38" s="242"/>
      <c r="BJ38" s="44">
        <f t="shared" si="32"/>
        <v>0</v>
      </c>
      <c r="BK38" s="512">
        <f t="shared" si="33"/>
        <v>108.1</v>
      </c>
      <c r="BL38" s="242"/>
      <c r="BM38" s="210">
        <f t="shared" si="34"/>
        <v>0</v>
      </c>
      <c r="BN38" s="512">
        <f t="shared" si="35"/>
        <v>112.8</v>
      </c>
      <c r="BO38" s="397">
        <f t="shared" si="36"/>
        <v>0</v>
      </c>
      <c r="BP38" s="210">
        <f t="shared" si="37"/>
        <v>0</v>
      </c>
      <c r="BQ38" s="44">
        <f t="shared" si="38"/>
        <v>0</v>
      </c>
      <c r="BR38" s="84">
        <v>1295</v>
      </c>
      <c r="BS38" s="310"/>
      <c r="BT38" s="303"/>
      <c r="BU38" s="303"/>
      <c r="BV38" s="303"/>
      <c r="BW38" s="303"/>
      <c r="BX38" s="305"/>
      <c r="BY38" s="305"/>
      <c r="BZ38" s="303"/>
    </row>
    <row r="39" spans="1:78" ht="12.75" customHeight="1">
      <c r="A39" s="44" t="str">
        <f t="shared" si="42"/>
        <v>AX11296</v>
      </c>
      <c r="B39" s="38" t="s">
        <v>587</v>
      </c>
      <c r="C39" s="47" t="s">
        <v>666</v>
      </c>
      <c r="D39" s="46" t="s">
        <v>7</v>
      </c>
      <c r="E39" s="243"/>
      <c r="F39" s="46" t="s">
        <v>57</v>
      </c>
      <c r="G39" s="46" t="s">
        <v>87</v>
      </c>
      <c r="H39" s="46" t="s">
        <v>74</v>
      </c>
      <c r="I39" s="223" t="s">
        <v>1798</v>
      </c>
      <c r="J39" s="636" t="s">
        <v>1808</v>
      </c>
      <c r="K39" s="636" t="s">
        <v>1801</v>
      </c>
      <c r="L39" s="223" t="s">
        <v>1799</v>
      </c>
      <c r="M39" s="48">
        <v>4.3179999999999996</v>
      </c>
      <c r="N39" s="427">
        <v>2</v>
      </c>
      <c r="O39" s="430"/>
      <c r="P39" s="430"/>
      <c r="Q39" s="421"/>
      <c r="R39" s="50"/>
      <c r="S39" s="51"/>
      <c r="T39" s="52"/>
      <c r="U39" s="53"/>
      <c r="V39" s="54"/>
      <c r="W39" s="55"/>
      <c r="X39" s="56"/>
      <c r="Y39" s="57"/>
      <c r="Z39" s="58"/>
      <c r="AA39" s="59"/>
      <c r="AB39" s="242"/>
      <c r="AC39" s="242"/>
      <c r="AD39" s="213">
        <f t="shared" si="19"/>
        <v>0</v>
      </c>
      <c r="AE39" s="61">
        <f t="shared" si="23"/>
        <v>0</v>
      </c>
      <c r="AF39" s="62"/>
      <c r="AG39" s="62"/>
      <c r="AH39" s="63"/>
      <c r="AI39" s="509"/>
      <c r="AJ39" s="509"/>
      <c r="AK39" s="516"/>
      <c r="AL39" s="516"/>
      <c r="AM39" s="510"/>
      <c r="AN39" s="205">
        <f>ROUND(CEILING(AR39*('Summary '!$J$2/100+1),5),0)-1</f>
        <v>114</v>
      </c>
      <c r="AO39" s="206">
        <f t="shared" si="24"/>
        <v>0</v>
      </c>
      <c r="AP39" s="206">
        <f t="shared" si="25"/>
        <v>0</v>
      </c>
      <c r="AQ39" s="63"/>
      <c r="AR39" s="62">
        <v>94</v>
      </c>
      <c r="AS39" s="62"/>
      <c r="AT39" s="514"/>
      <c r="AU39" s="515"/>
      <c r="AV39" s="515">
        <f t="shared" si="26"/>
        <v>94</v>
      </c>
      <c r="AW39" s="511">
        <f t="shared" si="27"/>
        <v>94</v>
      </c>
      <c r="AX39" s="234"/>
      <c r="AY39" s="235"/>
      <c r="AZ39" s="236"/>
      <c r="BA39" s="237"/>
      <c r="BB39" s="238"/>
      <c r="BC39" s="45">
        <f t="shared" si="28"/>
        <v>0</v>
      </c>
      <c r="BD39" s="44">
        <f t="shared" si="29"/>
        <v>0</v>
      </c>
      <c r="BE39" s="512">
        <f t="shared" si="30"/>
        <v>98.7</v>
      </c>
      <c r="BF39" s="242"/>
      <c r="BG39" s="210">
        <f t="shared" si="31"/>
        <v>0</v>
      </c>
      <c r="BH39" s="512">
        <f t="shared" si="20"/>
        <v>103.4</v>
      </c>
      <c r="BI39" s="242"/>
      <c r="BJ39" s="44">
        <f t="shared" si="32"/>
        <v>0</v>
      </c>
      <c r="BK39" s="512">
        <f t="shared" si="33"/>
        <v>108.1</v>
      </c>
      <c r="BL39" s="242"/>
      <c r="BM39" s="210">
        <f t="shared" si="34"/>
        <v>0</v>
      </c>
      <c r="BN39" s="512">
        <f t="shared" si="35"/>
        <v>112.8</v>
      </c>
      <c r="BO39" s="397">
        <f t="shared" si="36"/>
        <v>0</v>
      </c>
      <c r="BP39" s="210">
        <f t="shared" si="37"/>
        <v>0</v>
      </c>
      <c r="BQ39" s="44">
        <f t="shared" si="38"/>
        <v>0</v>
      </c>
      <c r="BR39" s="70">
        <v>1296</v>
      </c>
      <c r="BS39" s="310"/>
      <c r="BT39" s="303"/>
      <c r="BU39" s="303"/>
      <c r="BV39" s="303"/>
      <c r="BW39" s="303"/>
      <c r="BX39" s="305"/>
      <c r="BY39" s="305"/>
      <c r="BZ39" s="303"/>
    </row>
    <row r="40" spans="1:78" ht="12" customHeight="1">
      <c r="A40" s="44" t="str">
        <f t="shared" si="42"/>
        <v>AX11178</v>
      </c>
      <c r="B40" s="83" t="s">
        <v>587</v>
      </c>
      <c r="C40" s="83" t="s">
        <v>667</v>
      </c>
      <c r="D40" s="83" t="s">
        <v>65</v>
      </c>
      <c r="E40" s="247"/>
      <c r="F40" s="47" t="s">
        <v>766</v>
      </c>
      <c r="G40" s="288" t="s">
        <v>1919</v>
      </c>
      <c r="H40" s="46" t="s">
        <v>79</v>
      </c>
      <c r="I40" s="223" t="s">
        <v>1798</v>
      </c>
      <c r="J40" s="636" t="s">
        <v>1808</v>
      </c>
      <c r="K40" s="636" t="s">
        <v>1801</v>
      </c>
      <c r="L40" s="223" t="s">
        <v>1799</v>
      </c>
      <c r="M40" s="48">
        <v>4</v>
      </c>
      <c r="N40" s="427">
        <v>1</v>
      </c>
      <c r="O40" s="430"/>
      <c r="P40" s="430"/>
      <c r="Q40" s="421"/>
      <c r="R40" s="50"/>
      <c r="S40" s="51"/>
      <c r="T40" s="52"/>
      <c r="U40" s="53"/>
      <c r="V40" s="54"/>
      <c r="W40" s="55"/>
      <c r="X40" s="56"/>
      <c r="Y40" s="57"/>
      <c r="Z40" s="58"/>
      <c r="AA40" s="59"/>
      <c r="AB40" s="242"/>
      <c r="AC40" s="242"/>
      <c r="AD40" s="213">
        <f t="shared" si="19"/>
        <v>0</v>
      </c>
      <c r="AE40" s="61">
        <f t="shared" si="23"/>
        <v>0</v>
      </c>
      <c r="AF40" s="62"/>
      <c r="AG40" s="62"/>
      <c r="AH40" s="63"/>
      <c r="AI40" s="516"/>
      <c r="AJ40" s="509"/>
      <c r="AK40" s="516"/>
      <c r="AL40" s="516"/>
      <c r="AM40" s="510"/>
      <c r="AN40" s="205">
        <f>ROUND(CEILING(AR40*('Summary '!$J$4/100+1),5),0)-1</f>
        <v>334</v>
      </c>
      <c r="AO40" s="206">
        <f t="shared" si="24"/>
        <v>0</v>
      </c>
      <c r="AP40" s="206">
        <f t="shared" si="25"/>
        <v>0</v>
      </c>
      <c r="AQ40" s="63"/>
      <c r="AR40" s="62">
        <v>274</v>
      </c>
      <c r="AS40" s="62"/>
      <c r="AT40" s="514"/>
      <c r="AU40" s="515"/>
      <c r="AV40" s="515">
        <f t="shared" si="26"/>
        <v>274</v>
      </c>
      <c r="AW40" s="511">
        <f t="shared" si="27"/>
        <v>274</v>
      </c>
      <c r="AX40" s="234"/>
      <c r="AY40" s="235"/>
      <c r="AZ40" s="236"/>
      <c r="BA40" s="237"/>
      <c r="BB40" s="238"/>
      <c r="BC40" s="45">
        <f t="shared" si="28"/>
        <v>0</v>
      </c>
      <c r="BD40" s="44">
        <f t="shared" si="29"/>
        <v>0</v>
      </c>
      <c r="BE40" s="512">
        <f t="shared" si="30"/>
        <v>287.7</v>
      </c>
      <c r="BF40" s="242"/>
      <c r="BG40" s="210">
        <f t="shared" si="31"/>
        <v>0</v>
      </c>
      <c r="BH40" s="512">
        <f t="shared" si="20"/>
        <v>301.40000000000003</v>
      </c>
      <c r="BI40" s="400"/>
      <c r="BJ40" s="44">
        <f t="shared" si="32"/>
        <v>0</v>
      </c>
      <c r="BK40" s="512">
        <f t="shared" si="33"/>
        <v>315.09999999999997</v>
      </c>
      <c r="BL40" s="400"/>
      <c r="BM40" s="210">
        <f t="shared" si="34"/>
        <v>0</v>
      </c>
      <c r="BN40" s="512">
        <f t="shared" si="35"/>
        <v>328.8</v>
      </c>
      <c r="BO40" s="397">
        <f t="shared" si="36"/>
        <v>0</v>
      </c>
      <c r="BP40" s="210">
        <f t="shared" si="37"/>
        <v>0</v>
      </c>
      <c r="BQ40" s="44">
        <f t="shared" si="38"/>
        <v>0</v>
      </c>
      <c r="BR40" s="70">
        <v>1178</v>
      </c>
      <c r="BS40" s="310"/>
      <c r="BT40" s="303"/>
      <c r="BU40" s="303"/>
      <c r="BV40" s="303"/>
      <c r="BW40" s="303"/>
      <c r="BX40" s="305"/>
      <c r="BY40" s="305"/>
      <c r="BZ40" s="303"/>
    </row>
    <row r="41" spans="1:78" ht="12.75" customHeight="1">
      <c r="A41" s="44" t="str">
        <f t="shared" si="42"/>
        <v>AX11200</v>
      </c>
      <c r="B41" s="83" t="s">
        <v>587</v>
      </c>
      <c r="C41" s="519" t="s">
        <v>668</v>
      </c>
      <c r="D41" s="83" t="s">
        <v>65</v>
      </c>
      <c r="E41" s="247"/>
      <c r="F41" s="47" t="s">
        <v>766</v>
      </c>
      <c r="G41" s="288" t="s">
        <v>1920</v>
      </c>
      <c r="H41" s="46" t="s">
        <v>79</v>
      </c>
      <c r="I41" s="223" t="s">
        <v>1798</v>
      </c>
      <c r="J41" s="636" t="s">
        <v>1808</v>
      </c>
      <c r="K41" s="636" t="s">
        <v>1801</v>
      </c>
      <c r="L41" s="223" t="s">
        <v>1799</v>
      </c>
      <c r="M41" s="48">
        <v>4</v>
      </c>
      <c r="N41" s="427">
        <v>1</v>
      </c>
      <c r="O41" s="430"/>
      <c r="P41" s="430"/>
      <c r="Q41" s="421"/>
      <c r="R41" s="50"/>
      <c r="S41" s="51"/>
      <c r="T41" s="52"/>
      <c r="U41" s="53"/>
      <c r="V41" s="54"/>
      <c r="W41" s="55"/>
      <c r="X41" s="56"/>
      <c r="Y41" s="57"/>
      <c r="Z41" s="58"/>
      <c r="AA41" s="59"/>
      <c r="AB41" s="242"/>
      <c r="AC41" s="242"/>
      <c r="AD41" s="213">
        <f t="shared" si="19"/>
        <v>0</v>
      </c>
      <c r="AE41" s="61">
        <f t="shared" si="23"/>
        <v>0</v>
      </c>
      <c r="AF41" s="62"/>
      <c r="AG41" s="62"/>
      <c r="AH41" s="63"/>
      <c r="AI41" s="516"/>
      <c r="AJ41" s="509"/>
      <c r="AK41" s="516"/>
      <c r="AL41" s="516"/>
      <c r="AM41" s="510"/>
      <c r="AN41" s="205">
        <f>ROUND(CEILING(AR41*('Summary '!$J$4/100+1),5),0)-1</f>
        <v>334</v>
      </c>
      <c r="AO41" s="206">
        <f t="shared" si="24"/>
        <v>0</v>
      </c>
      <c r="AP41" s="206">
        <f t="shared" si="25"/>
        <v>0</v>
      </c>
      <c r="AQ41" s="63"/>
      <c r="AR41" s="62">
        <v>274</v>
      </c>
      <c r="AS41" s="62"/>
      <c r="AT41" s="514"/>
      <c r="AU41" s="515"/>
      <c r="AV41" s="515">
        <f t="shared" si="26"/>
        <v>274</v>
      </c>
      <c r="AW41" s="511">
        <f t="shared" si="27"/>
        <v>274</v>
      </c>
      <c r="AX41" s="234"/>
      <c r="AY41" s="235"/>
      <c r="AZ41" s="236"/>
      <c r="BA41" s="237"/>
      <c r="BB41" s="238"/>
      <c r="BC41" s="45">
        <f t="shared" si="28"/>
        <v>0</v>
      </c>
      <c r="BD41" s="44">
        <f t="shared" si="29"/>
        <v>0</v>
      </c>
      <c r="BE41" s="512">
        <f t="shared" si="30"/>
        <v>287.7</v>
      </c>
      <c r="BF41" s="242"/>
      <c r="BG41" s="210">
        <f t="shared" si="31"/>
        <v>0</v>
      </c>
      <c r="BH41" s="512">
        <f t="shared" si="20"/>
        <v>301.40000000000003</v>
      </c>
      <c r="BI41" s="400"/>
      <c r="BJ41" s="44">
        <f t="shared" si="32"/>
        <v>0</v>
      </c>
      <c r="BK41" s="512">
        <f t="shared" si="33"/>
        <v>315.09999999999997</v>
      </c>
      <c r="BL41" s="400"/>
      <c r="BM41" s="210">
        <f t="shared" si="34"/>
        <v>0</v>
      </c>
      <c r="BN41" s="512">
        <f t="shared" si="35"/>
        <v>328.8</v>
      </c>
      <c r="BO41" s="397">
        <f t="shared" si="36"/>
        <v>0</v>
      </c>
      <c r="BP41" s="210">
        <f t="shared" si="37"/>
        <v>0</v>
      </c>
      <c r="BQ41" s="44">
        <f t="shared" si="38"/>
        <v>0</v>
      </c>
      <c r="BR41" s="70">
        <v>1200</v>
      </c>
      <c r="BS41" s="310"/>
      <c r="BT41" s="303"/>
      <c r="BU41" s="303"/>
      <c r="BV41" s="303"/>
      <c r="BW41" s="303"/>
      <c r="BX41" s="305"/>
      <c r="BY41" s="305"/>
      <c r="BZ41" s="303"/>
    </row>
    <row r="42" spans="1:78" ht="12.75" customHeight="1">
      <c r="A42" s="44" t="str">
        <f t="shared" si="42"/>
        <v>AX11201</v>
      </c>
      <c r="B42" s="83" t="s">
        <v>587</v>
      </c>
      <c r="C42" s="83" t="s">
        <v>669</v>
      </c>
      <c r="D42" s="83" t="s">
        <v>65</v>
      </c>
      <c r="E42" s="247"/>
      <c r="F42" s="47" t="s">
        <v>766</v>
      </c>
      <c r="G42" s="288" t="s">
        <v>1921</v>
      </c>
      <c r="H42" s="46" t="s">
        <v>79</v>
      </c>
      <c r="I42" s="223" t="s">
        <v>1798</v>
      </c>
      <c r="J42" s="636" t="s">
        <v>1808</v>
      </c>
      <c r="K42" s="636" t="s">
        <v>1801</v>
      </c>
      <c r="L42" s="223" t="s">
        <v>1799</v>
      </c>
      <c r="M42" s="48">
        <v>4</v>
      </c>
      <c r="N42" s="427">
        <v>1</v>
      </c>
      <c r="O42" s="430"/>
      <c r="P42" s="430"/>
      <c r="Q42" s="421"/>
      <c r="R42" s="50"/>
      <c r="S42" s="51"/>
      <c r="T42" s="52"/>
      <c r="U42" s="53"/>
      <c r="V42" s="54"/>
      <c r="W42" s="55"/>
      <c r="X42" s="56"/>
      <c r="Y42" s="57"/>
      <c r="Z42" s="58"/>
      <c r="AA42" s="59"/>
      <c r="AB42" s="242"/>
      <c r="AC42" s="242"/>
      <c r="AD42" s="213">
        <f t="shared" si="19"/>
        <v>0</v>
      </c>
      <c r="AE42" s="61">
        <f t="shared" si="23"/>
        <v>0</v>
      </c>
      <c r="AF42" s="62"/>
      <c r="AG42" s="62"/>
      <c r="AH42" s="63"/>
      <c r="AI42" s="516"/>
      <c r="AJ42" s="509"/>
      <c r="AK42" s="516"/>
      <c r="AL42" s="516"/>
      <c r="AM42" s="510"/>
      <c r="AN42" s="205">
        <f>ROUND(CEILING(AR42*('Summary '!$J$4/100+1),5),0)-1</f>
        <v>334</v>
      </c>
      <c r="AO42" s="206">
        <f t="shared" si="24"/>
        <v>0</v>
      </c>
      <c r="AP42" s="206">
        <f t="shared" si="25"/>
        <v>0</v>
      </c>
      <c r="AQ42" s="63"/>
      <c r="AR42" s="62">
        <v>274</v>
      </c>
      <c r="AS42" s="62"/>
      <c r="AT42" s="514"/>
      <c r="AU42" s="515"/>
      <c r="AV42" s="515">
        <f t="shared" si="26"/>
        <v>274</v>
      </c>
      <c r="AW42" s="511">
        <f t="shared" si="27"/>
        <v>274</v>
      </c>
      <c r="AX42" s="234"/>
      <c r="AY42" s="235"/>
      <c r="AZ42" s="236"/>
      <c r="BA42" s="237"/>
      <c r="BB42" s="238"/>
      <c r="BC42" s="45">
        <f t="shared" si="28"/>
        <v>0</v>
      </c>
      <c r="BD42" s="44">
        <f t="shared" si="29"/>
        <v>0</v>
      </c>
      <c r="BE42" s="512">
        <f t="shared" si="30"/>
        <v>287.7</v>
      </c>
      <c r="BF42" s="242"/>
      <c r="BG42" s="210">
        <f t="shared" si="31"/>
        <v>0</v>
      </c>
      <c r="BH42" s="512">
        <f t="shared" si="20"/>
        <v>301.40000000000003</v>
      </c>
      <c r="BI42" s="400"/>
      <c r="BJ42" s="44">
        <f t="shared" si="32"/>
        <v>0</v>
      </c>
      <c r="BK42" s="512">
        <f t="shared" si="33"/>
        <v>315.09999999999997</v>
      </c>
      <c r="BL42" s="400"/>
      <c r="BM42" s="210">
        <f t="shared" si="34"/>
        <v>0</v>
      </c>
      <c r="BN42" s="512">
        <f t="shared" si="35"/>
        <v>328.8</v>
      </c>
      <c r="BO42" s="397">
        <f t="shared" si="36"/>
        <v>0</v>
      </c>
      <c r="BP42" s="210">
        <f t="shared" si="37"/>
        <v>0</v>
      </c>
      <c r="BQ42" s="44">
        <f t="shared" si="38"/>
        <v>0</v>
      </c>
      <c r="BR42" s="70">
        <v>1201</v>
      </c>
      <c r="BS42" s="310"/>
      <c r="BT42" s="303"/>
      <c r="BU42" s="303"/>
      <c r="BV42" s="303"/>
      <c r="BW42" s="303"/>
      <c r="BX42" s="305"/>
      <c r="BY42" s="305"/>
      <c r="BZ42" s="303"/>
    </row>
    <row r="43" spans="1:78" ht="12.75" customHeight="1">
      <c r="A43" s="44" t="str">
        <f t="shared" si="42"/>
        <v>AX11202</v>
      </c>
      <c r="B43" s="83" t="s">
        <v>587</v>
      </c>
      <c r="C43" s="519" t="s">
        <v>670</v>
      </c>
      <c r="D43" s="83" t="s">
        <v>65</v>
      </c>
      <c r="E43" s="247"/>
      <c r="F43" s="47" t="s">
        <v>766</v>
      </c>
      <c r="G43" s="288" t="s">
        <v>1922</v>
      </c>
      <c r="H43" s="46" t="s">
        <v>79</v>
      </c>
      <c r="I43" s="223" t="s">
        <v>1798</v>
      </c>
      <c r="J43" s="636" t="s">
        <v>1808</v>
      </c>
      <c r="K43" s="636" t="s">
        <v>1801</v>
      </c>
      <c r="L43" s="223" t="s">
        <v>1799</v>
      </c>
      <c r="M43" s="48">
        <v>4</v>
      </c>
      <c r="N43" s="427">
        <v>1</v>
      </c>
      <c r="O43" s="430"/>
      <c r="P43" s="430"/>
      <c r="Q43" s="421"/>
      <c r="R43" s="50"/>
      <c r="S43" s="51"/>
      <c r="T43" s="52"/>
      <c r="U43" s="53"/>
      <c r="V43" s="54"/>
      <c r="W43" s="55"/>
      <c r="X43" s="56"/>
      <c r="Y43" s="57"/>
      <c r="Z43" s="58"/>
      <c r="AA43" s="59"/>
      <c r="AB43" s="242"/>
      <c r="AC43" s="242"/>
      <c r="AD43" s="213">
        <f t="shared" si="19"/>
        <v>0</v>
      </c>
      <c r="AE43" s="61">
        <f t="shared" si="23"/>
        <v>0</v>
      </c>
      <c r="AF43" s="62"/>
      <c r="AG43" s="62"/>
      <c r="AH43" s="63"/>
      <c r="AI43" s="516"/>
      <c r="AJ43" s="509"/>
      <c r="AK43" s="516"/>
      <c r="AL43" s="516"/>
      <c r="AM43" s="510"/>
      <c r="AN43" s="205">
        <f>ROUND(CEILING(AR43*('Summary '!$J$4/100+1),5),0)-1</f>
        <v>334</v>
      </c>
      <c r="AO43" s="206">
        <f t="shared" si="24"/>
        <v>0</v>
      </c>
      <c r="AP43" s="206">
        <f t="shared" si="25"/>
        <v>0</v>
      </c>
      <c r="AQ43" s="63"/>
      <c r="AR43" s="62">
        <v>274</v>
      </c>
      <c r="AS43" s="62"/>
      <c r="AT43" s="514"/>
      <c r="AU43" s="515"/>
      <c r="AV43" s="515">
        <f t="shared" si="26"/>
        <v>274</v>
      </c>
      <c r="AW43" s="511">
        <f t="shared" si="27"/>
        <v>274</v>
      </c>
      <c r="AX43" s="234"/>
      <c r="AY43" s="235"/>
      <c r="AZ43" s="236"/>
      <c r="BA43" s="237"/>
      <c r="BB43" s="238"/>
      <c r="BC43" s="45">
        <f t="shared" si="28"/>
        <v>0</v>
      </c>
      <c r="BD43" s="44">
        <f t="shared" si="29"/>
        <v>0</v>
      </c>
      <c r="BE43" s="512">
        <f t="shared" si="30"/>
        <v>287.7</v>
      </c>
      <c r="BF43" s="242"/>
      <c r="BG43" s="210">
        <f t="shared" si="31"/>
        <v>0</v>
      </c>
      <c r="BH43" s="512">
        <f t="shared" si="20"/>
        <v>301.40000000000003</v>
      </c>
      <c r="BI43" s="400"/>
      <c r="BJ43" s="44">
        <f t="shared" si="32"/>
        <v>0</v>
      </c>
      <c r="BK43" s="512">
        <f t="shared" si="33"/>
        <v>315.09999999999997</v>
      </c>
      <c r="BL43" s="400"/>
      <c r="BM43" s="210">
        <f t="shared" si="34"/>
        <v>0</v>
      </c>
      <c r="BN43" s="512">
        <f t="shared" si="35"/>
        <v>328.8</v>
      </c>
      <c r="BO43" s="397">
        <f t="shared" si="36"/>
        <v>0</v>
      </c>
      <c r="BP43" s="210">
        <f t="shared" si="37"/>
        <v>0</v>
      </c>
      <c r="BQ43" s="44">
        <f t="shared" si="38"/>
        <v>0</v>
      </c>
      <c r="BR43" s="70">
        <v>1202</v>
      </c>
      <c r="BS43" s="310"/>
      <c r="BT43" s="303"/>
      <c r="BU43" s="303"/>
      <c r="BV43" s="303"/>
      <c r="BW43" s="303"/>
      <c r="BX43" s="305"/>
      <c r="BY43" s="305"/>
      <c r="BZ43" s="303"/>
    </row>
    <row r="44" spans="1:78" ht="12.75" customHeight="1">
      <c r="A44" s="44" t="str">
        <f t="shared" si="42"/>
        <v>AX11179</v>
      </c>
      <c r="B44" s="83" t="s">
        <v>587</v>
      </c>
      <c r="C44" s="83" t="s">
        <v>671</v>
      </c>
      <c r="D44" s="83" t="s">
        <v>65</v>
      </c>
      <c r="E44" s="247"/>
      <c r="F44" s="47" t="s">
        <v>766</v>
      </c>
      <c r="G44" s="288" t="s">
        <v>1923</v>
      </c>
      <c r="H44" s="46" t="s">
        <v>79</v>
      </c>
      <c r="I44" s="223" t="s">
        <v>1798</v>
      </c>
      <c r="J44" s="636" t="s">
        <v>1808</v>
      </c>
      <c r="K44" s="636" t="s">
        <v>1801</v>
      </c>
      <c r="L44" s="223" t="s">
        <v>1799</v>
      </c>
      <c r="M44" s="48">
        <v>5</v>
      </c>
      <c r="N44" s="427">
        <v>1</v>
      </c>
      <c r="O44" s="430"/>
      <c r="P44" s="430"/>
      <c r="Q44" s="421"/>
      <c r="R44" s="50"/>
      <c r="S44" s="51"/>
      <c r="T44" s="52"/>
      <c r="U44" s="53"/>
      <c r="V44" s="54"/>
      <c r="W44" s="55"/>
      <c r="X44" s="56"/>
      <c r="Y44" s="57"/>
      <c r="Z44" s="58"/>
      <c r="AA44" s="59"/>
      <c r="AB44" s="242"/>
      <c r="AC44" s="242"/>
      <c r="AD44" s="213">
        <f t="shared" si="19"/>
        <v>0</v>
      </c>
      <c r="AE44" s="61">
        <f t="shared" si="23"/>
        <v>0</v>
      </c>
      <c r="AF44" s="62"/>
      <c r="AG44" s="62"/>
      <c r="AH44" s="63"/>
      <c r="AI44" s="516"/>
      <c r="AJ44" s="509"/>
      <c r="AK44" s="516"/>
      <c r="AL44" s="516"/>
      <c r="AM44" s="510"/>
      <c r="AN44" s="205">
        <f>ROUND(CEILING(AR44*('Summary '!$J$4/100+1),5),0)-1</f>
        <v>334</v>
      </c>
      <c r="AO44" s="206">
        <f t="shared" si="24"/>
        <v>0</v>
      </c>
      <c r="AP44" s="206">
        <f t="shared" si="25"/>
        <v>0</v>
      </c>
      <c r="AQ44" s="63"/>
      <c r="AR44" s="62">
        <v>274</v>
      </c>
      <c r="AS44" s="62"/>
      <c r="AT44" s="514"/>
      <c r="AU44" s="515"/>
      <c r="AV44" s="515">
        <f t="shared" si="26"/>
        <v>274</v>
      </c>
      <c r="AW44" s="511">
        <f t="shared" si="27"/>
        <v>274</v>
      </c>
      <c r="AX44" s="234"/>
      <c r="AY44" s="235"/>
      <c r="AZ44" s="236"/>
      <c r="BA44" s="237"/>
      <c r="BB44" s="238"/>
      <c r="BC44" s="45">
        <f t="shared" si="28"/>
        <v>0</v>
      </c>
      <c r="BD44" s="44">
        <f t="shared" si="29"/>
        <v>0</v>
      </c>
      <c r="BE44" s="512">
        <f t="shared" si="30"/>
        <v>287.7</v>
      </c>
      <c r="BF44" s="242"/>
      <c r="BG44" s="210">
        <f t="shared" si="31"/>
        <v>0</v>
      </c>
      <c r="BH44" s="512">
        <f t="shared" si="20"/>
        <v>301.40000000000003</v>
      </c>
      <c r="BI44" s="400"/>
      <c r="BJ44" s="44">
        <f t="shared" si="32"/>
        <v>0</v>
      </c>
      <c r="BK44" s="512">
        <f t="shared" si="33"/>
        <v>315.09999999999997</v>
      </c>
      <c r="BL44" s="400"/>
      <c r="BM44" s="210">
        <f t="shared" si="34"/>
        <v>0</v>
      </c>
      <c r="BN44" s="512">
        <f t="shared" si="35"/>
        <v>328.8</v>
      </c>
      <c r="BO44" s="397">
        <f t="shared" si="36"/>
        <v>0</v>
      </c>
      <c r="BP44" s="210">
        <f t="shared" si="37"/>
        <v>0</v>
      </c>
      <c r="BQ44" s="44">
        <f t="shared" si="38"/>
        <v>0</v>
      </c>
      <c r="BR44" s="70">
        <v>1179</v>
      </c>
      <c r="BS44" s="310"/>
      <c r="BT44" s="303"/>
      <c r="BU44" s="303"/>
      <c r="BV44" s="303"/>
      <c r="BW44" s="303"/>
      <c r="BX44" s="305"/>
      <c r="BY44" s="305"/>
      <c r="BZ44" s="303"/>
    </row>
    <row r="45" spans="1:78" ht="17">
      <c r="A45" s="71"/>
      <c r="B45" s="183"/>
      <c r="C45" s="293" t="s">
        <v>588</v>
      </c>
      <c r="D45" s="72"/>
      <c r="E45" s="207"/>
      <c r="F45" s="72"/>
      <c r="G45" s="72"/>
      <c r="H45" s="72"/>
      <c r="I45" s="72"/>
      <c r="J45" s="72"/>
      <c r="K45" s="72"/>
      <c r="L45" s="72"/>
      <c r="M45" s="72"/>
      <c r="N45" s="73"/>
      <c r="O45" s="429"/>
      <c r="P45" s="429"/>
      <c r="Q45" s="244"/>
      <c r="R45" s="74"/>
      <c r="S45" s="74"/>
      <c r="T45" s="74"/>
      <c r="U45" s="75"/>
      <c r="V45" s="74"/>
      <c r="W45" s="74"/>
      <c r="X45" s="76"/>
      <c r="Y45" s="74"/>
      <c r="Z45" s="76"/>
      <c r="AA45" s="76"/>
      <c r="AB45" s="455"/>
      <c r="AC45" s="455"/>
      <c r="AD45" s="77"/>
      <c r="AE45" s="77"/>
      <c r="AF45" s="77"/>
      <c r="AG45" s="77"/>
      <c r="AH45" s="77"/>
      <c r="AI45" s="77"/>
      <c r="AJ45" s="404"/>
      <c r="AK45" s="77"/>
      <c r="AL45" s="404"/>
      <c r="AM45" s="404"/>
      <c r="AN45" s="404"/>
      <c r="AO45" s="404"/>
      <c r="AP45" s="404"/>
      <c r="AQ45" s="404"/>
      <c r="AR45" s="404"/>
      <c r="AS45" s="404"/>
      <c r="AT45" s="404"/>
      <c r="AU45" s="404"/>
      <c r="AV45" s="404"/>
      <c r="AW45" s="404"/>
      <c r="AX45" s="455"/>
      <c r="AY45" s="455"/>
      <c r="AZ45" s="455"/>
      <c r="BA45" s="455"/>
      <c r="BB45" s="455"/>
      <c r="BC45" s="404"/>
      <c r="BD45" s="404"/>
      <c r="BE45" s="404"/>
      <c r="BF45" s="455"/>
      <c r="BG45" s="404"/>
      <c r="BH45" s="404"/>
      <c r="BI45" s="455"/>
      <c r="BJ45" s="404"/>
      <c r="BK45" s="404"/>
      <c r="BL45" s="455"/>
      <c r="BM45" s="404"/>
      <c r="BN45" s="404"/>
      <c r="BO45" s="404"/>
      <c r="BP45" s="404"/>
      <c r="BQ45" s="81"/>
      <c r="BR45" s="82"/>
      <c r="BS45" s="310"/>
      <c r="BT45" s="303"/>
      <c r="BU45" s="303"/>
      <c r="BV45" s="303"/>
      <c r="BW45" s="303"/>
      <c r="BX45" s="305"/>
      <c r="BY45" s="305"/>
      <c r="BZ45" s="303"/>
    </row>
    <row r="46" spans="1:78" ht="13.75" customHeight="1">
      <c r="A46" s="44" t="str">
        <f t="shared" ref="A46" si="43">"AX1"&amp;REPT(0,4-LEN(BR46))&amp;BR46</f>
        <v>AX11040</v>
      </c>
      <c r="B46" s="38" t="s">
        <v>588</v>
      </c>
      <c r="C46" s="47" t="s">
        <v>672</v>
      </c>
      <c r="D46" s="46" t="s">
        <v>7</v>
      </c>
      <c r="E46" s="243"/>
      <c r="F46" s="46" t="s">
        <v>767</v>
      </c>
      <c r="G46" s="46" t="s">
        <v>87</v>
      </c>
      <c r="H46" s="47" t="s">
        <v>95</v>
      </c>
      <c r="I46" s="223" t="s">
        <v>588</v>
      </c>
      <c r="J46" s="636" t="s">
        <v>1808</v>
      </c>
      <c r="K46" s="636" t="s">
        <v>1801</v>
      </c>
      <c r="L46" s="223" t="s">
        <v>1799</v>
      </c>
      <c r="M46" s="48">
        <v>8.6950000000000003</v>
      </c>
      <c r="N46" s="44">
        <v>4</v>
      </c>
      <c r="O46" s="210"/>
      <c r="P46" s="210"/>
      <c r="Q46" s="49"/>
      <c r="R46" s="50"/>
      <c r="S46" s="51"/>
      <c r="T46" s="52"/>
      <c r="U46" s="53"/>
      <c r="V46" s="54"/>
      <c r="W46" s="55"/>
      <c r="X46" s="56"/>
      <c r="Y46" s="57"/>
      <c r="Z46" s="58"/>
      <c r="AA46" s="59"/>
      <c r="AB46" s="242"/>
      <c r="AC46" s="242"/>
      <c r="AD46" s="213">
        <f t="shared" si="19"/>
        <v>0</v>
      </c>
      <c r="AE46" s="61">
        <f t="shared" ref="AE46:AE70" si="44">N46*AD46</f>
        <v>0</v>
      </c>
      <c r="AF46" s="62"/>
      <c r="AG46" s="62"/>
      <c r="AH46" s="63"/>
      <c r="AI46" s="62"/>
      <c r="AJ46" s="205"/>
      <c r="AK46" s="62"/>
      <c r="AL46" s="516"/>
      <c r="AM46" s="510"/>
      <c r="AN46" s="205">
        <f>ROUND(CEILING(AR46*('Summary '!$J$2/100+1),5),0)-1</f>
        <v>169</v>
      </c>
      <c r="AO46" s="206">
        <f t="shared" ref="AO46:AO80" si="45">IF(P46=TRUE,-0.05,0)</f>
        <v>0</v>
      </c>
      <c r="AP46" s="206">
        <f t="shared" ref="AP46:AP80" si="46">IF(O46=TRUE,0.15,0)</f>
        <v>0</v>
      </c>
      <c r="AQ46" s="63"/>
      <c r="AR46" s="62">
        <v>139</v>
      </c>
      <c r="AS46" s="62"/>
      <c r="AT46" s="514"/>
      <c r="AU46" s="515"/>
      <c r="AV46" s="515">
        <f t="shared" ref="AV46:AV82" si="47">IF(OrderFormType="Wholesale",CEILING(AR46*ExchRate,ExchRateRoundUpTo),CEILING(AN46*ExchRate,ExchRateRoundUpTo)/1.22)</f>
        <v>139</v>
      </c>
      <c r="AW46" s="511">
        <f t="shared" ref="AW46:AW82" si="48">AV46*(1+AO46+AP46)</f>
        <v>139</v>
      </c>
      <c r="AX46" s="234"/>
      <c r="AY46" s="235"/>
      <c r="AZ46" s="236"/>
      <c r="BA46" s="237"/>
      <c r="BB46" s="238"/>
      <c r="BC46" s="45">
        <f t="shared" ref="BC46:BC82" si="49">SUM(AX46:BB46)</f>
        <v>0</v>
      </c>
      <c r="BD46" s="44">
        <f t="shared" ref="BD46:BD82" si="50">N46*BC46</f>
        <v>0</v>
      </c>
      <c r="BE46" s="512">
        <f t="shared" ref="BE46:BE82" si="51">AV46*(1.05+AO46+AP46)</f>
        <v>145.95000000000002</v>
      </c>
      <c r="BF46" s="242"/>
      <c r="BG46" s="210">
        <f t="shared" ref="BG46:BG80" si="52">$N46*BF46</f>
        <v>0</v>
      </c>
      <c r="BH46" s="512">
        <f t="shared" si="20"/>
        <v>152.9</v>
      </c>
      <c r="BI46" s="242"/>
      <c r="BJ46" s="44">
        <f t="shared" ref="BJ46:BJ82" si="53">N46*BI46</f>
        <v>0</v>
      </c>
      <c r="BK46" s="512">
        <f t="shared" ref="BK46:BK82" si="54">AV46*(1.15+AO46+AP46)</f>
        <v>159.85</v>
      </c>
      <c r="BL46" s="242"/>
      <c r="BM46" s="210">
        <f t="shared" ref="BM46:BM82" si="55">N46*BL46</f>
        <v>0</v>
      </c>
      <c r="BN46" s="512">
        <f t="shared" ref="BN46:BN82" si="56">AV46*(1.2+AO46+AP46)</f>
        <v>166.79999999999998</v>
      </c>
      <c r="BO46" s="397">
        <f t="shared" ref="BO46:BO82" si="57">(AD46*AW46)+(BC46*BE46)+(BF46*BH46)+(BI46*BK46)+(BL46*BN46)</f>
        <v>0</v>
      </c>
      <c r="BP46" s="210">
        <f t="shared" ref="BP46:BP82" si="58">AD46+BC46+BF46+BI46+BL46</f>
        <v>0</v>
      </c>
      <c r="BQ46" s="44">
        <f t="shared" ref="BQ46:BQ82" si="59">N46*BP46</f>
        <v>0</v>
      </c>
      <c r="BR46" s="70">
        <v>1040</v>
      </c>
      <c r="BS46" s="310"/>
      <c r="BT46" s="303"/>
      <c r="BU46" s="303"/>
      <c r="BV46" s="303"/>
      <c r="BW46" s="303"/>
      <c r="BX46" s="305"/>
      <c r="BY46" s="305"/>
      <c r="BZ46" s="303"/>
    </row>
    <row r="47" spans="1:78" ht="12.75" customHeight="1">
      <c r="A47" s="44" t="str">
        <f t="shared" ref="A47:A52" si="60">"AX1"&amp;REPT(0,4-LEN(BR47))&amp;BR47</f>
        <v>AX11461</v>
      </c>
      <c r="B47" s="38" t="s">
        <v>588</v>
      </c>
      <c r="C47" s="47" t="s">
        <v>673</v>
      </c>
      <c r="D47" s="46" t="s">
        <v>7</v>
      </c>
      <c r="E47" s="243"/>
      <c r="F47" s="48" t="s">
        <v>767</v>
      </c>
      <c r="G47" s="48" t="s">
        <v>87</v>
      </c>
      <c r="H47" s="47" t="s">
        <v>95</v>
      </c>
      <c r="I47" s="223" t="s">
        <v>588</v>
      </c>
      <c r="J47" s="636" t="s">
        <v>1808</v>
      </c>
      <c r="K47" s="636" t="s">
        <v>1801</v>
      </c>
      <c r="L47" s="223" t="s">
        <v>1799</v>
      </c>
      <c r="M47" s="48">
        <v>6.8341000000000003</v>
      </c>
      <c r="N47" s="44">
        <v>4</v>
      </c>
      <c r="O47" s="210"/>
      <c r="P47" s="210"/>
      <c r="Q47" s="49"/>
      <c r="R47" s="50"/>
      <c r="S47" s="51"/>
      <c r="T47" s="52"/>
      <c r="U47" s="53"/>
      <c r="V47" s="54"/>
      <c r="W47" s="55"/>
      <c r="X47" s="56"/>
      <c r="Y47" s="57"/>
      <c r="Z47" s="58"/>
      <c r="AA47" s="59"/>
      <c r="AB47" s="242"/>
      <c r="AC47" s="242"/>
      <c r="AD47" s="213">
        <f t="shared" si="19"/>
        <v>0</v>
      </c>
      <c r="AE47" s="61">
        <f t="shared" si="44"/>
        <v>0</v>
      </c>
      <c r="AF47" s="62"/>
      <c r="AG47" s="62"/>
      <c r="AH47" s="63"/>
      <c r="AI47" s="62"/>
      <c r="AJ47" s="509"/>
      <c r="AK47" s="516"/>
      <c r="AL47" s="516"/>
      <c r="AM47" s="510"/>
      <c r="AN47" s="205">
        <f>ROUND(CEILING(AR47*('Summary '!$J$2/100+1),5),0)-1</f>
        <v>164</v>
      </c>
      <c r="AO47" s="206">
        <f t="shared" si="45"/>
        <v>0</v>
      </c>
      <c r="AP47" s="206">
        <f t="shared" si="46"/>
        <v>0</v>
      </c>
      <c r="AQ47" s="63"/>
      <c r="AR47" s="62">
        <v>134</v>
      </c>
      <c r="AS47" s="62"/>
      <c r="AT47" s="514"/>
      <c r="AU47" s="515"/>
      <c r="AV47" s="515">
        <f t="shared" si="47"/>
        <v>134</v>
      </c>
      <c r="AW47" s="511">
        <f t="shared" si="48"/>
        <v>134</v>
      </c>
      <c r="AX47" s="234"/>
      <c r="AY47" s="235"/>
      <c r="AZ47" s="236"/>
      <c r="BA47" s="237"/>
      <c r="BB47" s="238"/>
      <c r="BC47" s="45">
        <f t="shared" si="49"/>
        <v>0</v>
      </c>
      <c r="BD47" s="44">
        <f t="shared" si="50"/>
        <v>0</v>
      </c>
      <c r="BE47" s="512">
        <f t="shared" si="51"/>
        <v>140.70000000000002</v>
      </c>
      <c r="BF47" s="242"/>
      <c r="BG47" s="210">
        <f t="shared" si="52"/>
        <v>0</v>
      </c>
      <c r="BH47" s="512">
        <f t="shared" si="20"/>
        <v>147.4</v>
      </c>
      <c r="BI47" s="242"/>
      <c r="BJ47" s="44">
        <f t="shared" si="53"/>
        <v>0</v>
      </c>
      <c r="BK47" s="512">
        <f t="shared" si="54"/>
        <v>154.1</v>
      </c>
      <c r="BL47" s="242"/>
      <c r="BM47" s="210">
        <f t="shared" si="55"/>
        <v>0</v>
      </c>
      <c r="BN47" s="512">
        <f t="shared" si="56"/>
        <v>160.79999999999998</v>
      </c>
      <c r="BO47" s="397">
        <f t="shared" si="57"/>
        <v>0</v>
      </c>
      <c r="BP47" s="210">
        <f t="shared" si="58"/>
        <v>0</v>
      </c>
      <c r="BQ47" s="44">
        <f t="shared" si="59"/>
        <v>0</v>
      </c>
      <c r="BR47" s="84">
        <v>1461</v>
      </c>
      <c r="BS47" s="310"/>
      <c r="BT47" s="303"/>
      <c r="BU47" s="303"/>
      <c r="BV47" s="303"/>
      <c r="BW47" s="303"/>
      <c r="BX47" s="305"/>
      <c r="BY47" s="305"/>
      <c r="BZ47" s="303"/>
    </row>
    <row r="48" spans="1:78" ht="13.75" customHeight="1">
      <c r="A48" s="44" t="str">
        <f t="shared" si="60"/>
        <v>AX11073</v>
      </c>
      <c r="B48" s="38" t="s">
        <v>588</v>
      </c>
      <c r="C48" s="47" t="s">
        <v>674</v>
      </c>
      <c r="D48" s="46" t="s">
        <v>7</v>
      </c>
      <c r="E48" s="243"/>
      <c r="F48" s="47" t="s">
        <v>393</v>
      </c>
      <c r="G48" s="46" t="s">
        <v>76</v>
      </c>
      <c r="H48" s="47" t="s">
        <v>95</v>
      </c>
      <c r="I48" s="223" t="s">
        <v>588</v>
      </c>
      <c r="J48" s="636" t="s">
        <v>1808</v>
      </c>
      <c r="K48" s="636" t="s">
        <v>1801</v>
      </c>
      <c r="L48" s="223" t="s">
        <v>1799</v>
      </c>
      <c r="M48" s="48">
        <v>4.8159999999999998</v>
      </c>
      <c r="N48" s="44">
        <v>5</v>
      </c>
      <c r="O48" s="210"/>
      <c r="P48" s="210"/>
      <c r="Q48" s="49"/>
      <c r="R48" s="50"/>
      <c r="S48" s="51"/>
      <c r="T48" s="52"/>
      <c r="U48" s="53"/>
      <c r="V48" s="54"/>
      <c r="W48" s="55"/>
      <c r="X48" s="56"/>
      <c r="Y48" s="57"/>
      <c r="Z48" s="58"/>
      <c r="AA48" s="59"/>
      <c r="AB48" s="242"/>
      <c r="AC48" s="242"/>
      <c r="AD48" s="213">
        <f t="shared" si="19"/>
        <v>0</v>
      </c>
      <c r="AE48" s="61">
        <f t="shared" si="44"/>
        <v>0</v>
      </c>
      <c r="AF48" s="62"/>
      <c r="AG48" s="62"/>
      <c r="AH48" s="63"/>
      <c r="AI48" s="62"/>
      <c r="AJ48" s="205"/>
      <c r="AK48" s="62"/>
      <c r="AL48" s="516"/>
      <c r="AM48" s="510"/>
      <c r="AN48" s="205">
        <f>ROUND(CEILING(AR48*('Summary '!$J$2/100+1),5),0)-1</f>
        <v>139</v>
      </c>
      <c r="AO48" s="206">
        <f t="shared" si="45"/>
        <v>0</v>
      </c>
      <c r="AP48" s="206">
        <f t="shared" si="46"/>
        <v>0</v>
      </c>
      <c r="AQ48" s="63"/>
      <c r="AR48" s="62">
        <v>114</v>
      </c>
      <c r="AS48" s="62"/>
      <c r="AT48" s="514"/>
      <c r="AU48" s="515"/>
      <c r="AV48" s="515">
        <f t="shared" si="47"/>
        <v>114</v>
      </c>
      <c r="AW48" s="511">
        <f t="shared" si="48"/>
        <v>114</v>
      </c>
      <c r="AX48" s="234"/>
      <c r="AY48" s="235"/>
      <c r="AZ48" s="236"/>
      <c r="BA48" s="237"/>
      <c r="BB48" s="238"/>
      <c r="BC48" s="45">
        <f t="shared" si="49"/>
        <v>0</v>
      </c>
      <c r="BD48" s="44">
        <f t="shared" si="50"/>
        <v>0</v>
      </c>
      <c r="BE48" s="512">
        <f t="shared" si="51"/>
        <v>119.7</v>
      </c>
      <c r="BF48" s="242"/>
      <c r="BG48" s="210">
        <f t="shared" si="52"/>
        <v>0</v>
      </c>
      <c r="BH48" s="512">
        <f t="shared" si="20"/>
        <v>125.4</v>
      </c>
      <c r="BI48" s="242"/>
      <c r="BJ48" s="44">
        <f t="shared" si="53"/>
        <v>0</v>
      </c>
      <c r="BK48" s="512">
        <f t="shared" si="54"/>
        <v>131.1</v>
      </c>
      <c r="BL48" s="242"/>
      <c r="BM48" s="210">
        <f t="shared" si="55"/>
        <v>0</v>
      </c>
      <c r="BN48" s="512">
        <f t="shared" si="56"/>
        <v>136.79999999999998</v>
      </c>
      <c r="BO48" s="397">
        <f t="shared" si="57"/>
        <v>0</v>
      </c>
      <c r="BP48" s="210">
        <f t="shared" si="58"/>
        <v>0</v>
      </c>
      <c r="BQ48" s="44">
        <f t="shared" si="59"/>
        <v>0</v>
      </c>
      <c r="BR48" s="70">
        <v>1073</v>
      </c>
      <c r="BS48" s="310"/>
      <c r="BT48" s="303"/>
      <c r="BU48" s="303"/>
      <c r="BV48" s="303"/>
      <c r="BW48" s="303"/>
      <c r="BX48" s="305"/>
      <c r="BY48" s="305"/>
      <c r="BZ48" s="303"/>
    </row>
    <row r="49" spans="1:78" ht="12.75" customHeight="1">
      <c r="A49" s="44" t="str">
        <f t="shared" si="60"/>
        <v>AX11513</v>
      </c>
      <c r="B49" s="38" t="s">
        <v>588</v>
      </c>
      <c r="C49" s="47" t="s">
        <v>675</v>
      </c>
      <c r="D49" s="46" t="s">
        <v>7</v>
      </c>
      <c r="E49" s="243"/>
      <c r="F49" s="46" t="s">
        <v>758</v>
      </c>
      <c r="G49" s="47" t="s">
        <v>76</v>
      </c>
      <c r="H49" s="47" t="s">
        <v>79</v>
      </c>
      <c r="I49" s="223" t="s">
        <v>588</v>
      </c>
      <c r="J49" s="636" t="s">
        <v>1808</v>
      </c>
      <c r="K49" s="636" t="s">
        <v>1801</v>
      </c>
      <c r="L49" s="223" t="s">
        <v>1799</v>
      </c>
      <c r="M49" s="48">
        <v>2.4213000000000005</v>
      </c>
      <c r="N49" s="44">
        <v>5</v>
      </c>
      <c r="O49" s="210"/>
      <c r="P49" s="210"/>
      <c r="Q49" s="49"/>
      <c r="R49" s="50"/>
      <c r="S49" s="51"/>
      <c r="T49" s="52"/>
      <c r="U49" s="53"/>
      <c r="V49" s="54"/>
      <c r="W49" s="55"/>
      <c r="X49" s="56"/>
      <c r="Y49" s="57"/>
      <c r="Z49" s="58"/>
      <c r="AA49" s="59"/>
      <c r="AB49" s="242"/>
      <c r="AC49" s="242"/>
      <c r="AD49" s="213">
        <f t="shared" si="19"/>
        <v>0</v>
      </c>
      <c r="AE49" s="61">
        <f t="shared" si="44"/>
        <v>0</v>
      </c>
      <c r="AF49" s="62"/>
      <c r="AG49" s="62"/>
      <c r="AH49" s="63"/>
      <c r="AI49" s="62"/>
      <c r="AJ49" s="509"/>
      <c r="AK49" s="516"/>
      <c r="AL49" s="516"/>
      <c r="AM49" s="510"/>
      <c r="AN49" s="205">
        <f>ROUND(CEILING(AR49*('Summary '!$J$2/100+1),5),0)-1</f>
        <v>99</v>
      </c>
      <c r="AO49" s="206">
        <f t="shared" si="45"/>
        <v>0</v>
      </c>
      <c r="AP49" s="206">
        <f t="shared" si="46"/>
        <v>0</v>
      </c>
      <c r="AQ49" s="63"/>
      <c r="AR49" s="62">
        <v>79</v>
      </c>
      <c r="AS49" s="62"/>
      <c r="AT49" s="514"/>
      <c r="AU49" s="515"/>
      <c r="AV49" s="515">
        <f t="shared" si="47"/>
        <v>79</v>
      </c>
      <c r="AW49" s="511">
        <f t="shared" si="48"/>
        <v>79</v>
      </c>
      <c r="AX49" s="234"/>
      <c r="AY49" s="235"/>
      <c r="AZ49" s="236"/>
      <c r="BA49" s="237"/>
      <c r="BB49" s="238"/>
      <c r="BC49" s="45">
        <f t="shared" si="49"/>
        <v>0</v>
      </c>
      <c r="BD49" s="44">
        <f t="shared" si="50"/>
        <v>0</v>
      </c>
      <c r="BE49" s="512">
        <f t="shared" si="51"/>
        <v>82.95</v>
      </c>
      <c r="BF49" s="242"/>
      <c r="BG49" s="210">
        <f t="shared" si="52"/>
        <v>0</v>
      </c>
      <c r="BH49" s="512">
        <f t="shared" si="20"/>
        <v>86.9</v>
      </c>
      <c r="BI49" s="242"/>
      <c r="BJ49" s="44">
        <f t="shared" si="53"/>
        <v>0</v>
      </c>
      <c r="BK49" s="512">
        <f t="shared" si="54"/>
        <v>90.85</v>
      </c>
      <c r="BL49" s="242"/>
      <c r="BM49" s="210">
        <f t="shared" si="55"/>
        <v>0</v>
      </c>
      <c r="BN49" s="512">
        <f t="shared" si="56"/>
        <v>94.8</v>
      </c>
      <c r="BO49" s="397">
        <f t="shared" si="57"/>
        <v>0</v>
      </c>
      <c r="BP49" s="210">
        <f t="shared" si="58"/>
        <v>0</v>
      </c>
      <c r="BQ49" s="44">
        <f t="shared" si="59"/>
        <v>0</v>
      </c>
      <c r="BR49" s="70">
        <v>1513</v>
      </c>
      <c r="BS49" s="310"/>
      <c r="BT49" s="303"/>
      <c r="BU49" s="303"/>
      <c r="BV49" s="303"/>
      <c r="BW49" s="303"/>
      <c r="BX49" s="305"/>
      <c r="BY49" s="305"/>
      <c r="BZ49" s="303"/>
    </row>
    <row r="50" spans="1:78" ht="12.75" customHeight="1">
      <c r="A50" s="44" t="str">
        <f t="shared" si="60"/>
        <v>AX11514</v>
      </c>
      <c r="B50" s="38" t="s">
        <v>588</v>
      </c>
      <c r="C50" s="47" t="s">
        <v>676</v>
      </c>
      <c r="D50" s="46" t="s">
        <v>7</v>
      </c>
      <c r="E50" s="243"/>
      <c r="F50" s="46" t="s">
        <v>758</v>
      </c>
      <c r="G50" s="47" t="s">
        <v>87</v>
      </c>
      <c r="H50" s="47" t="s">
        <v>79</v>
      </c>
      <c r="I50" s="223" t="s">
        <v>588</v>
      </c>
      <c r="J50" s="636" t="s">
        <v>1808</v>
      </c>
      <c r="K50" s="636" t="s">
        <v>1801</v>
      </c>
      <c r="L50" s="223" t="s">
        <v>1799</v>
      </c>
      <c r="M50" s="48">
        <v>3.3547500000000001</v>
      </c>
      <c r="N50" s="44">
        <v>3</v>
      </c>
      <c r="O50" s="210"/>
      <c r="P50" s="210"/>
      <c r="Q50" s="49"/>
      <c r="R50" s="50"/>
      <c r="S50" s="51"/>
      <c r="T50" s="52"/>
      <c r="U50" s="53"/>
      <c r="V50" s="54"/>
      <c r="W50" s="55"/>
      <c r="X50" s="56"/>
      <c r="Y50" s="57"/>
      <c r="Z50" s="58"/>
      <c r="AA50" s="59"/>
      <c r="AB50" s="242"/>
      <c r="AC50" s="242"/>
      <c r="AD50" s="213">
        <f t="shared" si="19"/>
        <v>0</v>
      </c>
      <c r="AE50" s="61">
        <f t="shared" si="44"/>
        <v>0</v>
      </c>
      <c r="AF50" s="62"/>
      <c r="AG50" s="62"/>
      <c r="AH50" s="63"/>
      <c r="AI50" s="62"/>
      <c r="AJ50" s="509"/>
      <c r="AK50" s="516"/>
      <c r="AL50" s="516"/>
      <c r="AM50" s="510"/>
      <c r="AN50" s="205">
        <f>ROUND(CEILING(AR50*('Summary '!$J$2/100+1),5),0)-1</f>
        <v>109</v>
      </c>
      <c r="AO50" s="206">
        <f t="shared" si="45"/>
        <v>0</v>
      </c>
      <c r="AP50" s="206">
        <f t="shared" si="46"/>
        <v>0</v>
      </c>
      <c r="AQ50" s="63"/>
      <c r="AR50" s="62">
        <v>89</v>
      </c>
      <c r="AS50" s="62"/>
      <c r="AT50" s="514"/>
      <c r="AU50" s="515"/>
      <c r="AV50" s="515">
        <f t="shared" si="47"/>
        <v>89</v>
      </c>
      <c r="AW50" s="511">
        <f t="shared" si="48"/>
        <v>89</v>
      </c>
      <c r="AX50" s="234"/>
      <c r="AY50" s="235"/>
      <c r="AZ50" s="236"/>
      <c r="BA50" s="237"/>
      <c r="BB50" s="238"/>
      <c r="BC50" s="45">
        <f t="shared" si="49"/>
        <v>0</v>
      </c>
      <c r="BD50" s="44">
        <f t="shared" si="50"/>
        <v>0</v>
      </c>
      <c r="BE50" s="512">
        <f t="shared" si="51"/>
        <v>93.45</v>
      </c>
      <c r="BF50" s="242"/>
      <c r="BG50" s="210">
        <f t="shared" si="52"/>
        <v>0</v>
      </c>
      <c r="BH50" s="512">
        <f t="shared" ref="BH50:BH112" si="61">$AV50*(1.1+$AO50+$AP50)</f>
        <v>97.9</v>
      </c>
      <c r="BI50" s="242"/>
      <c r="BJ50" s="44">
        <f t="shared" si="53"/>
        <v>0</v>
      </c>
      <c r="BK50" s="512">
        <f t="shared" si="54"/>
        <v>102.35</v>
      </c>
      <c r="BL50" s="242"/>
      <c r="BM50" s="210">
        <f t="shared" si="55"/>
        <v>0</v>
      </c>
      <c r="BN50" s="512">
        <f t="shared" si="56"/>
        <v>106.8</v>
      </c>
      <c r="BO50" s="397">
        <f t="shared" si="57"/>
        <v>0</v>
      </c>
      <c r="BP50" s="210">
        <f t="shared" si="58"/>
        <v>0</v>
      </c>
      <c r="BQ50" s="44">
        <f t="shared" si="59"/>
        <v>0</v>
      </c>
      <c r="BR50" s="84">
        <v>1514</v>
      </c>
      <c r="BS50" s="310"/>
      <c r="BT50" s="303"/>
      <c r="BU50" s="303"/>
      <c r="BV50" s="303"/>
      <c r="BW50" s="303"/>
      <c r="BX50" s="305"/>
      <c r="BY50" s="305"/>
      <c r="BZ50" s="303"/>
    </row>
    <row r="51" spans="1:78" ht="12.75" customHeight="1">
      <c r="A51" s="44" t="str">
        <f t="shared" si="60"/>
        <v>AX11515</v>
      </c>
      <c r="B51" s="38" t="s">
        <v>588</v>
      </c>
      <c r="C51" s="47" t="s">
        <v>677</v>
      </c>
      <c r="D51" s="46" t="s">
        <v>7</v>
      </c>
      <c r="E51" s="243"/>
      <c r="F51" s="46" t="s">
        <v>72</v>
      </c>
      <c r="G51" s="47" t="s">
        <v>87</v>
      </c>
      <c r="H51" s="47" t="s">
        <v>79</v>
      </c>
      <c r="I51" s="223" t="s">
        <v>588</v>
      </c>
      <c r="J51" s="636" t="s">
        <v>1808</v>
      </c>
      <c r="K51" s="636" t="s">
        <v>1801</v>
      </c>
      <c r="L51" s="223" t="s">
        <v>1799</v>
      </c>
      <c r="M51" s="48">
        <v>3.7054500000000004</v>
      </c>
      <c r="N51" s="44">
        <v>2</v>
      </c>
      <c r="O51" s="210"/>
      <c r="P51" s="210"/>
      <c r="Q51" s="49"/>
      <c r="R51" s="50"/>
      <c r="S51" s="51"/>
      <c r="T51" s="52"/>
      <c r="U51" s="53"/>
      <c r="V51" s="54"/>
      <c r="W51" s="55"/>
      <c r="X51" s="56"/>
      <c r="Y51" s="57"/>
      <c r="Z51" s="58"/>
      <c r="AA51" s="59"/>
      <c r="AB51" s="242"/>
      <c r="AC51" s="242"/>
      <c r="AD51" s="213">
        <f t="shared" si="19"/>
        <v>0</v>
      </c>
      <c r="AE51" s="61">
        <f t="shared" si="44"/>
        <v>0</v>
      </c>
      <c r="AF51" s="62"/>
      <c r="AG51" s="62"/>
      <c r="AH51" s="63"/>
      <c r="AI51" s="62"/>
      <c r="AJ51" s="509"/>
      <c r="AK51" s="516"/>
      <c r="AL51" s="516"/>
      <c r="AM51" s="510"/>
      <c r="AN51" s="205">
        <f>ROUND(CEILING(AR51*('Summary '!$J$2/100+1),5),0)-1</f>
        <v>109</v>
      </c>
      <c r="AO51" s="206">
        <f t="shared" si="45"/>
        <v>0</v>
      </c>
      <c r="AP51" s="206">
        <f t="shared" si="46"/>
        <v>0</v>
      </c>
      <c r="AQ51" s="63"/>
      <c r="AR51" s="62">
        <v>89</v>
      </c>
      <c r="AS51" s="62"/>
      <c r="AT51" s="514"/>
      <c r="AU51" s="515"/>
      <c r="AV51" s="515">
        <f t="shared" si="47"/>
        <v>89</v>
      </c>
      <c r="AW51" s="511">
        <f t="shared" si="48"/>
        <v>89</v>
      </c>
      <c r="AX51" s="234"/>
      <c r="AY51" s="235"/>
      <c r="AZ51" s="236"/>
      <c r="BA51" s="237"/>
      <c r="BB51" s="238"/>
      <c r="BC51" s="45">
        <f t="shared" si="49"/>
        <v>0</v>
      </c>
      <c r="BD51" s="44">
        <f t="shared" si="50"/>
        <v>0</v>
      </c>
      <c r="BE51" s="512">
        <f t="shared" si="51"/>
        <v>93.45</v>
      </c>
      <c r="BF51" s="242"/>
      <c r="BG51" s="210">
        <f t="shared" si="52"/>
        <v>0</v>
      </c>
      <c r="BH51" s="512">
        <f t="shared" si="61"/>
        <v>97.9</v>
      </c>
      <c r="BI51" s="242"/>
      <c r="BJ51" s="44">
        <f t="shared" si="53"/>
        <v>0</v>
      </c>
      <c r="BK51" s="512">
        <f t="shared" si="54"/>
        <v>102.35</v>
      </c>
      <c r="BL51" s="242"/>
      <c r="BM51" s="210">
        <f t="shared" si="55"/>
        <v>0</v>
      </c>
      <c r="BN51" s="512">
        <f t="shared" si="56"/>
        <v>106.8</v>
      </c>
      <c r="BO51" s="397">
        <f t="shared" si="57"/>
        <v>0</v>
      </c>
      <c r="BP51" s="210">
        <f t="shared" si="58"/>
        <v>0</v>
      </c>
      <c r="BQ51" s="44">
        <f t="shared" si="59"/>
        <v>0</v>
      </c>
      <c r="BR51" s="70">
        <v>1515</v>
      </c>
      <c r="BS51" s="310"/>
      <c r="BT51" s="303"/>
      <c r="BU51" s="303"/>
      <c r="BV51" s="303"/>
      <c r="BW51" s="303"/>
      <c r="BX51" s="305"/>
      <c r="BY51" s="305"/>
      <c r="BZ51" s="303"/>
    </row>
    <row r="52" spans="1:78" ht="12.75" customHeight="1">
      <c r="A52" s="44" t="str">
        <f t="shared" si="60"/>
        <v>AX11516</v>
      </c>
      <c r="B52" s="38" t="s">
        <v>588</v>
      </c>
      <c r="C52" s="47" t="s">
        <v>678</v>
      </c>
      <c r="D52" s="46" t="s">
        <v>7</v>
      </c>
      <c r="E52" s="243"/>
      <c r="F52" s="46" t="s">
        <v>72</v>
      </c>
      <c r="G52" s="47" t="s">
        <v>87</v>
      </c>
      <c r="H52" s="47" t="s">
        <v>79</v>
      </c>
      <c r="I52" s="223" t="s">
        <v>588</v>
      </c>
      <c r="J52" s="636" t="s">
        <v>1808</v>
      </c>
      <c r="K52" s="636" t="s">
        <v>1801</v>
      </c>
      <c r="L52" s="223" t="s">
        <v>1799</v>
      </c>
      <c r="M52" s="48">
        <v>3.7264500000000003</v>
      </c>
      <c r="N52" s="44">
        <v>2</v>
      </c>
      <c r="O52" s="210"/>
      <c r="P52" s="210"/>
      <c r="Q52" s="49"/>
      <c r="R52" s="50"/>
      <c r="S52" s="51"/>
      <c r="T52" s="52"/>
      <c r="U52" s="53"/>
      <c r="V52" s="54"/>
      <c r="W52" s="55"/>
      <c r="X52" s="56"/>
      <c r="Y52" s="57"/>
      <c r="Z52" s="58"/>
      <c r="AA52" s="59"/>
      <c r="AB52" s="242"/>
      <c r="AC52" s="242"/>
      <c r="AD52" s="213">
        <f t="shared" si="19"/>
        <v>0</v>
      </c>
      <c r="AE52" s="61">
        <f t="shared" si="44"/>
        <v>0</v>
      </c>
      <c r="AF52" s="62"/>
      <c r="AG52" s="62"/>
      <c r="AH52" s="63"/>
      <c r="AI52" s="62"/>
      <c r="AJ52" s="509"/>
      <c r="AK52" s="516"/>
      <c r="AL52" s="516"/>
      <c r="AM52" s="510"/>
      <c r="AN52" s="205">
        <f>ROUND(CEILING(AR52*('Summary '!$J$2/100+1),5),0)-1</f>
        <v>109</v>
      </c>
      <c r="AO52" s="206">
        <f t="shared" si="45"/>
        <v>0</v>
      </c>
      <c r="AP52" s="206">
        <f t="shared" si="46"/>
        <v>0</v>
      </c>
      <c r="AQ52" s="63"/>
      <c r="AR52" s="62">
        <v>89</v>
      </c>
      <c r="AS52" s="62"/>
      <c r="AT52" s="514"/>
      <c r="AU52" s="515"/>
      <c r="AV52" s="515">
        <f t="shared" si="47"/>
        <v>89</v>
      </c>
      <c r="AW52" s="511">
        <f t="shared" si="48"/>
        <v>89</v>
      </c>
      <c r="AX52" s="234"/>
      <c r="AY52" s="235"/>
      <c r="AZ52" s="236"/>
      <c r="BA52" s="237"/>
      <c r="BB52" s="238"/>
      <c r="BC52" s="45">
        <f t="shared" si="49"/>
        <v>0</v>
      </c>
      <c r="BD52" s="44">
        <f t="shared" si="50"/>
        <v>0</v>
      </c>
      <c r="BE52" s="512">
        <f t="shared" si="51"/>
        <v>93.45</v>
      </c>
      <c r="BF52" s="242"/>
      <c r="BG52" s="210">
        <f t="shared" si="52"/>
        <v>0</v>
      </c>
      <c r="BH52" s="512">
        <f t="shared" si="61"/>
        <v>97.9</v>
      </c>
      <c r="BI52" s="242"/>
      <c r="BJ52" s="44">
        <f t="shared" si="53"/>
        <v>0</v>
      </c>
      <c r="BK52" s="512">
        <f t="shared" si="54"/>
        <v>102.35</v>
      </c>
      <c r="BL52" s="242"/>
      <c r="BM52" s="210">
        <f t="shared" si="55"/>
        <v>0</v>
      </c>
      <c r="BN52" s="512">
        <f t="shared" si="56"/>
        <v>106.8</v>
      </c>
      <c r="BO52" s="397">
        <f t="shared" si="57"/>
        <v>0</v>
      </c>
      <c r="BP52" s="210">
        <f t="shared" si="58"/>
        <v>0</v>
      </c>
      <c r="BQ52" s="44">
        <f t="shared" si="59"/>
        <v>0</v>
      </c>
      <c r="BR52" s="84">
        <v>1516</v>
      </c>
      <c r="BS52" s="310"/>
      <c r="BT52" s="303"/>
      <c r="BU52" s="303"/>
      <c r="BV52" s="303"/>
      <c r="BW52" s="303"/>
      <c r="BX52" s="305"/>
      <c r="BY52" s="305"/>
      <c r="BZ52" s="303"/>
    </row>
    <row r="53" spans="1:78" ht="12.75" customHeight="1">
      <c r="A53" s="44" t="str">
        <f t="shared" ref="A53:A60" si="62">"AX1"&amp;REPT(0,4-LEN(BR53))&amp;BR53</f>
        <v>AX12480</v>
      </c>
      <c r="B53" s="38" t="s">
        <v>588</v>
      </c>
      <c r="C53" s="47" t="s">
        <v>1477</v>
      </c>
      <c r="D53" s="46" t="s">
        <v>7</v>
      </c>
      <c r="E53" s="426"/>
      <c r="F53" s="608" t="s">
        <v>393</v>
      </c>
      <c r="G53" s="47" t="s">
        <v>67</v>
      </c>
      <c r="H53" s="47" t="s">
        <v>1745</v>
      </c>
      <c r="I53" s="223" t="s">
        <v>588</v>
      </c>
      <c r="J53" s="636" t="s">
        <v>1808</v>
      </c>
      <c r="K53" s="636" t="s">
        <v>1801</v>
      </c>
      <c r="L53" s="223" t="s">
        <v>1799</v>
      </c>
      <c r="M53" s="48">
        <v>1.9</v>
      </c>
      <c r="N53" s="44">
        <v>25</v>
      </c>
      <c r="O53" s="210"/>
      <c r="P53" s="210"/>
      <c r="Q53" s="49"/>
      <c r="R53" s="50"/>
      <c r="S53" s="51"/>
      <c r="T53" s="52"/>
      <c r="U53" s="53"/>
      <c r="V53" s="54"/>
      <c r="W53" s="55"/>
      <c r="X53" s="56"/>
      <c r="Y53" s="57"/>
      <c r="Z53" s="58"/>
      <c r="AA53" s="59"/>
      <c r="AB53" s="242"/>
      <c r="AC53" s="242"/>
      <c r="AD53" s="213">
        <f t="shared" si="19"/>
        <v>0</v>
      </c>
      <c r="AE53" s="61">
        <f t="shared" si="44"/>
        <v>0</v>
      </c>
      <c r="AF53" s="62"/>
      <c r="AG53" s="62"/>
      <c r="AH53" s="63"/>
      <c r="AI53" s="62"/>
      <c r="AJ53" s="509"/>
      <c r="AK53" s="516"/>
      <c r="AL53" s="516"/>
      <c r="AM53" s="510"/>
      <c r="AN53" s="205">
        <f>ROUND(CEILING(AR53*('Summary '!$J$2/100+1),5),0)-1</f>
        <v>109</v>
      </c>
      <c r="AO53" s="206">
        <f t="shared" si="45"/>
        <v>0</v>
      </c>
      <c r="AP53" s="206">
        <f t="shared" si="46"/>
        <v>0</v>
      </c>
      <c r="AQ53" s="63"/>
      <c r="AR53" s="62">
        <v>89</v>
      </c>
      <c r="AS53" s="62"/>
      <c r="AT53" s="514"/>
      <c r="AU53" s="515"/>
      <c r="AV53" s="515">
        <f t="shared" si="47"/>
        <v>89</v>
      </c>
      <c r="AW53" s="511">
        <f t="shared" si="48"/>
        <v>89</v>
      </c>
      <c r="AX53" s="234"/>
      <c r="AY53" s="235"/>
      <c r="AZ53" s="236"/>
      <c r="BA53" s="237"/>
      <c r="BB53" s="238"/>
      <c r="BC53" s="45">
        <f t="shared" si="49"/>
        <v>0</v>
      </c>
      <c r="BD53" s="44">
        <f t="shared" si="50"/>
        <v>0</v>
      </c>
      <c r="BE53" s="512">
        <f t="shared" si="51"/>
        <v>93.45</v>
      </c>
      <c r="BF53" s="242"/>
      <c r="BG53" s="210">
        <f t="shared" si="52"/>
        <v>0</v>
      </c>
      <c r="BH53" s="512">
        <f t="shared" si="61"/>
        <v>97.9</v>
      </c>
      <c r="BI53" s="242"/>
      <c r="BJ53" s="44">
        <f t="shared" si="53"/>
        <v>0</v>
      </c>
      <c r="BK53" s="512">
        <f t="shared" si="54"/>
        <v>102.35</v>
      </c>
      <c r="BL53" s="242"/>
      <c r="BM53" s="210">
        <f t="shared" si="55"/>
        <v>0</v>
      </c>
      <c r="BN53" s="512">
        <f t="shared" si="56"/>
        <v>106.8</v>
      </c>
      <c r="BO53" s="397">
        <f t="shared" si="57"/>
        <v>0</v>
      </c>
      <c r="BP53" s="210">
        <f t="shared" si="58"/>
        <v>0</v>
      </c>
      <c r="BQ53" s="44">
        <f t="shared" si="59"/>
        <v>0</v>
      </c>
      <c r="BR53" s="84">
        <v>2480</v>
      </c>
      <c r="BS53" s="310"/>
      <c r="BT53" s="303"/>
      <c r="BU53" s="303"/>
      <c r="BV53" s="303"/>
      <c r="BW53" s="303"/>
      <c r="BX53" s="305"/>
      <c r="BY53" s="305"/>
      <c r="BZ53" s="303"/>
    </row>
    <row r="54" spans="1:78" ht="13.75" customHeight="1">
      <c r="A54" s="44" t="str">
        <f t="shared" si="62"/>
        <v>AX12481</v>
      </c>
      <c r="B54" s="38" t="s">
        <v>588</v>
      </c>
      <c r="C54" s="47" t="s">
        <v>1478</v>
      </c>
      <c r="D54" s="46" t="s">
        <v>7</v>
      </c>
      <c r="E54" s="426"/>
      <c r="F54" s="608" t="s">
        <v>767</v>
      </c>
      <c r="G54" s="47" t="s">
        <v>76</v>
      </c>
      <c r="H54" s="47" t="s">
        <v>1745</v>
      </c>
      <c r="I54" s="223" t="s">
        <v>588</v>
      </c>
      <c r="J54" s="636" t="s">
        <v>1808</v>
      </c>
      <c r="K54" s="636" t="s">
        <v>1801</v>
      </c>
      <c r="L54" s="223" t="s">
        <v>1799</v>
      </c>
      <c r="M54" s="48">
        <v>4.1520000000000001</v>
      </c>
      <c r="N54" s="44">
        <v>5</v>
      </c>
      <c r="O54" s="210"/>
      <c r="P54" s="210"/>
      <c r="Q54" s="49"/>
      <c r="R54" s="50"/>
      <c r="S54" s="51"/>
      <c r="T54" s="52"/>
      <c r="U54" s="53"/>
      <c r="V54" s="54"/>
      <c r="W54" s="55"/>
      <c r="X54" s="56"/>
      <c r="Y54" s="57"/>
      <c r="Z54" s="58"/>
      <c r="AA54" s="59"/>
      <c r="AB54" s="242"/>
      <c r="AC54" s="242"/>
      <c r="AD54" s="213">
        <f t="shared" si="19"/>
        <v>0</v>
      </c>
      <c r="AE54" s="61">
        <f t="shared" si="44"/>
        <v>0</v>
      </c>
      <c r="AF54" s="62"/>
      <c r="AG54" s="62"/>
      <c r="AH54" s="63"/>
      <c r="AI54" s="62"/>
      <c r="AJ54" s="205"/>
      <c r="AK54" s="62"/>
      <c r="AL54" s="516"/>
      <c r="AM54" s="510"/>
      <c r="AN54" s="205">
        <f>ROUND(CEILING(AR54*('Summary '!$J$2/100+1),5),0)-1</f>
        <v>114</v>
      </c>
      <c r="AO54" s="206">
        <f t="shared" si="45"/>
        <v>0</v>
      </c>
      <c r="AP54" s="206">
        <f t="shared" si="46"/>
        <v>0</v>
      </c>
      <c r="AQ54" s="63"/>
      <c r="AR54" s="62">
        <v>94</v>
      </c>
      <c r="AS54" s="62"/>
      <c r="AT54" s="514"/>
      <c r="AU54" s="515"/>
      <c r="AV54" s="515">
        <f t="shared" si="47"/>
        <v>94</v>
      </c>
      <c r="AW54" s="511">
        <f t="shared" si="48"/>
        <v>94</v>
      </c>
      <c r="AX54" s="234"/>
      <c r="AY54" s="235"/>
      <c r="AZ54" s="236"/>
      <c r="BA54" s="237"/>
      <c r="BB54" s="238"/>
      <c r="BC54" s="45">
        <f t="shared" si="49"/>
        <v>0</v>
      </c>
      <c r="BD54" s="44">
        <f t="shared" si="50"/>
        <v>0</v>
      </c>
      <c r="BE54" s="512">
        <f t="shared" si="51"/>
        <v>98.7</v>
      </c>
      <c r="BF54" s="242"/>
      <c r="BG54" s="210">
        <f t="shared" si="52"/>
        <v>0</v>
      </c>
      <c r="BH54" s="512">
        <f t="shared" si="61"/>
        <v>103.4</v>
      </c>
      <c r="BI54" s="242"/>
      <c r="BJ54" s="44">
        <f t="shared" si="53"/>
        <v>0</v>
      </c>
      <c r="BK54" s="512">
        <f t="shared" si="54"/>
        <v>108.1</v>
      </c>
      <c r="BL54" s="242"/>
      <c r="BM54" s="210">
        <f t="shared" si="55"/>
        <v>0</v>
      </c>
      <c r="BN54" s="512">
        <f t="shared" si="56"/>
        <v>112.8</v>
      </c>
      <c r="BO54" s="397">
        <f t="shared" si="57"/>
        <v>0</v>
      </c>
      <c r="BP54" s="210">
        <f t="shared" si="58"/>
        <v>0</v>
      </c>
      <c r="BQ54" s="44">
        <f t="shared" si="59"/>
        <v>0</v>
      </c>
      <c r="BR54" s="70">
        <v>2481</v>
      </c>
      <c r="BS54" s="310"/>
      <c r="BT54" s="303"/>
      <c r="BU54" s="303"/>
      <c r="BV54" s="303"/>
      <c r="BW54" s="303"/>
      <c r="BX54" s="305"/>
      <c r="BY54" s="305"/>
      <c r="BZ54" s="303"/>
    </row>
    <row r="55" spans="1:78" ht="12.75" customHeight="1">
      <c r="A55" s="44" t="str">
        <f t="shared" si="62"/>
        <v>AX12482</v>
      </c>
      <c r="B55" s="38" t="s">
        <v>588</v>
      </c>
      <c r="C55" s="47" t="s">
        <v>1479</v>
      </c>
      <c r="D55" s="46" t="s">
        <v>7</v>
      </c>
      <c r="E55" s="426"/>
      <c r="F55" s="608" t="s">
        <v>767</v>
      </c>
      <c r="G55" s="118" t="s">
        <v>73</v>
      </c>
      <c r="H55" s="47" t="s">
        <v>1745</v>
      </c>
      <c r="I55" s="223" t="s">
        <v>588</v>
      </c>
      <c r="J55" s="636" t="s">
        <v>1808</v>
      </c>
      <c r="K55" s="636" t="s">
        <v>1801</v>
      </c>
      <c r="L55" s="223" t="s">
        <v>1799</v>
      </c>
      <c r="M55" s="48">
        <v>2.19</v>
      </c>
      <c r="N55" s="44">
        <v>8</v>
      </c>
      <c r="O55" s="210"/>
      <c r="P55" s="210"/>
      <c r="Q55" s="49"/>
      <c r="R55" s="50"/>
      <c r="S55" s="51"/>
      <c r="T55" s="52"/>
      <c r="U55" s="53"/>
      <c r="V55" s="54"/>
      <c r="W55" s="55"/>
      <c r="X55" s="56"/>
      <c r="Y55" s="57"/>
      <c r="Z55" s="58"/>
      <c r="AA55" s="59"/>
      <c r="AB55" s="242"/>
      <c r="AC55" s="242"/>
      <c r="AD55" s="213">
        <f t="shared" si="19"/>
        <v>0</v>
      </c>
      <c r="AE55" s="61">
        <f t="shared" si="44"/>
        <v>0</v>
      </c>
      <c r="AF55" s="62"/>
      <c r="AG55" s="62"/>
      <c r="AH55" s="63"/>
      <c r="AI55" s="62"/>
      <c r="AJ55" s="509"/>
      <c r="AK55" s="516"/>
      <c r="AL55" s="516"/>
      <c r="AM55" s="510"/>
      <c r="AN55" s="205">
        <f>ROUND(CEILING(AR55*('Summary '!$J$2/100+1),5),0)-1</f>
        <v>109</v>
      </c>
      <c r="AO55" s="206">
        <f t="shared" si="45"/>
        <v>0</v>
      </c>
      <c r="AP55" s="206">
        <f t="shared" si="46"/>
        <v>0</v>
      </c>
      <c r="AQ55" s="63"/>
      <c r="AR55" s="62">
        <v>89</v>
      </c>
      <c r="AS55" s="62"/>
      <c r="AT55" s="514"/>
      <c r="AU55" s="515"/>
      <c r="AV55" s="515">
        <f t="shared" si="47"/>
        <v>89</v>
      </c>
      <c r="AW55" s="511">
        <f t="shared" si="48"/>
        <v>89</v>
      </c>
      <c r="AX55" s="234"/>
      <c r="AY55" s="235"/>
      <c r="AZ55" s="236"/>
      <c r="BA55" s="237"/>
      <c r="BB55" s="238"/>
      <c r="BC55" s="45">
        <f t="shared" si="49"/>
        <v>0</v>
      </c>
      <c r="BD55" s="44">
        <f t="shared" si="50"/>
        <v>0</v>
      </c>
      <c r="BE55" s="512">
        <f t="shared" si="51"/>
        <v>93.45</v>
      </c>
      <c r="BF55" s="242"/>
      <c r="BG55" s="210">
        <f t="shared" si="52"/>
        <v>0</v>
      </c>
      <c r="BH55" s="512">
        <f t="shared" si="61"/>
        <v>97.9</v>
      </c>
      <c r="BI55" s="242"/>
      <c r="BJ55" s="44">
        <f t="shared" si="53"/>
        <v>0</v>
      </c>
      <c r="BK55" s="512">
        <f t="shared" si="54"/>
        <v>102.35</v>
      </c>
      <c r="BL55" s="242"/>
      <c r="BM55" s="210">
        <f t="shared" si="55"/>
        <v>0</v>
      </c>
      <c r="BN55" s="512">
        <f t="shared" si="56"/>
        <v>106.8</v>
      </c>
      <c r="BO55" s="397">
        <f t="shared" si="57"/>
        <v>0</v>
      </c>
      <c r="BP55" s="210">
        <f t="shared" si="58"/>
        <v>0</v>
      </c>
      <c r="BQ55" s="44">
        <f t="shared" si="59"/>
        <v>0</v>
      </c>
      <c r="BR55" s="84">
        <v>2482</v>
      </c>
      <c r="BS55" s="310"/>
      <c r="BT55" s="303"/>
      <c r="BU55" s="303"/>
      <c r="BV55" s="303"/>
      <c r="BW55" s="303"/>
      <c r="BX55" s="305"/>
      <c r="BY55" s="305"/>
      <c r="BZ55" s="303"/>
    </row>
    <row r="56" spans="1:78" ht="13.75" customHeight="1">
      <c r="A56" s="44" t="str">
        <f t="shared" si="62"/>
        <v>AX12483</v>
      </c>
      <c r="B56" s="38" t="s">
        <v>588</v>
      </c>
      <c r="C56" s="47" t="s">
        <v>1480</v>
      </c>
      <c r="D56" s="46" t="s">
        <v>7</v>
      </c>
      <c r="E56" s="426"/>
      <c r="F56" s="608" t="s">
        <v>767</v>
      </c>
      <c r="G56" s="47" t="s">
        <v>76</v>
      </c>
      <c r="H56" s="47" t="s">
        <v>1745</v>
      </c>
      <c r="I56" s="223" t="s">
        <v>588</v>
      </c>
      <c r="J56" s="636" t="s">
        <v>1808</v>
      </c>
      <c r="K56" s="636" t="s">
        <v>1801</v>
      </c>
      <c r="L56" s="223" t="s">
        <v>1799</v>
      </c>
      <c r="M56" s="48">
        <v>5</v>
      </c>
      <c r="N56" s="44">
        <v>6</v>
      </c>
      <c r="O56" s="210"/>
      <c r="P56" s="210"/>
      <c r="Q56" s="49"/>
      <c r="R56" s="50"/>
      <c r="S56" s="51"/>
      <c r="T56" s="52"/>
      <c r="U56" s="53"/>
      <c r="V56" s="54"/>
      <c r="W56" s="55"/>
      <c r="X56" s="56"/>
      <c r="Y56" s="57"/>
      <c r="Z56" s="58"/>
      <c r="AA56" s="59"/>
      <c r="AB56" s="242"/>
      <c r="AC56" s="242"/>
      <c r="AD56" s="213">
        <f t="shared" si="19"/>
        <v>0</v>
      </c>
      <c r="AE56" s="61">
        <f t="shared" si="44"/>
        <v>0</v>
      </c>
      <c r="AF56" s="62"/>
      <c r="AG56" s="62"/>
      <c r="AH56" s="63"/>
      <c r="AI56" s="62"/>
      <c r="AJ56" s="205"/>
      <c r="AK56" s="62"/>
      <c r="AL56" s="516"/>
      <c r="AM56" s="510"/>
      <c r="AN56" s="205">
        <f>ROUND(CEILING(AR56*('Summary '!$J$2/100+1),5),0)-1</f>
        <v>139</v>
      </c>
      <c r="AO56" s="206">
        <f t="shared" si="45"/>
        <v>0</v>
      </c>
      <c r="AP56" s="206">
        <f t="shared" si="46"/>
        <v>0</v>
      </c>
      <c r="AQ56" s="63"/>
      <c r="AR56" s="62">
        <v>114</v>
      </c>
      <c r="AS56" s="62"/>
      <c r="AT56" s="514"/>
      <c r="AU56" s="515"/>
      <c r="AV56" s="515">
        <f t="shared" si="47"/>
        <v>114</v>
      </c>
      <c r="AW56" s="511">
        <f t="shared" si="48"/>
        <v>114</v>
      </c>
      <c r="AX56" s="234"/>
      <c r="AY56" s="235"/>
      <c r="AZ56" s="236"/>
      <c r="BA56" s="237"/>
      <c r="BB56" s="238"/>
      <c r="BC56" s="45">
        <f t="shared" si="49"/>
        <v>0</v>
      </c>
      <c r="BD56" s="44">
        <f t="shared" si="50"/>
        <v>0</v>
      </c>
      <c r="BE56" s="512">
        <f t="shared" si="51"/>
        <v>119.7</v>
      </c>
      <c r="BF56" s="242"/>
      <c r="BG56" s="210">
        <f t="shared" si="52"/>
        <v>0</v>
      </c>
      <c r="BH56" s="512">
        <f t="shared" si="61"/>
        <v>125.4</v>
      </c>
      <c r="BI56" s="242"/>
      <c r="BJ56" s="44">
        <f t="shared" si="53"/>
        <v>0</v>
      </c>
      <c r="BK56" s="512">
        <f t="shared" si="54"/>
        <v>131.1</v>
      </c>
      <c r="BL56" s="242"/>
      <c r="BM56" s="210">
        <f t="shared" si="55"/>
        <v>0</v>
      </c>
      <c r="BN56" s="512">
        <f t="shared" si="56"/>
        <v>136.79999999999998</v>
      </c>
      <c r="BO56" s="397">
        <f t="shared" si="57"/>
        <v>0</v>
      </c>
      <c r="BP56" s="210">
        <f t="shared" si="58"/>
        <v>0</v>
      </c>
      <c r="BQ56" s="44">
        <f t="shared" si="59"/>
        <v>0</v>
      </c>
      <c r="BR56" s="70">
        <v>2483</v>
      </c>
      <c r="BS56" s="310"/>
      <c r="BT56" s="303"/>
      <c r="BU56" s="303"/>
      <c r="BV56" s="303"/>
      <c r="BW56" s="303"/>
      <c r="BX56" s="305"/>
      <c r="BY56" s="305"/>
      <c r="BZ56" s="303"/>
    </row>
    <row r="57" spans="1:78" ht="12.75" customHeight="1">
      <c r="A57" s="44" t="str">
        <f t="shared" si="62"/>
        <v>AX12484</v>
      </c>
      <c r="B57" s="38" t="s">
        <v>588</v>
      </c>
      <c r="C57" s="47" t="s">
        <v>1481</v>
      </c>
      <c r="D57" s="46" t="s">
        <v>7</v>
      </c>
      <c r="E57" s="426"/>
      <c r="F57" s="608" t="s">
        <v>760</v>
      </c>
      <c r="G57" s="47" t="s">
        <v>276</v>
      </c>
      <c r="H57" s="47" t="s">
        <v>1745</v>
      </c>
      <c r="I57" s="223" t="s">
        <v>588</v>
      </c>
      <c r="J57" s="636" t="s">
        <v>1808</v>
      </c>
      <c r="K57" s="636" t="s">
        <v>1801</v>
      </c>
      <c r="L57" s="223" t="s">
        <v>1799</v>
      </c>
      <c r="M57" s="48">
        <v>11.2</v>
      </c>
      <c r="N57" s="44">
        <v>15</v>
      </c>
      <c r="O57" s="210"/>
      <c r="P57" s="210"/>
      <c r="Q57" s="49"/>
      <c r="R57" s="50"/>
      <c r="S57" s="51"/>
      <c r="T57" s="52"/>
      <c r="U57" s="53"/>
      <c r="V57" s="54"/>
      <c r="W57" s="55"/>
      <c r="X57" s="56"/>
      <c r="Y57" s="57"/>
      <c r="Z57" s="58"/>
      <c r="AA57" s="59"/>
      <c r="AB57" s="242"/>
      <c r="AC57" s="242"/>
      <c r="AD57" s="213">
        <f t="shared" si="19"/>
        <v>0</v>
      </c>
      <c r="AE57" s="61">
        <f t="shared" si="44"/>
        <v>0</v>
      </c>
      <c r="AF57" s="62"/>
      <c r="AG57" s="62"/>
      <c r="AH57" s="63"/>
      <c r="AI57" s="62"/>
      <c r="AJ57" s="509"/>
      <c r="AK57" s="516"/>
      <c r="AL57" s="516"/>
      <c r="AM57" s="510"/>
      <c r="AN57" s="205">
        <f>ROUND(CEILING(AR57*('Summary '!$J$2/100+1),5),0)-1</f>
        <v>234</v>
      </c>
      <c r="AO57" s="206">
        <f t="shared" si="45"/>
        <v>0</v>
      </c>
      <c r="AP57" s="206">
        <f t="shared" si="46"/>
        <v>0</v>
      </c>
      <c r="AQ57" s="63"/>
      <c r="AR57" s="62">
        <v>189</v>
      </c>
      <c r="AS57" s="62"/>
      <c r="AT57" s="514"/>
      <c r="AU57" s="515"/>
      <c r="AV57" s="515">
        <f t="shared" si="47"/>
        <v>189</v>
      </c>
      <c r="AW57" s="511">
        <f t="shared" si="48"/>
        <v>189</v>
      </c>
      <c r="AX57" s="234"/>
      <c r="AY57" s="235"/>
      <c r="AZ57" s="236"/>
      <c r="BA57" s="237"/>
      <c r="BB57" s="238"/>
      <c r="BC57" s="45">
        <f t="shared" si="49"/>
        <v>0</v>
      </c>
      <c r="BD57" s="44">
        <f t="shared" si="50"/>
        <v>0</v>
      </c>
      <c r="BE57" s="512">
        <f t="shared" si="51"/>
        <v>198.45000000000002</v>
      </c>
      <c r="BF57" s="242"/>
      <c r="BG57" s="210">
        <f t="shared" si="52"/>
        <v>0</v>
      </c>
      <c r="BH57" s="512">
        <f t="shared" si="61"/>
        <v>207.9</v>
      </c>
      <c r="BI57" s="242"/>
      <c r="BJ57" s="44">
        <f t="shared" si="53"/>
        <v>0</v>
      </c>
      <c r="BK57" s="512">
        <f t="shared" si="54"/>
        <v>217.35</v>
      </c>
      <c r="BL57" s="242"/>
      <c r="BM57" s="210">
        <f t="shared" si="55"/>
        <v>0</v>
      </c>
      <c r="BN57" s="512">
        <f t="shared" si="56"/>
        <v>226.79999999999998</v>
      </c>
      <c r="BO57" s="397">
        <f t="shared" si="57"/>
        <v>0</v>
      </c>
      <c r="BP57" s="210">
        <f t="shared" si="58"/>
        <v>0</v>
      </c>
      <c r="BQ57" s="44">
        <f t="shared" si="59"/>
        <v>0</v>
      </c>
      <c r="BR57" s="84">
        <v>2484</v>
      </c>
      <c r="BS57" s="310"/>
      <c r="BT57" s="303"/>
      <c r="BU57" s="303"/>
      <c r="BV57" s="303"/>
      <c r="BW57" s="303"/>
      <c r="BX57" s="305"/>
      <c r="BY57" s="305"/>
      <c r="BZ57" s="303"/>
    </row>
    <row r="58" spans="1:78" ht="12.75" customHeight="1">
      <c r="A58" s="44" t="str">
        <f t="shared" si="62"/>
        <v>AX12485</v>
      </c>
      <c r="B58" s="38" t="s">
        <v>588</v>
      </c>
      <c r="C58" s="47" t="s">
        <v>1482</v>
      </c>
      <c r="D58" s="46" t="s">
        <v>7</v>
      </c>
      <c r="E58" s="426"/>
      <c r="F58" s="608" t="s">
        <v>767</v>
      </c>
      <c r="G58" s="47" t="s">
        <v>1746</v>
      </c>
      <c r="H58" s="47" t="s">
        <v>1745</v>
      </c>
      <c r="I58" s="223" t="s">
        <v>588</v>
      </c>
      <c r="J58" s="636" t="s">
        <v>1808</v>
      </c>
      <c r="K58" s="636" t="s">
        <v>1801</v>
      </c>
      <c r="L58" s="223" t="s">
        <v>1799</v>
      </c>
      <c r="M58" s="48">
        <v>3.4</v>
      </c>
      <c r="N58" s="44">
        <v>8</v>
      </c>
      <c r="O58" s="210"/>
      <c r="P58" s="210"/>
      <c r="Q58" s="49"/>
      <c r="R58" s="50"/>
      <c r="S58" s="51"/>
      <c r="T58" s="52"/>
      <c r="U58" s="53"/>
      <c r="V58" s="54"/>
      <c r="W58" s="55"/>
      <c r="X58" s="56"/>
      <c r="Y58" s="57"/>
      <c r="Z58" s="58"/>
      <c r="AA58" s="59"/>
      <c r="AB58" s="242"/>
      <c r="AC58" s="242"/>
      <c r="AD58" s="213">
        <f t="shared" si="19"/>
        <v>0</v>
      </c>
      <c r="AE58" s="61">
        <f t="shared" si="44"/>
        <v>0</v>
      </c>
      <c r="AF58" s="62"/>
      <c r="AG58" s="62"/>
      <c r="AH58" s="63"/>
      <c r="AI58" s="62"/>
      <c r="AJ58" s="509"/>
      <c r="AK58" s="516"/>
      <c r="AL58" s="516"/>
      <c r="AM58" s="510"/>
      <c r="AN58" s="205">
        <f>ROUND(CEILING(AR58*('Summary '!$J$2/100+1),5),0)-1</f>
        <v>109</v>
      </c>
      <c r="AO58" s="206">
        <f t="shared" si="45"/>
        <v>0</v>
      </c>
      <c r="AP58" s="206">
        <f t="shared" si="46"/>
        <v>0</v>
      </c>
      <c r="AQ58" s="63"/>
      <c r="AR58" s="62">
        <v>89</v>
      </c>
      <c r="AS58" s="62"/>
      <c r="AT58" s="514"/>
      <c r="AU58" s="515"/>
      <c r="AV58" s="515">
        <f t="shared" si="47"/>
        <v>89</v>
      </c>
      <c r="AW58" s="511">
        <f t="shared" si="48"/>
        <v>89</v>
      </c>
      <c r="AX58" s="234"/>
      <c r="AY58" s="235"/>
      <c r="AZ58" s="236"/>
      <c r="BA58" s="237"/>
      <c r="BB58" s="238"/>
      <c r="BC58" s="45">
        <f t="shared" si="49"/>
        <v>0</v>
      </c>
      <c r="BD58" s="44">
        <f t="shared" si="50"/>
        <v>0</v>
      </c>
      <c r="BE58" s="512">
        <f t="shared" si="51"/>
        <v>93.45</v>
      </c>
      <c r="BF58" s="242"/>
      <c r="BG58" s="210">
        <f t="shared" si="52"/>
        <v>0</v>
      </c>
      <c r="BH58" s="512">
        <f t="shared" si="61"/>
        <v>97.9</v>
      </c>
      <c r="BI58" s="242"/>
      <c r="BJ58" s="44">
        <f t="shared" si="53"/>
        <v>0</v>
      </c>
      <c r="BK58" s="512">
        <f t="shared" si="54"/>
        <v>102.35</v>
      </c>
      <c r="BL58" s="242"/>
      <c r="BM58" s="210">
        <f t="shared" si="55"/>
        <v>0</v>
      </c>
      <c r="BN58" s="512">
        <f t="shared" si="56"/>
        <v>106.8</v>
      </c>
      <c r="BO58" s="397">
        <f t="shared" si="57"/>
        <v>0</v>
      </c>
      <c r="BP58" s="210">
        <f t="shared" si="58"/>
        <v>0</v>
      </c>
      <c r="BQ58" s="44">
        <f t="shared" si="59"/>
        <v>0</v>
      </c>
      <c r="BR58" s="70">
        <v>2485</v>
      </c>
      <c r="BS58" s="310"/>
      <c r="BT58" s="303"/>
      <c r="BU58" s="303"/>
      <c r="BV58" s="303"/>
      <c r="BW58" s="303"/>
      <c r="BX58" s="305"/>
      <c r="BY58" s="305"/>
      <c r="BZ58" s="303"/>
    </row>
    <row r="59" spans="1:78" ht="12.75" customHeight="1">
      <c r="A59" s="44" t="str">
        <f t="shared" si="62"/>
        <v>AX12486</v>
      </c>
      <c r="B59" s="38" t="s">
        <v>588</v>
      </c>
      <c r="C59" s="47" t="s">
        <v>1483</v>
      </c>
      <c r="D59" s="46" t="s">
        <v>7</v>
      </c>
      <c r="E59" s="426"/>
      <c r="F59" s="608" t="s">
        <v>760</v>
      </c>
      <c r="G59" s="47" t="s">
        <v>87</v>
      </c>
      <c r="H59" s="47" t="s">
        <v>1745</v>
      </c>
      <c r="I59" s="223" t="s">
        <v>588</v>
      </c>
      <c r="J59" s="636" t="s">
        <v>1808</v>
      </c>
      <c r="K59" s="636" t="s">
        <v>1801</v>
      </c>
      <c r="L59" s="223" t="s">
        <v>1799</v>
      </c>
      <c r="M59" s="48">
        <v>15.333</v>
      </c>
      <c r="N59" s="44">
        <v>10</v>
      </c>
      <c r="O59" s="210"/>
      <c r="P59" s="210"/>
      <c r="Q59" s="49"/>
      <c r="R59" s="50"/>
      <c r="S59" s="51"/>
      <c r="T59" s="52"/>
      <c r="U59" s="53"/>
      <c r="V59" s="54"/>
      <c r="W59" s="55"/>
      <c r="X59" s="56"/>
      <c r="Y59" s="57"/>
      <c r="Z59" s="58"/>
      <c r="AA59" s="59"/>
      <c r="AB59" s="242"/>
      <c r="AC59" s="242"/>
      <c r="AD59" s="213">
        <f t="shared" si="19"/>
        <v>0</v>
      </c>
      <c r="AE59" s="61">
        <f t="shared" si="44"/>
        <v>0</v>
      </c>
      <c r="AF59" s="62"/>
      <c r="AG59" s="62"/>
      <c r="AH59" s="63"/>
      <c r="AI59" s="62"/>
      <c r="AJ59" s="509"/>
      <c r="AK59" s="516"/>
      <c r="AL59" s="516"/>
      <c r="AM59" s="510"/>
      <c r="AN59" s="205">
        <f>ROUND(CEILING(AR59*('Summary '!$J$2/100+1),5),0)-1</f>
        <v>254</v>
      </c>
      <c r="AO59" s="206">
        <f t="shared" si="45"/>
        <v>0</v>
      </c>
      <c r="AP59" s="206">
        <f t="shared" si="46"/>
        <v>0</v>
      </c>
      <c r="AQ59" s="63"/>
      <c r="AR59" s="62">
        <v>209</v>
      </c>
      <c r="AS59" s="62"/>
      <c r="AT59" s="514"/>
      <c r="AU59" s="515"/>
      <c r="AV59" s="515">
        <f t="shared" si="47"/>
        <v>209</v>
      </c>
      <c r="AW59" s="511">
        <f t="shared" si="48"/>
        <v>209</v>
      </c>
      <c r="AX59" s="234"/>
      <c r="AY59" s="235"/>
      <c r="AZ59" s="236"/>
      <c r="BA59" s="237"/>
      <c r="BB59" s="238"/>
      <c r="BC59" s="45">
        <f t="shared" si="49"/>
        <v>0</v>
      </c>
      <c r="BD59" s="44">
        <f t="shared" si="50"/>
        <v>0</v>
      </c>
      <c r="BE59" s="512">
        <f t="shared" si="51"/>
        <v>219.45000000000002</v>
      </c>
      <c r="BF59" s="242"/>
      <c r="BG59" s="210">
        <f t="shared" si="52"/>
        <v>0</v>
      </c>
      <c r="BH59" s="512">
        <f t="shared" si="61"/>
        <v>229.9</v>
      </c>
      <c r="BI59" s="242"/>
      <c r="BJ59" s="44">
        <f t="shared" si="53"/>
        <v>0</v>
      </c>
      <c r="BK59" s="512">
        <f t="shared" si="54"/>
        <v>240.35</v>
      </c>
      <c r="BL59" s="242"/>
      <c r="BM59" s="210">
        <f t="shared" si="55"/>
        <v>0</v>
      </c>
      <c r="BN59" s="512">
        <f t="shared" si="56"/>
        <v>250.79999999999998</v>
      </c>
      <c r="BO59" s="397">
        <f t="shared" si="57"/>
        <v>0</v>
      </c>
      <c r="BP59" s="210">
        <f t="shared" si="58"/>
        <v>0</v>
      </c>
      <c r="BQ59" s="44">
        <f t="shared" si="59"/>
        <v>0</v>
      </c>
      <c r="BR59" s="84">
        <v>2486</v>
      </c>
      <c r="BS59" s="310"/>
      <c r="BT59" s="303"/>
      <c r="BU59" s="303"/>
      <c r="BV59" s="303"/>
      <c r="BW59" s="303"/>
      <c r="BX59" s="305"/>
      <c r="BY59" s="305"/>
      <c r="BZ59" s="303"/>
    </row>
    <row r="60" spans="1:78" ht="12.75" customHeight="1">
      <c r="A60" s="44" t="str">
        <f t="shared" si="62"/>
        <v>AX12487</v>
      </c>
      <c r="B60" s="38" t="s">
        <v>588</v>
      </c>
      <c r="C60" s="47" t="s">
        <v>1484</v>
      </c>
      <c r="D60" s="46" t="s">
        <v>7</v>
      </c>
      <c r="E60" s="426"/>
      <c r="F60" s="608" t="s">
        <v>1743</v>
      </c>
      <c r="G60" s="47" t="s">
        <v>87</v>
      </c>
      <c r="H60" s="47" t="s">
        <v>1745</v>
      </c>
      <c r="I60" s="223" t="s">
        <v>588</v>
      </c>
      <c r="J60" s="636" t="s">
        <v>1808</v>
      </c>
      <c r="K60" s="636" t="s">
        <v>1801</v>
      </c>
      <c r="L60" s="223" t="s">
        <v>1799</v>
      </c>
      <c r="M60" s="48">
        <v>13.8</v>
      </c>
      <c r="N60" s="44">
        <v>10</v>
      </c>
      <c r="O60" s="210"/>
      <c r="P60" s="210"/>
      <c r="Q60" s="49"/>
      <c r="R60" s="50"/>
      <c r="S60" s="51"/>
      <c r="T60" s="52"/>
      <c r="U60" s="53"/>
      <c r="V60" s="54"/>
      <c r="W60" s="55"/>
      <c r="X60" s="56"/>
      <c r="Y60" s="57"/>
      <c r="Z60" s="58"/>
      <c r="AA60" s="59"/>
      <c r="AB60" s="242"/>
      <c r="AC60" s="242"/>
      <c r="AD60" s="213">
        <f t="shared" si="19"/>
        <v>0</v>
      </c>
      <c r="AE60" s="61">
        <f t="shared" si="44"/>
        <v>0</v>
      </c>
      <c r="AF60" s="62"/>
      <c r="AG60" s="62"/>
      <c r="AH60" s="63"/>
      <c r="AI60" s="62"/>
      <c r="AJ60" s="509"/>
      <c r="AK60" s="516"/>
      <c r="AL60" s="516"/>
      <c r="AM60" s="510"/>
      <c r="AN60" s="205">
        <f>ROUND(CEILING(AR60*('Summary '!$J$2/100+1),5),0)-1</f>
        <v>244</v>
      </c>
      <c r="AO60" s="206">
        <f t="shared" si="45"/>
        <v>0</v>
      </c>
      <c r="AP60" s="206">
        <f t="shared" si="46"/>
        <v>0</v>
      </c>
      <c r="AQ60" s="63"/>
      <c r="AR60" s="62">
        <v>199</v>
      </c>
      <c r="AS60" s="62"/>
      <c r="AT60" s="514"/>
      <c r="AU60" s="515"/>
      <c r="AV60" s="515">
        <f t="shared" si="47"/>
        <v>199</v>
      </c>
      <c r="AW60" s="511">
        <f t="shared" si="48"/>
        <v>199</v>
      </c>
      <c r="AX60" s="234"/>
      <c r="AY60" s="235"/>
      <c r="AZ60" s="236"/>
      <c r="BA60" s="237"/>
      <c r="BB60" s="238"/>
      <c r="BC60" s="45">
        <f t="shared" si="49"/>
        <v>0</v>
      </c>
      <c r="BD60" s="44">
        <f t="shared" si="50"/>
        <v>0</v>
      </c>
      <c r="BE60" s="512">
        <f t="shared" si="51"/>
        <v>208.95000000000002</v>
      </c>
      <c r="BF60" s="242"/>
      <c r="BG60" s="210">
        <f t="shared" si="52"/>
        <v>0</v>
      </c>
      <c r="BH60" s="512">
        <f t="shared" si="61"/>
        <v>218.9</v>
      </c>
      <c r="BI60" s="242"/>
      <c r="BJ60" s="44">
        <f t="shared" si="53"/>
        <v>0</v>
      </c>
      <c r="BK60" s="512">
        <f t="shared" si="54"/>
        <v>228.85</v>
      </c>
      <c r="BL60" s="242"/>
      <c r="BM60" s="210">
        <f t="shared" si="55"/>
        <v>0</v>
      </c>
      <c r="BN60" s="512">
        <f t="shared" si="56"/>
        <v>238.79999999999998</v>
      </c>
      <c r="BO60" s="397">
        <f t="shared" si="57"/>
        <v>0</v>
      </c>
      <c r="BP60" s="210">
        <f t="shared" si="58"/>
        <v>0</v>
      </c>
      <c r="BQ60" s="44">
        <f t="shared" si="59"/>
        <v>0</v>
      </c>
      <c r="BR60" s="70">
        <v>2487</v>
      </c>
      <c r="BS60" s="310"/>
      <c r="BT60" s="303"/>
      <c r="BU60" s="303"/>
      <c r="BV60" s="303"/>
      <c r="BW60" s="303"/>
      <c r="BX60" s="305"/>
      <c r="BY60" s="305"/>
      <c r="BZ60" s="303"/>
    </row>
    <row r="61" spans="1:78" ht="12.75" customHeight="1">
      <c r="A61" s="44" t="str">
        <f t="shared" ref="A61:A65" si="63">"AX1"&amp;REPT(0,4-LEN(BR61))&amp;BR61</f>
        <v>AX12488</v>
      </c>
      <c r="B61" s="38" t="s">
        <v>588</v>
      </c>
      <c r="C61" s="47" t="s">
        <v>1485</v>
      </c>
      <c r="D61" s="46" t="s">
        <v>7</v>
      </c>
      <c r="E61" s="426"/>
      <c r="F61" s="608" t="s">
        <v>1744</v>
      </c>
      <c r="G61" s="118" t="s">
        <v>99</v>
      </c>
      <c r="H61" s="47" t="s">
        <v>74</v>
      </c>
      <c r="I61" s="223" t="s">
        <v>588</v>
      </c>
      <c r="J61" s="636" t="s">
        <v>1808</v>
      </c>
      <c r="K61" s="636" t="s">
        <v>1801</v>
      </c>
      <c r="L61" s="223" t="s">
        <v>1799</v>
      </c>
      <c r="M61" s="48">
        <v>3.2480000000000002</v>
      </c>
      <c r="N61" s="44">
        <v>1</v>
      </c>
      <c r="O61" s="210"/>
      <c r="P61" s="210"/>
      <c r="Q61" s="49"/>
      <c r="R61" s="50"/>
      <c r="S61" s="51"/>
      <c r="T61" s="52"/>
      <c r="U61" s="53"/>
      <c r="V61" s="54"/>
      <c r="W61" s="55"/>
      <c r="X61" s="56"/>
      <c r="Y61" s="57"/>
      <c r="Z61" s="58"/>
      <c r="AA61" s="59"/>
      <c r="AB61" s="242"/>
      <c r="AC61" s="242"/>
      <c r="AD61" s="213">
        <f t="shared" si="19"/>
        <v>0</v>
      </c>
      <c r="AE61" s="61">
        <f t="shared" si="44"/>
        <v>0</v>
      </c>
      <c r="AF61" s="62"/>
      <c r="AG61" s="62"/>
      <c r="AH61" s="63"/>
      <c r="AI61" s="62"/>
      <c r="AJ61" s="509"/>
      <c r="AK61" s="516"/>
      <c r="AL61" s="516"/>
      <c r="AM61" s="510"/>
      <c r="AN61" s="205">
        <f>ROUND(CEILING(AR61*('Summary '!$J$2/100+1),5),0)-1</f>
        <v>114</v>
      </c>
      <c r="AO61" s="206">
        <f t="shared" si="45"/>
        <v>0</v>
      </c>
      <c r="AP61" s="206">
        <f t="shared" si="46"/>
        <v>0</v>
      </c>
      <c r="AQ61" s="63"/>
      <c r="AR61" s="62">
        <v>94</v>
      </c>
      <c r="AS61" s="62"/>
      <c r="AT61" s="514"/>
      <c r="AU61" s="515"/>
      <c r="AV61" s="515">
        <f t="shared" si="47"/>
        <v>94</v>
      </c>
      <c r="AW61" s="511">
        <f t="shared" si="48"/>
        <v>94</v>
      </c>
      <c r="AX61" s="234"/>
      <c r="AY61" s="235"/>
      <c r="AZ61" s="236"/>
      <c r="BA61" s="237"/>
      <c r="BB61" s="238"/>
      <c r="BC61" s="45">
        <f t="shared" si="49"/>
        <v>0</v>
      </c>
      <c r="BD61" s="44">
        <f t="shared" si="50"/>
        <v>0</v>
      </c>
      <c r="BE61" s="512">
        <f t="shared" si="51"/>
        <v>98.7</v>
      </c>
      <c r="BF61" s="242"/>
      <c r="BG61" s="210">
        <f t="shared" si="52"/>
        <v>0</v>
      </c>
      <c r="BH61" s="512">
        <f t="shared" si="61"/>
        <v>103.4</v>
      </c>
      <c r="BI61" s="242"/>
      <c r="BJ61" s="44">
        <f t="shared" si="53"/>
        <v>0</v>
      </c>
      <c r="BK61" s="512">
        <f t="shared" si="54"/>
        <v>108.1</v>
      </c>
      <c r="BL61" s="242"/>
      <c r="BM61" s="210">
        <f t="shared" si="55"/>
        <v>0</v>
      </c>
      <c r="BN61" s="512">
        <f t="shared" si="56"/>
        <v>112.8</v>
      </c>
      <c r="BO61" s="397">
        <f t="shared" si="57"/>
        <v>0</v>
      </c>
      <c r="BP61" s="210">
        <f t="shared" si="58"/>
        <v>0</v>
      </c>
      <c r="BQ61" s="44">
        <f t="shared" si="59"/>
        <v>0</v>
      </c>
      <c r="BR61" s="84">
        <v>2488</v>
      </c>
      <c r="BS61" s="310"/>
      <c r="BT61" s="303"/>
      <c r="BU61" s="303"/>
      <c r="BV61" s="303"/>
      <c r="BW61" s="303"/>
      <c r="BX61" s="305"/>
      <c r="BY61" s="305"/>
      <c r="BZ61" s="303"/>
    </row>
    <row r="62" spans="1:78" ht="13.75" customHeight="1">
      <c r="A62" s="44" t="str">
        <f t="shared" si="63"/>
        <v>AX12489</v>
      </c>
      <c r="B62" s="38" t="s">
        <v>588</v>
      </c>
      <c r="C62" s="47" t="s">
        <v>1486</v>
      </c>
      <c r="D62" s="46" t="s">
        <v>7</v>
      </c>
      <c r="E62" s="426"/>
      <c r="F62" s="608" t="s">
        <v>1744</v>
      </c>
      <c r="G62" s="118" t="s">
        <v>99</v>
      </c>
      <c r="H62" s="47" t="s">
        <v>74</v>
      </c>
      <c r="I62" s="223" t="s">
        <v>588</v>
      </c>
      <c r="J62" s="636" t="s">
        <v>1808</v>
      </c>
      <c r="K62" s="636" t="s">
        <v>1801</v>
      </c>
      <c r="L62" s="223" t="s">
        <v>1799</v>
      </c>
      <c r="M62" s="48">
        <v>3.04</v>
      </c>
      <c r="N62" s="44">
        <v>1</v>
      </c>
      <c r="O62" s="210"/>
      <c r="P62" s="210"/>
      <c r="Q62" s="49"/>
      <c r="R62" s="50"/>
      <c r="S62" s="51"/>
      <c r="T62" s="52"/>
      <c r="U62" s="53"/>
      <c r="V62" s="54"/>
      <c r="W62" s="55"/>
      <c r="X62" s="56"/>
      <c r="Y62" s="57"/>
      <c r="Z62" s="58"/>
      <c r="AA62" s="59"/>
      <c r="AB62" s="242"/>
      <c r="AC62" s="242"/>
      <c r="AD62" s="213">
        <f t="shared" si="19"/>
        <v>0</v>
      </c>
      <c r="AE62" s="61">
        <f t="shared" si="44"/>
        <v>0</v>
      </c>
      <c r="AF62" s="62"/>
      <c r="AG62" s="62"/>
      <c r="AH62" s="63"/>
      <c r="AI62" s="62"/>
      <c r="AJ62" s="205"/>
      <c r="AK62" s="62"/>
      <c r="AL62" s="516"/>
      <c r="AM62" s="510"/>
      <c r="AN62" s="205">
        <f>ROUND(CEILING(AR62*('Summary '!$J$2/100+1),5),0)-1</f>
        <v>114</v>
      </c>
      <c r="AO62" s="206">
        <f t="shared" si="45"/>
        <v>0</v>
      </c>
      <c r="AP62" s="206">
        <f t="shared" si="46"/>
        <v>0</v>
      </c>
      <c r="AQ62" s="63"/>
      <c r="AR62" s="62">
        <v>94</v>
      </c>
      <c r="AS62" s="62"/>
      <c r="AT62" s="514"/>
      <c r="AU62" s="515"/>
      <c r="AV62" s="515">
        <f t="shared" si="47"/>
        <v>94</v>
      </c>
      <c r="AW62" s="511">
        <f t="shared" si="48"/>
        <v>94</v>
      </c>
      <c r="AX62" s="234"/>
      <c r="AY62" s="235"/>
      <c r="AZ62" s="236"/>
      <c r="BA62" s="237"/>
      <c r="BB62" s="238"/>
      <c r="BC62" s="45">
        <f t="shared" si="49"/>
        <v>0</v>
      </c>
      <c r="BD62" s="44">
        <f t="shared" si="50"/>
        <v>0</v>
      </c>
      <c r="BE62" s="512">
        <f t="shared" si="51"/>
        <v>98.7</v>
      </c>
      <c r="BF62" s="242"/>
      <c r="BG62" s="210">
        <f t="shared" si="52"/>
        <v>0</v>
      </c>
      <c r="BH62" s="512">
        <f t="shared" si="61"/>
        <v>103.4</v>
      </c>
      <c r="BI62" s="242"/>
      <c r="BJ62" s="44">
        <f t="shared" si="53"/>
        <v>0</v>
      </c>
      <c r="BK62" s="512">
        <f t="shared" si="54"/>
        <v>108.1</v>
      </c>
      <c r="BL62" s="242"/>
      <c r="BM62" s="210">
        <f t="shared" si="55"/>
        <v>0</v>
      </c>
      <c r="BN62" s="512">
        <f t="shared" si="56"/>
        <v>112.8</v>
      </c>
      <c r="BO62" s="397">
        <f t="shared" si="57"/>
        <v>0</v>
      </c>
      <c r="BP62" s="210">
        <f t="shared" si="58"/>
        <v>0</v>
      </c>
      <c r="BQ62" s="44">
        <f t="shared" si="59"/>
        <v>0</v>
      </c>
      <c r="BR62" s="70">
        <v>2489</v>
      </c>
      <c r="BS62" s="310"/>
      <c r="BT62" s="303"/>
      <c r="BU62" s="303"/>
      <c r="BV62" s="303"/>
      <c r="BW62" s="303"/>
      <c r="BX62" s="305"/>
      <c r="BY62" s="305"/>
      <c r="BZ62" s="303"/>
    </row>
    <row r="63" spans="1:78" ht="12.75" customHeight="1">
      <c r="A63" s="44" t="str">
        <f t="shared" si="63"/>
        <v>AX12490</v>
      </c>
      <c r="B63" s="38" t="s">
        <v>588</v>
      </c>
      <c r="C63" s="47" t="s">
        <v>1487</v>
      </c>
      <c r="D63" s="46" t="s">
        <v>7</v>
      </c>
      <c r="E63" s="426"/>
      <c r="F63" s="608" t="s">
        <v>1744</v>
      </c>
      <c r="G63" s="118" t="s">
        <v>99</v>
      </c>
      <c r="H63" s="47" t="s">
        <v>74</v>
      </c>
      <c r="I63" s="223" t="s">
        <v>588</v>
      </c>
      <c r="J63" s="636" t="s">
        <v>1808</v>
      </c>
      <c r="K63" s="636" t="s">
        <v>1801</v>
      </c>
      <c r="L63" s="223" t="s">
        <v>1799</v>
      </c>
      <c r="M63" s="48">
        <v>3.32</v>
      </c>
      <c r="N63" s="44">
        <v>1</v>
      </c>
      <c r="O63" s="210"/>
      <c r="P63" s="210"/>
      <c r="Q63" s="49"/>
      <c r="R63" s="50"/>
      <c r="S63" s="51"/>
      <c r="T63" s="52"/>
      <c r="U63" s="53"/>
      <c r="V63" s="54"/>
      <c r="W63" s="55"/>
      <c r="X63" s="56"/>
      <c r="Y63" s="57"/>
      <c r="Z63" s="58"/>
      <c r="AA63" s="59"/>
      <c r="AB63" s="242"/>
      <c r="AC63" s="242"/>
      <c r="AD63" s="213">
        <f t="shared" si="19"/>
        <v>0</v>
      </c>
      <c r="AE63" s="61">
        <f t="shared" si="44"/>
        <v>0</v>
      </c>
      <c r="AF63" s="62"/>
      <c r="AG63" s="62"/>
      <c r="AH63" s="63"/>
      <c r="AI63" s="62"/>
      <c r="AJ63" s="509"/>
      <c r="AK63" s="516"/>
      <c r="AL63" s="516"/>
      <c r="AM63" s="510"/>
      <c r="AN63" s="205">
        <f>ROUND(CEILING(AR63*('Summary '!$J$2/100+1),5),0)-1</f>
        <v>114</v>
      </c>
      <c r="AO63" s="206">
        <f t="shared" si="45"/>
        <v>0</v>
      </c>
      <c r="AP63" s="206">
        <f t="shared" si="46"/>
        <v>0</v>
      </c>
      <c r="AQ63" s="63"/>
      <c r="AR63" s="62">
        <v>94</v>
      </c>
      <c r="AS63" s="62"/>
      <c r="AT63" s="514"/>
      <c r="AU63" s="515"/>
      <c r="AV63" s="515">
        <f t="shared" si="47"/>
        <v>94</v>
      </c>
      <c r="AW63" s="511">
        <f t="shared" si="48"/>
        <v>94</v>
      </c>
      <c r="AX63" s="234"/>
      <c r="AY63" s="235"/>
      <c r="AZ63" s="236"/>
      <c r="BA63" s="237"/>
      <c r="BB63" s="238"/>
      <c r="BC63" s="45">
        <f t="shared" si="49"/>
        <v>0</v>
      </c>
      <c r="BD63" s="44">
        <f t="shared" si="50"/>
        <v>0</v>
      </c>
      <c r="BE63" s="512">
        <f t="shared" si="51"/>
        <v>98.7</v>
      </c>
      <c r="BF63" s="242"/>
      <c r="BG63" s="210">
        <f t="shared" si="52"/>
        <v>0</v>
      </c>
      <c r="BH63" s="512">
        <f t="shared" si="61"/>
        <v>103.4</v>
      </c>
      <c r="BI63" s="242"/>
      <c r="BJ63" s="44">
        <f t="shared" si="53"/>
        <v>0</v>
      </c>
      <c r="BK63" s="512">
        <f t="shared" si="54"/>
        <v>108.1</v>
      </c>
      <c r="BL63" s="242"/>
      <c r="BM63" s="210">
        <f t="shared" si="55"/>
        <v>0</v>
      </c>
      <c r="BN63" s="512">
        <f t="shared" si="56"/>
        <v>112.8</v>
      </c>
      <c r="BO63" s="397">
        <f t="shared" si="57"/>
        <v>0</v>
      </c>
      <c r="BP63" s="210">
        <f t="shared" si="58"/>
        <v>0</v>
      </c>
      <c r="BQ63" s="44">
        <f t="shared" si="59"/>
        <v>0</v>
      </c>
      <c r="BR63" s="84">
        <v>2490</v>
      </c>
      <c r="BS63" s="310"/>
      <c r="BT63" s="303"/>
      <c r="BU63" s="303"/>
      <c r="BV63" s="303"/>
      <c r="BW63" s="303"/>
      <c r="BX63" s="305"/>
      <c r="BY63" s="305"/>
      <c r="BZ63" s="303"/>
    </row>
    <row r="64" spans="1:78" ht="12.75" customHeight="1">
      <c r="A64" s="44" t="str">
        <f t="shared" si="63"/>
        <v>AX12491</v>
      </c>
      <c r="B64" s="38" t="s">
        <v>588</v>
      </c>
      <c r="C64" s="47" t="s">
        <v>1488</v>
      </c>
      <c r="D64" s="46" t="s">
        <v>7</v>
      </c>
      <c r="E64" s="426"/>
      <c r="F64" s="608" t="s">
        <v>1744</v>
      </c>
      <c r="G64" s="118" t="s">
        <v>99</v>
      </c>
      <c r="H64" s="47" t="s">
        <v>74</v>
      </c>
      <c r="I64" s="223" t="s">
        <v>588</v>
      </c>
      <c r="J64" s="636" t="s">
        <v>1808</v>
      </c>
      <c r="K64" s="636" t="s">
        <v>1801</v>
      </c>
      <c r="L64" s="223" t="s">
        <v>1799</v>
      </c>
      <c r="M64" s="48">
        <v>2.91</v>
      </c>
      <c r="N64" s="44">
        <v>1</v>
      </c>
      <c r="O64" s="210"/>
      <c r="P64" s="210"/>
      <c r="Q64" s="49"/>
      <c r="R64" s="50"/>
      <c r="S64" s="51"/>
      <c r="T64" s="52"/>
      <c r="U64" s="53"/>
      <c r="V64" s="54"/>
      <c r="W64" s="55"/>
      <c r="X64" s="56"/>
      <c r="Y64" s="57"/>
      <c r="Z64" s="58"/>
      <c r="AA64" s="59"/>
      <c r="AB64" s="242"/>
      <c r="AC64" s="242"/>
      <c r="AD64" s="213">
        <f t="shared" si="19"/>
        <v>0</v>
      </c>
      <c r="AE64" s="61">
        <f t="shared" si="44"/>
        <v>0</v>
      </c>
      <c r="AF64" s="62"/>
      <c r="AG64" s="62"/>
      <c r="AH64" s="63"/>
      <c r="AI64" s="62"/>
      <c r="AJ64" s="509"/>
      <c r="AK64" s="516"/>
      <c r="AL64" s="516"/>
      <c r="AM64" s="510"/>
      <c r="AN64" s="205">
        <f>ROUND(CEILING(AR64*('Summary '!$J$2/100+1),5),0)-1</f>
        <v>114</v>
      </c>
      <c r="AO64" s="206">
        <f t="shared" si="45"/>
        <v>0</v>
      </c>
      <c r="AP64" s="206">
        <f t="shared" si="46"/>
        <v>0</v>
      </c>
      <c r="AQ64" s="63"/>
      <c r="AR64" s="62">
        <v>94</v>
      </c>
      <c r="AS64" s="62"/>
      <c r="AT64" s="514"/>
      <c r="AU64" s="515"/>
      <c r="AV64" s="515">
        <f t="shared" si="47"/>
        <v>94</v>
      </c>
      <c r="AW64" s="511">
        <f t="shared" si="48"/>
        <v>94</v>
      </c>
      <c r="AX64" s="234"/>
      <c r="AY64" s="235"/>
      <c r="AZ64" s="236"/>
      <c r="BA64" s="237"/>
      <c r="BB64" s="238"/>
      <c r="BC64" s="45">
        <f t="shared" si="49"/>
        <v>0</v>
      </c>
      <c r="BD64" s="44">
        <f t="shared" si="50"/>
        <v>0</v>
      </c>
      <c r="BE64" s="512">
        <f t="shared" si="51"/>
        <v>98.7</v>
      </c>
      <c r="BF64" s="242"/>
      <c r="BG64" s="210">
        <f t="shared" si="52"/>
        <v>0</v>
      </c>
      <c r="BH64" s="512">
        <f t="shared" si="61"/>
        <v>103.4</v>
      </c>
      <c r="BI64" s="242"/>
      <c r="BJ64" s="44">
        <f t="shared" si="53"/>
        <v>0</v>
      </c>
      <c r="BK64" s="512">
        <f t="shared" si="54"/>
        <v>108.1</v>
      </c>
      <c r="BL64" s="242"/>
      <c r="BM64" s="210">
        <f t="shared" si="55"/>
        <v>0</v>
      </c>
      <c r="BN64" s="512">
        <f t="shared" si="56"/>
        <v>112.8</v>
      </c>
      <c r="BO64" s="397">
        <f t="shared" si="57"/>
        <v>0</v>
      </c>
      <c r="BP64" s="210">
        <f t="shared" si="58"/>
        <v>0</v>
      </c>
      <c r="BQ64" s="44">
        <f t="shared" si="59"/>
        <v>0</v>
      </c>
      <c r="BR64" s="70">
        <v>2491</v>
      </c>
      <c r="BS64" s="310"/>
      <c r="BT64" s="303"/>
      <c r="BU64" s="303"/>
      <c r="BV64" s="303"/>
      <c r="BW64" s="303"/>
      <c r="BX64" s="305"/>
      <c r="BY64" s="305"/>
      <c r="BZ64" s="303"/>
    </row>
    <row r="65" spans="1:78" ht="12.75" customHeight="1">
      <c r="A65" s="44" t="str">
        <f t="shared" si="63"/>
        <v>AX12492</v>
      </c>
      <c r="B65" s="38" t="s">
        <v>588</v>
      </c>
      <c r="C65" s="47" t="s">
        <v>1489</v>
      </c>
      <c r="D65" s="46" t="s">
        <v>7</v>
      </c>
      <c r="E65" s="426"/>
      <c r="F65" s="608" t="s">
        <v>1744</v>
      </c>
      <c r="G65" s="118" t="s">
        <v>99</v>
      </c>
      <c r="H65" s="47" t="s">
        <v>74</v>
      </c>
      <c r="I65" s="223" t="s">
        <v>588</v>
      </c>
      <c r="J65" s="636" t="s">
        <v>1808</v>
      </c>
      <c r="K65" s="636" t="s">
        <v>1801</v>
      </c>
      <c r="L65" s="223" t="s">
        <v>1799</v>
      </c>
      <c r="M65" s="48">
        <v>2.82</v>
      </c>
      <c r="N65" s="44">
        <v>1</v>
      </c>
      <c r="O65" s="210"/>
      <c r="P65" s="210"/>
      <c r="Q65" s="49"/>
      <c r="R65" s="50"/>
      <c r="S65" s="51"/>
      <c r="T65" s="52"/>
      <c r="U65" s="53"/>
      <c r="V65" s="54"/>
      <c r="W65" s="55"/>
      <c r="X65" s="56"/>
      <c r="Y65" s="57"/>
      <c r="Z65" s="58"/>
      <c r="AA65" s="59"/>
      <c r="AB65" s="242"/>
      <c r="AC65" s="242"/>
      <c r="AD65" s="213">
        <f t="shared" si="19"/>
        <v>0</v>
      </c>
      <c r="AE65" s="61">
        <f t="shared" si="44"/>
        <v>0</v>
      </c>
      <c r="AF65" s="62"/>
      <c r="AG65" s="62"/>
      <c r="AH65" s="63"/>
      <c r="AI65" s="62"/>
      <c r="AJ65" s="509"/>
      <c r="AK65" s="516"/>
      <c r="AL65" s="516"/>
      <c r="AM65" s="510"/>
      <c r="AN65" s="205">
        <f>ROUND(CEILING(AR65*('Summary '!$J$2/100+1),5),0)-1</f>
        <v>114</v>
      </c>
      <c r="AO65" s="206">
        <f t="shared" si="45"/>
        <v>0</v>
      </c>
      <c r="AP65" s="206">
        <f t="shared" si="46"/>
        <v>0</v>
      </c>
      <c r="AQ65" s="63"/>
      <c r="AR65" s="62">
        <v>94</v>
      </c>
      <c r="AS65" s="62"/>
      <c r="AT65" s="514"/>
      <c r="AU65" s="515"/>
      <c r="AV65" s="515">
        <f t="shared" si="47"/>
        <v>94</v>
      </c>
      <c r="AW65" s="511">
        <f t="shared" si="48"/>
        <v>94</v>
      </c>
      <c r="AX65" s="234"/>
      <c r="AY65" s="235"/>
      <c r="AZ65" s="236"/>
      <c r="BA65" s="237"/>
      <c r="BB65" s="238"/>
      <c r="BC65" s="45">
        <f t="shared" si="49"/>
        <v>0</v>
      </c>
      <c r="BD65" s="44">
        <f t="shared" si="50"/>
        <v>0</v>
      </c>
      <c r="BE65" s="512">
        <f t="shared" si="51"/>
        <v>98.7</v>
      </c>
      <c r="BF65" s="242"/>
      <c r="BG65" s="210">
        <f t="shared" si="52"/>
        <v>0</v>
      </c>
      <c r="BH65" s="512">
        <f t="shared" si="61"/>
        <v>103.4</v>
      </c>
      <c r="BI65" s="242"/>
      <c r="BJ65" s="44">
        <f t="shared" si="53"/>
        <v>0</v>
      </c>
      <c r="BK65" s="512">
        <f t="shared" si="54"/>
        <v>108.1</v>
      </c>
      <c r="BL65" s="242"/>
      <c r="BM65" s="210">
        <f t="shared" si="55"/>
        <v>0</v>
      </c>
      <c r="BN65" s="512">
        <f t="shared" si="56"/>
        <v>112.8</v>
      </c>
      <c r="BO65" s="397">
        <f t="shared" si="57"/>
        <v>0</v>
      </c>
      <c r="BP65" s="210">
        <f t="shared" si="58"/>
        <v>0</v>
      </c>
      <c r="BQ65" s="44">
        <f t="shared" si="59"/>
        <v>0</v>
      </c>
      <c r="BR65" s="84">
        <v>2492</v>
      </c>
      <c r="BS65" s="310"/>
      <c r="BT65" s="303"/>
      <c r="BU65" s="303"/>
      <c r="BV65" s="303"/>
      <c r="BW65" s="303"/>
      <c r="BX65" s="305"/>
      <c r="BY65" s="305"/>
      <c r="BZ65" s="303"/>
    </row>
    <row r="66" spans="1:78" ht="12.75" customHeight="1">
      <c r="A66" s="44" t="str">
        <f t="shared" ref="A66:A70" si="64">"AX1"&amp;REPT(0,4-LEN(BR66))&amp;BR66</f>
        <v>AX11197</v>
      </c>
      <c r="B66" s="83" t="s">
        <v>588</v>
      </c>
      <c r="C66" s="83" t="s">
        <v>679</v>
      </c>
      <c r="D66" s="83" t="s">
        <v>65</v>
      </c>
      <c r="E66" s="247"/>
      <c r="F66" s="47" t="s">
        <v>768</v>
      </c>
      <c r="G66" s="288" t="s">
        <v>1924</v>
      </c>
      <c r="H66" s="47" t="s">
        <v>95</v>
      </c>
      <c r="I66" s="223" t="s">
        <v>588</v>
      </c>
      <c r="J66" s="636" t="s">
        <v>1808</v>
      </c>
      <c r="K66" s="636" t="s">
        <v>1801</v>
      </c>
      <c r="L66" s="223" t="s">
        <v>1799</v>
      </c>
      <c r="M66" s="48">
        <v>3</v>
      </c>
      <c r="N66" s="44">
        <v>1</v>
      </c>
      <c r="O66" s="210"/>
      <c r="P66" s="210"/>
      <c r="Q66" s="49"/>
      <c r="R66" s="50"/>
      <c r="S66" s="51"/>
      <c r="T66" s="52"/>
      <c r="U66" s="53"/>
      <c r="V66" s="54"/>
      <c r="W66" s="55"/>
      <c r="X66" s="56"/>
      <c r="Y66" s="57"/>
      <c r="Z66" s="58"/>
      <c r="AA66" s="59"/>
      <c r="AB66" s="242"/>
      <c r="AC66" s="242"/>
      <c r="AD66" s="213">
        <f t="shared" ref="AD66:AD82" si="65">SUM(Q66:AC66)</f>
        <v>0</v>
      </c>
      <c r="AE66" s="61">
        <f t="shared" si="44"/>
        <v>0</v>
      </c>
      <c r="AF66" s="62"/>
      <c r="AG66" s="62"/>
      <c r="AH66" s="63"/>
      <c r="AI66" s="516"/>
      <c r="AJ66" s="509"/>
      <c r="AK66" s="516"/>
      <c r="AL66" s="516"/>
      <c r="AM66" s="510"/>
      <c r="AN66" s="205">
        <f>ROUND(CEILING(AR66*('Summary '!$J$4/100+1),5),0)-1</f>
        <v>299</v>
      </c>
      <c r="AO66" s="206">
        <f t="shared" si="45"/>
        <v>0</v>
      </c>
      <c r="AP66" s="206">
        <f t="shared" si="46"/>
        <v>0</v>
      </c>
      <c r="AQ66" s="63"/>
      <c r="AR66" s="62">
        <v>244</v>
      </c>
      <c r="AS66" s="62"/>
      <c r="AT66" s="514"/>
      <c r="AU66" s="515"/>
      <c r="AV66" s="515">
        <f t="shared" si="47"/>
        <v>244</v>
      </c>
      <c r="AW66" s="511">
        <f t="shared" si="48"/>
        <v>244</v>
      </c>
      <c r="AX66" s="234"/>
      <c r="AY66" s="235"/>
      <c r="AZ66" s="236"/>
      <c r="BA66" s="237"/>
      <c r="BB66" s="238"/>
      <c r="BC66" s="45">
        <f t="shared" si="49"/>
        <v>0</v>
      </c>
      <c r="BD66" s="44">
        <f t="shared" si="50"/>
        <v>0</v>
      </c>
      <c r="BE66" s="512">
        <f t="shared" si="51"/>
        <v>256.2</v>
      </c>
      <c r="BF66" s="242"/>
      <c r="BG66" s="210">
        <f t="shared" si="52"/>
        <v>0</v>
      </c>
      <c r="BH66" s="512">
        <f t="shared" si="61"/>
        <v>268.40000000000003</v>
      </c>
      <c r="BI66" s="400"/>
      <c r="BJ66" s="44">
        <f t="shared" si="53"/>
        <v>0</v>
      </c>
      <c r="BK66" s="512">
        <f t="shared" si="54"/>
        <v>280.59999999999997</v>
      </c>
      <c r="BL66" s="400"/>
      <c r="BM66" s="210">
        <f t="shared" si="55"/>
        <v>0</v>
      </c>
      <c r="BN66" s="512">
        <f t="shared" si="56"/>
        <v>292.8</v>
      </c>
      <c r="BO66" s="397">
        <f t="shared" si="57"/>
        <v>0</v>
      </c>
      <c r="BP66" s="210">
        <f t="shared" si="58"/>
        <v>0</v>
      </c>
      <c r="BQ66" s="44">
        <f t="shared" si="59"/>
        <v>0</v>
      </c>
      <c r="BR66" s="70">
        <v>1197</v>
      </c>
      <c r="BS66" s="310"/>
      <c r="BT66" s="303"/>
      <c r="BU66" s="303"/>
      <c r="BV66" s="303"/>
      <c r="BW66" s="303"/>
      <c r="BX66" s="305"/>
      <c r="BY66" s="305"/>
      <c r="BZ66" s="303"/>
    </row>
    <row r="67" spans="1:78" ht="12.75" customHeight="1">
      <c r="A67" s="44" t="str">
        <f t="shared" si="64"/>
        <v>AX11176</v>
      </c>
      <c r="B67" s="83" t="s">
        <v>588</v>
      </c>
      <c r="C67" s="519" t="s">
        <v>680</v>
      </c>
      <c r="D67" s="83" t="s">
        <v>65</v>
      </c>
      <c r="E67" s="247"/>
      <c r="F67" s="47" t="s">
        <v>768</v>
      </c>
      <c r="G67" s="288" t="s">
        <v>1925</v>
      </c>
      <c r="H67" s="47" t="s">
        <v>95</v>
      </c>
      <c r="I67" s="223" t="s">
        <v>588</v>
      </c>
      <c r="J67" s="636" t="s">
        <v>1808</v>
      </c>
      <c r="K67" s="636" t="s">
        <v>1801</v>
      </c>
      <c r="L67" s="223" t="s">
        <v>1799</v>
      </c>
      <c r="M67" s="48">
        <v>3</v>
      </c>
      <c r="N67" s="44">
        <v>1</v>
      </c>
      <c r="O67" s="210"/>
      <c r="P67" s="210"/>
      <c r="Q67" s="49"/>
      <c r="R67" s="50"/>
      <c r="S67" s="51"/>
      <c r="T67" s="52"/>
      <c r="U67" s="53"/>
      <c r="V67" s="54"/>
      <c r="W67" s="55"/>
      <c r="X67" s="56"/>
      <c r="Y67" s="57"/>
      <c r="Z67" s="58"/>
      <c r="AA67" s="59"/>
      <c r="AB67" s="242"/>
      <c r="AC67" s="242"/>
      <c r="AD67" s="213">
        <f t="shared" si="65"/>
        <v>0</v>
      </c>
      <c r="AE67" s="61">
        <f t="shared" si="44"/>
        <v>0</v>
      </c>
      <c r="AF67" s="62"/>
      <c r="AG67" s="62"/>
      <c r="AH67" s="63"/>
      <c r="AI67" s="516"/>
      <c r="AJ67" s="509"/>
      <c r="AK67" s="516"/>
      <c r="AL67" s="516"/>
      <c r="AM67" s="510"/>
      <c r="AN67" s="205">
        <f>ROUND(CEILING(AR67*('Summary '!$J$4/100+1),5),0)-1</f>
        <v>299</v>
      </c>
      <c r="AO67" s="206">
        <f t="shared" si="45"/>
        <v>0</v>
      </c>
      <c r="AP67" s="206">
        <f t="shared" si="46"/>
        <v>0</v>
      </c>
      <c r="AQ67" s="63"/>
      <c r="AR67" s="62">
        <v>244</v>
      </c>
      <c r="AS67" s="62"/>
      <c r="AT67" s="514"/>
      <c r="AU67" s="515"/>
      <c r="AV67" s="515">
        <f t="shared" si="47"/>
        <v>244</v>
      </c>
      <c r="AW67" s="511">
        <f t="shared" si="48"/>
        <v>244</v>
      </c>
      <c r="AX67" s="234"/>
      <c r="AY67" s="235"/>
      <c r="AZ67" s="236"/>
      <c r="BA67" s="237"/>
      <c r="BB67" s="238"/>
      <c r="BC67" s="45">
        <f t="shared" si="49"/>
        <v>0</v>
      </c>
      <c r="BD67" s="44">
        <f t="shared" si="50"/>
        <v>0</v>
      </c>
      <c r="BE67" s="512">
        <f t="shared" si="51"/>
        <v>256.2</v>
      </c>
      <c r="BF67" s="242"/>
      <c r="BG67" s="210">
        <f t="shared" si="52"/>
        <v>0</v>
      </c>
      <c r="BH67" s="512">
        <f t="shared" si="61"/>
        <v>268.40000000000003</v>
      </c>
      <c r="BI67" s="400"/>
      <c r="BJ67" s="44">
        <f t="shared" si="53"/>
        <v>0</v>
      </c>
      <c r="BK67" s="512">
        <f t="shared" si="54"/>
        <v>280.59999999999997</v>
      </c>
      <c r="BL67" s="400"/>
      <c r="BM67" s="210">
        <f t="shared" si="55"/>
        <v>0</v>
      </c>
      <c r="BN67" s="512">
        <f t="shared" si="56"/>
        <v>292.8</v>
      </c>
      <c r="BO67" s="397">
        <f t="shared" si="57"/>
        <v>0</v>
      </c>
      <c r="BP67" s="210">
        <f t="shared" si="58"/>
        <v>0</v>
      </c>
      <c r="BQ67" s="44">
        <f t="shared" si="59"/>
        <v>0</v>
      </c>
      <c r="BR67" s="70">
        <v>1176</v>
      </c>
      <c r="BS67" s="310"/>
      <c r="BT67" s="303"/>
      <c r="BU67" s="303"/>
      <c r="BV67" s="303"/>
      <c r="BW67" s="303"/>
      <c r="BX67" s="305"/>
      <c r="BY67" s="305"/>
      <c r="BZ67" s="303"/>
    </row>
    <row r="68" spans="1:78" ht="12.75" customHeight="1">
      <c r="A68" s="44" t="str">
        <f t="shared" si="64"/>
        <v>AX11198</v>
      </c>
      <c r="B68" s="83" t="s">
        <v>588</v>
      </c>
      <c r="C68" s="83" t="s">
        <v>681</v>
      </c>
      <c r="D68" s="83" t="s">
        <v>65</v>
      </c>
      <c r="E68" s="247"/>
      <c r="F68" s="47" t="s">
        <v>768</v>
      </c>
      <c r="G68" s="288" t="s">
        <v>1926</v>
      </c>
      <c r="H68" s="47" t="s">
        <v>95</v>
      </c>
      <c r="I68" s="223" t="s">
        <v>588</v>
      </c>
      <c r="J68" s="636" t="s">
        <v>1808</v>
      </c>
      <c r="K68" s="636" t="s">
        <v>1801</v>
      </c>
      <c r="L68" s="223" t="s">
        <v>1799</v>
      </c>
      <c r="M68" s="48">
        <v>3</v>
      </c>
      <c r="N68" s="44">
        <v>1</v>
      </c>
      <c r="O68" s="210"/>
      <c r="P68" s="210"/>
      <c r="Q68" s="49"/>
      <c r="R68" s="50"/>
      <c r="S68" s="51"/>
      <c r="T68" s="52"/>
      <c r="U68" s="53"/>
      <c r="V68" s="54"/>
      <c r="W68" s="55"/>
      <c r="X68" s="56"/>
      <c r="Y68" s="57"/>
      <c r="Z68" s="58"/>
      <c r="AA68" s="59"/>
      <c r="AB68" s="242"/>
      <c r="AC68" s="242"/>
      <c r="AD68" s="213">
        <f t="shared" si="65"/>
        <v>0</v>
      </c>
      <c r="AE68" s="61">
        <f t="shared" si="44"/>
        <v>0</v>
      </c>
      <c r="AF68" s="62"/>
      <c r="AG68" s="62"/>
      <c r="AH68" s="63"/>
      <c r="AI68" s="516"/>
      <c r="AJ68" s="509"/>
      <c r="AK68" s="516"/>
      <c r="AL68" s="516"/>
      <c r="AM68" s="510"/>
      <c r="AN68" s="205">
        <f>ROUND(CEILING(AR68*('Summary '!$J$4/100+1),5),0)-1</f>
        <v>299</v>
      </c>
      <c r="AO68" s="206">
        <f t="shared" si="45"/>
        <v>0</v>
      </c>
      <c r="AP68" s="206">
        <f t="shared" si="46"/>
        <v>0</v>
      </c>
      <c r="AQ68" s="63"/>
      <c r="AR68" s="62">
        <v>244</v>
      </c>
      <c r="AS68" s="62"/>
      <c r="AT68" s="514"/>
      <c r="AU68" s="515"/>
      <c r="AV68" s="515">
        <f t="shared" si="47"/>
        <v>244</v>
      </c>
      <c r="AW68" s="511">
        <f t="shared" si="48"/>
        <v>244</v>
      </c>
      <c r="AX68" s="234"/>
      <c r="AY68" s="235"/>
      <c r="AZ68" s="236"/>
      <c r="BA68" s="237"/>
      <c r="BB68" s="238"/>
      <c r="BC68" s="45">
        <f t="shared" si="49"/>
        <v>0</v>
      </c>
      <c r="BD68" s="44">
        <f t="shared" si="50"/>
        <v>0</v>
      </c>
      <c r="BE68" s="512">
        <f t="shared" si="51"/>
        <v>256.2</v>
      </c>
      <c r="BF68" s="242"/>
      <c r="BG68" s="210">
        <f t="shared" si="52"/>
        <v>0</v>
      </c>
      <c r="BH68" s="512">
        <f t="shared" si="61"/>
        <v>268.40000000000003</v>
      </c>
      <c r="BI68" s="400"/>
      <c r="BJ68" s="44">
        <f t="shared" si="53"/>
        <v>0</v>
      </c>
      <c r="BK68" s="512">
        <f t="shared" si="54"/>
        <v>280.59999999999997</v>
      </c>
      <c r="BL68" s="400"/>
      <c r="BM68" s="210">
        <f t="shared" si="55"/>
        <v>0</v>
      </c>
      <c r="BN68" s="512">
        <f t="shared" si="56"/>
        <v>292.8</v>
      </c>
      <c r="BO68" s="397">
        <f t="shared" si="57"/>
        <v>0</v>
      </c>
      <c r="BP68" s="210">
        <f t="shared" si="58"/>
        <v>0</v>
      </c>
      <c r="BQ68" s="44">
        <f t="shared" si="59"/>
        <v>0</v>
      </c>
      <c r="BR68" s="70">
        <v>1198</v>
      </c>
      <c r="BS68" s="310"/>
      <c r="BT68" s="303"/>
      <c r="BU68" s="303"/>
      <c r="BV68" s="303"/>
      <c r="BW68" s="303"/>
      <c r="BX68" s="305"/>
      <c r="BY68" s="305"/>
      <c r="BZ68" s="303"/>
    </row>
    <row r="69" spans="1:78" ht="12.75" customHeight="1">
      <c r="A69" s="44" t="str">
        <f t="shared" si="64"/>
        <v>AX11199</v>
      </c>
      <c r="B69" s="83" t="s">
        <v>588</v>
      </c>
      <c r="C69" s="519" t="s">
        <v>682</v>
      </c>
      <c r="D69" s="83" t="s">
        <v>65</v>
      </c>
      <c r="E69" s="247"/>
      <c r="F69" s="47" t="s">
        <v>768</v>
      </c>
      <c r="G69" s="288" t="s">
        <v>1927</v>
      </c>
      <c r="H69" s="47" t="s">
        <v>95</v>
      </c>
      <c r="I69" s="223" t="s">
        <v>588</v>
      </c>
      <c r="J69" s="636" t="s">
        <v>1808</v>
      </c>
      <c r="K69" s="636" t="s">
        <v>1801</v>
      </c>
      <c r="L69" s="223" t="s">
        <v>1799</v>
      </c>
      <c r="M69" s="48">
        <v>3</v>
      </c>
      <c r="N69" s="44">
        <v>1</v>
      </c>
      <c r="O69" s="210"/>
      <c r="P69" s="210"/>
      <c r="Q69" s="49"/>
      <c r="R69" s="50"/>
      <c r="S69" s="51"/>
      <c r="T69" s="52"/>
      <c r="U69" s="53"/>
      <c r="V69" s="54"/>
      <c r="W69" s="55"/>
      <c r="X69" s="56"/>
      <c r="Y69" s="57"/>
      <c r="Z69" s="58"/>
      <c r="AA69" s="59"/>
      <c r="AB69" s="242"/>
      <c r="AC69" s="242"/>
      <c r="AD69" s="213">
        <f t="shared" si="65"/>
        <v>0</v>
      </c>
      <c r="AE69" s="61">
        <f t="shared" si="44"/>
        <v>0</v>
      </c>
      <c r="AF69" s="62"/>
      <c r="AG69" s="62"/>
      <c r="AH69" s="63"/>
      <c r="AI69" s="516"/>
      <c r="AJ69" s="509"/>
      <c r="AK69" s="516"/>
      <c r="AL69" s="516"/>
      <c r="AM69" s="510"/>
      <c r="AN69" s="205">
        <f>ROUND(CEILING(AR69*('Summary '!$J$4/100+1),5),0)-1</f>
        <v>299</v>
      </c>
      <c r="AO69" s="206">
        <f t="shared" si="45"/>
        <v>0</v>
      </c>
      <c r="AP69" s="206">
        <f t="shared" si="46"/>
        <v>0</v>
      </c>
      <c r="AQ69" s="63"/>
      <c r="AR69" s="62">
        <v>244</v>
      </c>
      <c r="AS69" s="62"/>
      <c r="AT69" s="514"/>
      <c r="AU69" s="515"/>
      <c r="AV69" s="515">
        <f t="shared" si="47"/>
        <v>244</v>
      </c>
      <c r="AW69" s="511">
        <f t="shared" si="48"/>
        <v>244</v>
      </c>
      <c r="AX69" s="234"/>
      <c r="AY69" s="235"/>
      <c r="AZ69" s="236"/>
      <c r="BA69" s="237"/>
      <c r="BB69" s="238"/>
      <c r="BC69" s="45">
        <f t="shared" si="49"/>
        <v>0</v>
      </c>
      <c r="BD69" s="44">
        <f t="shared" si="50"/>
        <v>0</v>
      </c>
      <c r="BE69" s="512">
        <f t="shared" si="51"/>
        <v>256.2</v>
      </c>
      <c r="BF69" s="242"/>
      <c r="BG69" s="210">
        <f t="shared" si="52"/>
        <v>0</v>
      </c>
      <c r="BH69" s="512">
        <f t="shared" si="61"/>
        <v>268.40000000000003</v>
      </c>
      <c r="BI69" s="400"/>
      <c r="BJ69" s="44">
        <f t="shared" si="53"/>
        <v>0</v>
      </c>
      <c r="BK69" s="512">
        <f t="shared" si="54"/>
        <v>280.59999999999997</v>
      </c>
      <c r="BL69" s="400"/>
      <c r="BM69" s="210">
        <f t="shared" si="55"/>
        <v>0</v>
      </c>
      <c r="BN69" s="512">
        <f t="shared" si="56"/>
        <v>292.8</v>
      </c>
      <c r="BO69" s="397">
        <f t="shared" si="57"/>
        <v>0</v>
      </c>
      <c r="BP69" s="210">
        <f t="shared" si="58"/>
        <v>0</v>
      </c>
      <c r="BQ69" s="44">
        <f t="shared" si="59"/>
        <v>0</v>
      </c>
      <c r="BR69" s="70">
        <v>1199</v>
      </c>
      <c r="BS69" s="310"/>
      <c r="BT69" s="303"/>
      <c r="BU69" s="303"/>
      <c r="BV69" s="303"/>
      <c r="BW69" s="303"/>
      <c r="BX69" s="305"/>
      <c r="BY69" s="305"/>
      <c r="BZ69" s="303"/>
    </row>
    <row r="70" spans="1:78" ht="12.75" customHeight="1">
      <c r="A70" s="44" t="str">
        <f t="shared" si="64"/>
        <v>AX11177</v>
      </c>
      <c r="B70" s="83" t="s">
        <v>588</v>
      </c>
      <c r="C70" s="83" t="s">
        <v>683</v>
      </c>
      <c r="D70" s="83" t="s">
        <v>65</v>
      </c>
      <c r="E70" s="247"/>
      <c r="F70" s="47" t="s">
        <v>768</v>
      </c>
      <c r="G70" s="288" t="s">
        <v>1928</v>
      </c>
      <c r="H70" s="47" t="s">
        <v>95</v>
      </c>
      <c r="I70" s="223" t="s">
        <v>588</v>
      </c>
      <c r="J70" s="636" t="s">
        <v>1808</v>
      </c>
      <c r="K70" s="636" t="s">
        <v>1801</v>
      </c>
      <c r="L70" s="223" t="s">
        <v>1799</v>
      </c>
      <c r="M70" s="48">
        <v>4</v>
      </c>
      <c r="N70" s="44">
        <v>1</v>
      </c>
      <c r="O70" s="210"/>
      <c r="P70" s="210"/>
      <c r="Q70" s="49"/>
      <c r="R70" s="50"/>
      <c r="S70" s="51"/>
      <c r="T70" s="52"/>
      <c r="U70" s="53"/>
      <c r="V70" s="54"/>
      <c r="W70" s="55"/>
      <c r="X70" s="56"/>
      <c r="Y70" s="57"/>
      <c r="Z70" s="58"/>
      <c r="AA70" s="59"/>
      <c r="AB70" s="242"/>
      <c r="AC70" s="242"/>
      <c r="AD70" s="213">
        <f t="shared" si="65"/>
        <v>0</v>
      </c>
      <c r="AE70" s="61">
        <f t="shared" si="44"/>
        <v>0</v>
      </c>
      <c r="AF70" s="62"/>
      <c r="AG70" s="62"/>
      <c r="AH70" s="63"/>
      <c r="AI70" s="516"/>
      <c r="AJ70" s="509"/>
      <c r="AK70" s="516"/>
      <c r="AL70" s="516"/>
      <c r="AM70" s="510"/>
      <c r="AN70" s="205">
        <f>ROUND(CEILING(AR70*('Summary '!$J$4/100+1),5),0)-1</f>
        <v>299</v>
      </c>
      <c r="AO70" s="206">
        <f t="shared" si="45"/>
        <v>0</v>
      </c>
      <c r="AP70" s="206">
        <f t="shared" si="46"/>
        <v>0</v>
      </c>
      <c r="AQ70" s="63"/>
      <c r="AR70" s="62">
        <v>244</v>
      </c>
      <c r="AS70" s="62"/>
      <c r="AT70" s="514"/>
      <c r="AU70" s="515"/>
      <c r="AV70" s="515">
        <f t="shared" si="47"/>
        <v>244</v>
      </c>
      <c r="AW70" s="511">
        <f t="shared" si="48"/>
        <v>244</v>
      </c>
      <c r="AX70" s="234"/>
      <c r="AY70" s="235"/>
      <c r="AZ70" s="236"/>
      <c r="BA70" s="237"/>
      <c r="BB70" s="238"/>
      <c r="BC70" s="45">
        <f t="shared" si="49"/>
        <v>0</v>
      </c>
      <c r="BD70" s="44">
        <f t="shared" si="50"/>
        <v>0</v>
      </c>
      <c r="BE70" s="512">
        <f t="shared" si="51"/>
        <v>256.2</v>
      </c>
      <c r="BF70" s="242"/>
      <c r="BG70" s="210">
        <f t="shared" si="52"/>
        <v>0</v>
      </c>
      <c r="BH70" s="512">
        <f t="shared" si="61"/>
        <v>268.40000000000003</v>
      </c>
      <c r="BI70" s="400"/>
      <c r="BJ70" s="44">
        <f t="shared" si="53"/>
        <v>0</v>
      </c>
      <c r="BK70" s="512">
        <f t="shared" si="54"/>
        <v>280.59999999999997</v>
      </c>
      <c r="BL70" s="400"/>
      <c r="BM70" s="210">
        <f t="shared" si="55"/>
        <v>0</v>
      </c>
      <c r="BN70" s="512">
        <f t="shared" si="56"/>
        <v>292.8</v>
      </c>
      <c r="BO70" s="397">
        <f t="shared" si="57"/>
        <v>0</v>
      </c>
      <c r="BP70" s="210">
        <f t="shared" si="58"/>
        <v>0</v>
      </c>
      <c r="BQ70" s="44">
        <f t="shared" si="59"/>
        <v>0</v>
      </c>
      <c r="BR70" s="70">
        <v>1177</v>
      </c>
      <c r="BS70" s="310"/>
      <c r="BT70" s="303"/>
      <c r="BU70" s="303"/>
      <c r="BV70" s="303"/>
      <c r="BW70" s="303"/>
      <c r="BX70" s="305"/>
      <c r="BY70" s="305"/>
      <c r="BZ70" s="303"/>
    </row>
    <row r="71" spans="1:78" ht="12.75" customHeight="1">
      <c r="A71" s="44" t="str">
        <f t="shared" ref="A71:A80" si="66">"AX1"&amp;REPT(0,4-LEN(BR71))&amp;BR71</f>
        <v>AX11693</v>
      </c>
      <c r="B71" s="83" t="s">
        <v>588</v>
      </c>
      <c r="C71" s="519" t="s">
        <v>684</v>
      </c>
      <c r="D71" s="83" t="s">
        <v>65</v>
      </c>
      <c r="E71" s="247"/>
      <c r="F71" s="47" t="s">
        <v>769</v>
      </c>
      <c r="G71" s="288" t="s">
        <v>1929</v>
      </c>
      <c r="H71" s="46" t="s">
        <v>74</v>
      </c>
      <c r="I71" s="223" t="s">
        <v>588</v>
      </c>
      <c r="J71" s="636" t="s">
        <v>1808</v>
      </c>
      <c r="K71" s="636" t="s">
        <v>1801</v>
      </c>
      <c r="L71" s="223" t="s">
        <v>1799</v>
      </c>
      <c r="M71" s="48">
        <v>3</v>
      </c>
      <c r="N71" s="44">
        <v>1</v>
      </c>
      <c r="O71" s="210"/>
      <c r="P71" s="210"/>
      <c r="Q71" s="49"/>
      <c r="R71" s="50"/>
      <c r="S71" s="51"/>
      <c r="T71" s="52"/>
      <c r="U71" s="53"/>
      <c r="V71" s="54"/>
      <c r="W71" s="55"/>
      <c r="X71" s="56"/>
      <c r="Y71" s="57"/>
      <c r="Z71" s="58"/>
      <c r="AA71" s="59"/>
      <c r="AB71" s="242"/>
      <c r="AC71" s="242"/>
      <c r="AD71" s="213">
        <f t="shared" si="65"/>
        <v>0</v>
      </c>
      <c r="AE71" s="61">
        <f t="shared" ref="AE71:AE80" si="67">N71*AD71</f>
        <v>0</v>
      </c>
      <c r="AF71" s="62"/>
      <c r="AG71" s="62"/>
      <c r="AH71" s="63"/>
      <c r="AI71" s="513"/>
      <c r="AJ71" s="509"/>
      <c r="AK71" s="516"/>
      <c r="AL71" s="516"/>
      <c r="AM71" s="510"/>
      <c r="AN71" s="205">
        <f>ROUND(CEILING(AR71*('Summary '!$J$4/100+1),5),0)-1</f>
        <v>289</v>
      </c>
      <c r="AO71" s="206">
        <f t="shared" si="45"/>
        <v>0</v>
      </c>
      <c r="AP71" s="206">
        <f t="shared" si="46"/>
        <v>0</v>
      </c>
      <c r="AQ71" s="63"/>
      <c r="AR71" s="62">
        <v>234</v>
      </c>
      <c r="AS71" s="62"/>
      <c r="AT71" s="514"/>
      <c r="AU71" s="515"/>
      <c r="AV71" s="515">
        <f t="shared" si="47"/>
        <v>234</v>
      </c>
      <c r="AW71" s="511">
        <f t="shared" si="48"/>
        <v>234</v>
      </c>
      <c r="AX71" s="234"/>
      <c r="AY71" s="235"/>
      <c r="AZ71" s="236"/>
      <c r="BA71" s="237"/>
      <c r="BB71" s="238"/>
      <c r="BC71" s="45">
        <f t="shared" si="49"/>
        <v>0</v>
      </c>
      <c r="BD71" s="44">
        <f t="shared" si="50"/>
        <v>0</v>
      </c>
      <c r="BE71" s="512">
        <f t="shared" si="51"/>
        <v>245.70000000000002</v>
      </c>
      <c r="BF71" s="242"/>
      <c r="BG71" s="210">
        <f t="shared" si="52"/>
        <v>0</v>
      </c>
      <c r="BH71" s="512">
        <f t="shared" si="61"/>
        <v>257.40000000000003</v>
      </c>
      <c r="BI71" s="400"/>
      <c r="BJ71" s="44">
        <f t="shared" si="53"/>
        <v>0</v>
      </c>
      <c r="BK71" s="512">
        <f t="shared" si="54"/>
        <v>269.09999999999997</v>
      </c>
      <c r="BL71" s="400"/>
      <c r="BM71" s="210">
        <f t="shared" si="55"/>
        <v>0</v>
      </c>
      <c r="BN71" s="512">
        <f t="shared" si="56"/>
        <v>280.8</v>
      </c>
      <c r="BO71" s="397">
        <f t="shared" si="57"/>
        <v>0</v>
      </c>
      <c r="BP71" s="210">
        <f t="shared" si="58"/>
        <v>0</v>
      </c>
      <c r="BQ71" s="44">
        <f t="shared" si="59"/>
        <v>0</v>
      </c>
      <c r="BR71" s="70">
        <v>1693</v>
      </c>
      <c r="BS71" s="310"/>
      <c r="BT71" s="303"/>
      <c r="BU71" s="303"/>
      <c r="BV71" s="303"/>
      <c r="BW71" s="303"/>
      <c r="BX71" s="305"/>
      <c r="BY71" s="305"/>
      <c r="BZ71" s="303"/>
    </row>
    <row r="72" spans="1:78" ht="12.75" customHeight="1">
      <c r="A72" s="44" t="str">
        <f t="shared" si="66"/>
        <v>AX11694</v>
      </c>
      <c r="B72" s="83" t="s">
        <v>588</v>
      </c>
      <c r="C72" s="83" t="s">
        <v>685</v>
      </c>
      <c r="D72" s="83" t="s">
        <v>65</v>
      </c>
      <c r="E72" s="247"/>
      <c r="F72" s="47" t="s">
        <v>769</v>
      </c>
      <c r="G72" s="288" t="s">
        <v>1930</v>
      </c>
      <c r="H72" s="46" t="s">
        <v>74</v>
      </c>
      <c r="I72" s="223" t="s">
        <v>588</v>
      </c>
      <c r="J72" s="636" t="s">
        <v>1808</v>
      </c>
      <c r="K72" s="636" t="s">
        <v>1801</v>
      </c>
      <c r="L72" s="223" t="s">
        <v>1799</v>
      </c>
      <c r="M72" s="48">
        <v>3</v>
      </c>
      <c r="N72" s="44">
        <v>1</v>
      </c>
      <c r="O72" s="210"/>
      <c r="P72" s="210"/>
      <c r="Q72" s="49"/>
      <c r="R72" s="50"/>
      <c r="S72" s="51"/>
      <c r="T72" s="52"/>
      <c r="U72" s="53"/>
      <c r="V72" s="54"/>
      <c r="W72" s="55"/>
      <c r="X72" s="56"/>
      <c r="Y72" s="57"/>
      <c r="Z72" s="58"/>
      <c r="AA72" s="59"/>
      <c r="AB72" s="242"/>
      <c r="AC72" s="242"/>
      <c r="AD72" s="213">
        <f t="shared" si="65"/>
        <v>0</v>
      </c>
      <c r="AE72" s="61">
        <f t="shared" si="67"/>
        <v>0</v>
      </c>
      <c r="AF72" s="62"/>
      <c r="AG72" s="62"/>
      <c r="AH72" s="63"/>
      <c r="AI72" s="513"/>
      <c r="AJ72" s="509"/>
      <c r="AK72" s="516"/>
      <c r="AL72" s="516"/>
      <c r="AM72" s="510"/>
      <c r="AN72" s="205">
        <f>ROUND(CEILING(AR72*('Summary '!$J$4/100+1),5),0)-1</f>
        <v>289</v>
      </c>
      <c r="AO72" s="206">
        <f t="shared" si="45"/>
        <v>0</v>
      </c>
      <c r="AP72" s="206">
        <f t="shared" si="46"/>
        <v>0</v>
      </c>
      <c r="AQ72" s="63"/>
      <c r="AR72" s="62">
        <v>234</v>
      </c>
      <c r="AS72" s="62"/>
      <c r="AT72" s="514"/>
      <c r="AU72" s="515"/>
      <c r="AV72" s="515">
        <f t="shared" si="47"/>
        <v>234</v>
      </c>
      <c r="AW72" s="511">
        <f t="shared" si="48"/>
        <v>234</v>
      </c>
      <c r="AX72" s="234"/>
      <c r="AY72" s="235"/>
      <c r="AZ72" s="236"/>
      <c r="BA72" s="237"/>
      <c r="BB72" s="238"/>
      <c r="BC72" s="45">
        <f t="shared" si="49"/>
        <v>0</v>
      </c>
      <c r="BD72" s="44">
        <f t="shared" si="50"/>
        <v>0</v>
      </c>
      <c r="BE72" s="512">
        <f t="shared" si="51"/>
        <v>245.70000000000002</v>
      </c>
      <c r="BF72" s="242"/>
      <c r="BG72" s="210">
        <f t="shared" si="52"/>
        <v>0</v>
      </c>
      <c r="BH72" s="512">
        <f t="shared" si="61"/>
        <v>257.40000000000003</v>
      </c>
      <c r="BI72" s="400"/>
      <c r="BJ72" s="44">
        <f t="shared" si="53"/>
        <v>0</v>
      </c>
      <c r="BK72" s="512">
        <f t="shared" si="54"/>
        <v>269.09999999999997</v>
      </c>
      <c r="BL72" s="400"/>
      <c r="BM72" s="210">
        <f t="shared" si="55"/>
        <v>0</v>
      </c>
      <c r="BN72" s="512">
        <f t="shared" si="56"/>
        <v>280.8</v>
      </c>
      <c r="BO72" s="397">
        <f t="shared" si="57"/>
        <v>0</v>
      </c>
      <c r="BP72" s="210">
        <f t="shared" si="58"/>
        <v>0</v>
      </c>
      <c r="BQ72" s="44">
        <f t="shared" si="59"/>
        <v>0</v>
      </c>
      <c r="BR72" s="70">
        <v>1694</v>
      </c>
      <c r="BS72" s="310"/>
      <c r="BT72" s="303"/>
      <c r="BU72" s="303"/>
      <c r="BV72" s="303"/>
      <c r="BW72" s="303"/>
      <c r="BX72" s="305"/>
      <c r="BY72" s="305"/>
      <c r="BZ72" s="303"/>
    </row>
    <row r="73" spans="1:78" ht="12.75" customHeight="1">
      <c r="A73" s="44" t="str">
        <f t="shared" si="66"/>
        <v>AX11695</v>
      </c>
      <c r="B73" s="83" t="s">
        <v>588</v>
      </c>
      <c r="C73" s="519" t="s">
        <v>686</v>
      </c>
      <c r="D73" s="83" t="s">
        <v>65</v>
      </c>
      <c r="E73" s="247"/>
      <c r="F73" s="47" t="s">
        <v>769</v>
      </c>
      <c r="G73" s="288" t="s">
        <v>1931</v>
      </c>
      <c r="H73" s="46" t="s">
        <v>74</v>
      </c>
      <c r="I73" s="223" t="s">
        <v>588</v>
      </c>
      <c r="J73" s="636" t="s">
        <v>1808</v>
      </c>
      <c r="K73" s="636" t="s">
        <v>1801</v>
      </c>
      <c r="L73" s="223" t="s">
        <v>1799</v>
      </c>
      <c r="M73" s="48">
        <v>3</v>
      </c>
      <c r="N73" s="44">
        <v>1</v>
      </c>
      <c r="O73" s="210"/>
      <c r="P73" s="210"/>
      <c r="Q73" s="49"/>
      <c r="R73" s="50"/>
      <c r="S73" s="51"/>
      <c r="T73" s="52"/>
      <c r="U73" s="53"/>
      <c r="V73" s="54"/>
      <c r="W73" s="55"/>
      <c r="X73" s="56"/>
      <c r="Y73" s="57"/>
      <c r="Z73" s="58"/>
      <c r="AA73" s="59"/>
      <c r="AB73" s="242"/>
      <c r="AC73" s="242"/>
      <c r="AD73" s="213">
        <f t="shared" si="65"/>
        <v>0</v>
      </c>
      <c r="AE73" s="61">
        <f t="shared" si="67"/>
        <v>0</v>
      </c>
      <c r="AF73" s="62"/>
      <c r="AG73" s="62"/>
      <c r="AH73" s="63"/>
      <c r="AI73" s="513"/>
      <c r="AJ73" s="509"/>
      <c r="AK73" s="516"/>
      <c r="AL73" s="516"/>
      <c r="AM73" s="510"/>
      <c r="AN73" s="205">
        <f>ROUND(CEILING(AR73*('Summary '!$J$4/100+1),5),0)-1</f>
        <v>289</v>
      </c>
      <c r="AO73" s="206">
        <f t="shared" si="45"/>
        <v>0</v>
      </c>
      <c r="AP73" s="206">
        <f t="shared" si="46"/>
        <v>0</v>
      </c>
      <c r="AQ73" s="63"/>
      <c r="AR73" s="62">
        <v>234</v>
      </c>
      <c r="AS73" s="62"/>
      <c r="AT73" s="514"/>
      <c r="AU73" s="515"/>
      <c r="AV73" s="515">
        <f t="shared" si="47"/>
        <v>234</v>
      </c>
      <c r="AW73" s="511">
        <f t="shared" si="48"/>
        <v>234</v>
      </c>
      <c r="AX73" s="234"/>
      <c r="AY73" s="235"/>
      <c r="AZ73" s="236"/>
      <c r="BA73" s="237"/>
      <c r="BB73" s="238"/>
      <c r="BC73" s="45">
        <f t="shared" si="49"/>
        <v>0</v>
      </c>
      <c r="BD73" s="44">
        <f t="shared" si="50"/>
        <v>0</v>
      </c>
      <c r="BE73" s="512">
        <f t="shared" si="51"/>
        <v>245.70000000000002</v>
      </c>
      <c r="BF73" s="242"/>
      <c r="BG73" s="210">
        <f t="shared" si="52"/>
        <v>0</v>
      </c>
      <c r="BH73" s="512">
        <f t="shared" si="61"/>
        <v>257.40000000000003</v>
      </c>
      <c r="BI73" s="400"/>
      <c r="BJ73" s="44">
        <f t="shared" si="53"/>
        <v>0</v>
      </c>
      <c r="BK73" s="512">
        <f t="shared" si="54"/>
        <v>269.09999999999997</v>
      </c>
      <c r="BL73" s="400"/>
      <c r="BM73" s="210">
        <f t="shared" si="55"/>
        <v>0</v>
      </c>
      <c r="BN73" s="512">
        <f t="shared" si="56"/>
        <v>280.8</v>
      </c>
      <c r="BO73" s="397">
        <f t="shared" si="57"/>
        <v>0</v>
      </c>
      <c r="BP73" s="210">
        <f t="shared" si="58"/>
        <v>0</v>
      </c>
      <c r="BQ73" s="44">
        <f t="shared" si="59"/>
        <v>0</v>
      </c>
      <c r="BR73" s="70">
        <v>1695</v>
      </c>
      <c r="BS73" s="310"/>
      <c r="BT73" s="303"/>
      <c r="BU73" s="303"/>
      <c r="BV73" s="303"/>
      <c r="BW73" s="303"/>
      <c r="BX73" s="305"/>
      <c r="BY73" s="305"/>
      <c r="BZ73" s="303"/>
    </row>
    <row r="74" spans="1:78" ht="12.75" customHeight="1">
      <c r="A74" s="44" t="str">
        <f t="shared" si="66"/>
        <v>AX11696</v>
      </c>
      <c r="B74" s="83" t="s">
        <v>588</v>
      </c>
      <c r="C74" s="83" t="s">
        <v>687</v>
      </c>
      <c r="D74" s="83" t="s">
        <v>65</v>
      </c>
      <c r="E74" s="247"/>
      <c r="F74" s="47" t="s">
        <v>769</v>
      </c>
      <c r="G74" s="288" t="s">
        <v>1932</v>
      </c>
      <c r="H74" s="46" t="s">
        <v>74</v>
      </c>
      <c r="I74" s="223" t="s">
        <v>588</v>
      </c>
      <c r="J74" s="636" t="s">
        <v>1808</v>
      </c>
      <c r="K74" s="636" t="s">
        <v>1801</v>
      </c>
      <c r="L74" s="223" t="s">
        <v>1799</v>
      </c>
      <c r="M74" s="48">
        <v>3</v>
      </c>
      <c r="N74" s="44">
        <v>1</v>
      </c>
      <c r="O74" s="210"/>
      <c r="P74" s="210"/>
      <c r="Q74" s="49"/>
      <c r="R74" s="50"/>
      <c r="S74" s="51"/>
      <c r="T74" s="52"/>
      <c r="U74" s="53"/>
      <c r="V74" s="54"/>
      <c r="W74" s="55"/>
      <c r="X74" s="56"/>
      <c r="Y74" s="57"/>
      <c r="Z74" s="58"/>
      <c r="AA74" s="59"/>
      <c r="AB74" s="242"/>
      <c r="AC74" s="242"/>
      <c r="AD74" s="213">
        <f t="shared" si="65"/>
        <v>0</v>
      </c>
      <c r="AE74" s="61">
        <f t="shared" si="67"/>
        <v>0</v>
      </c>
      <c r="AF74" s="62"/>
      <c r="AG74" s="62"/>
      <c r="AH74" s="63"/>
      <c r="AI74" s="513"/>
      <c r="AJ74" s="509"/>
      <c r="AK74" s="516"/>
      <c r="AL74" s="516"/>
      <c r="AM74" s="510"/>
      <c r="AN74" s="205">
        <f>ROUND(CEILING(AR74*('Summary '!$J$4/100+1),5),0)-1</f>
        <v>289</v>
      </c>
      <c r="AO74" s="206">
        <f t="shared" si="45"/>
        <v>0</v>
      </c>
      <c r="AP74" s="206">
        <f t="shared" si="46"/>
        <v>0</v>
      </c>
      <c r="AQ74" s="63"/>
      <c r="AR74" s="62">
        <v>234</v>
      </c>
      <c r="AS74" s="62"/>
      <c r="AT74" s="514"/>
      <c r="AU74" s="515"/>
      <c r="AV74" s="515">
        <f t="shared" si="47"/>
        <v>234</v>
      </c>
      <c r="AW74" s="511">
        <f t="shared" si="48"/>
        <v>234</v>
      </c>
      <c r="AX74" s="234"/>
      <c r="AY74" s="235"/>
      <c r="AZ74" s="236"/>
      <c r="BA74" s="237"/>
      <c r="BB74" s="238"/>
      <c r="BC74" s="45">
        <f t="shared" si="49"/>
        <v>0</v>
      </c>
      <c r="BD74" s="44">
        <f t="shared" si="50"/>
        <v>0</v>
      </c>
      <c r="BE74" s="512">
        <f t="shared" si="51"/>
        <v>245.70000000000002</v>
      </c>
      <c r="BF74" s="242"/>
      <c r="BG74" s="210">
        <f t="shared" si="52"/>
        <v>0</v>
      </c>
      <c r="BH74" s="512">
        <f t="shared" si="61"/>
        <v>257.40000000000003</v>
      </c>
      <c r="BI74" s="400"/>
      <c r="BJ74" s="44">
        <f t="shared" si="53"/>
        <v>0</v>
      </c>
      <c r="BK74" s="512">
        <f t="shared" si="54"/>
        <v>269.09999999999997</v>
      </c>
      <c r="BL74" s="400"/>
      <c r="BM74" s="210">
        <f t="shared" si="55"/>
        <v>0</v>
      </c>
      <c r="BN74" s="512">
        <f t="shared" si="56"/>
        <v>280.8</v>
      </c>
      <c r="BO74" s="397">
        <f t="shared" si="57"/>
        <v>0</v>
      </c>
      <c r="BP74" s="210">
        <f t="shared" si="58"/>
        <v>0</v>
      </c>
      <c r="BQ74" s="44">
        <f t="shared" si="59"/>
        <v>0</v>
      </c>
      <c r="BR74" s="70">
        <v>1696</v>
      </c>
      <c r="BS74" s="310"/>
      <c r="BT74" s="303"/>
      <c r="BU74" s="303"/>
      <c r="BV74" s="303"/>
      <c r="BW74" s="303"/>
      <c r="BX74" s="305"/>
      <c r="BY74" s="305"/>
      <c r="BZ74" s="303"/>
    </row>
    <row r="75" spans="1:78" ht="12.75" customHeight="1">
      <c r="A75" s="44" t="str">
        <f t="shared" si="66"/>
        <v>AX11697</v>
      </c>
      <c r="B75" s="83" t="s">
        <v>588</v>
      </c>
      <c r="C75" s="519" t="s">
        <v>688</v>
      </c>
      <c r="D75" s="83" t="s">
        <v>65</v>
      </c>
      <c r="E75" s="247"/>
      <c r="F75" s="47" t="s">
        <v>769</v>
      </c>
      <c r="G75" s="288" t="s">
        <v>1929</v>
      </c>
      <c r="H75" s="46" t="s">
        <v>74</v>
      </c>
      <c r="I75" s="223" t="s">
        <v>588</v>
      </c>
      <c r="J75" s="636" t="s">
        <v>1808</v>
      </c>
      <c r="K75" s="636" t="s">
        <v>1801</v>
      </c>
      <c r="L75" s="223" t="s">
        <v>1799</v>
      </c>
      <c r="M75" s="48">
        <v>3</v>
      </c>
      <c r="N75" s="44">
        <v>1</v>
      </c>
      <c r="O75" s="210"/>
      <c r="P75" s="210"/>
      <c r="Q75" s="49"/>
      <c r="R75" s="50"/>
      <c r="S75" s="51"/>
      <c r="T75" s="52"/>
      <c r="U75" s="53"/>
      <c r="V75" s="54"/>
      <c r="W75" s="55"/>
      <c r="X75" s="56"/>
      <c r="Y75" s="57"/>
      <c r="Z75" s="58"/>
      <c r="AA75" s="59"/>
      <c r="AB75" s="242"/>
      <c r="AC75" s="242"/>
      <c r="AD75" s="213">
        <f t="shared" si="65"/>
        <v>0</v>
      </c>
      <c r="AE75" s="61">
        <f t="shared" si="67"/>
        <v>0</v>
      </c>
      <c r="AF75" s="62"/>
      <c r="AG75" s="62"/>
      <c r="AH75" s="63"/>
      <c r="AI75" s="513"/>
      <c r="AJ75" s="509"/>
      <c r="AK75" s="516"/>
      <c r="AL75" s="516"/>
      <c r="AM75" s="510"/>
      <c r="AN75" s="205">
        <f>ROUND(CEILING(AR75*('Summary '!$J$4/100+1),5),0)-1</f>
        <v>289</v>
      </c>
      <c r="AO75" s="206">
        <f t="shared" si="45"/>
        <v>0</v>
      </c>
      <c r="AP75" s="206">
        <f t="shared" si="46"/>
        <v>0</v>
      </c>
      <c r="AQ75" s="63"/>
      <c r="AR75" s="62">
        <v>234</v>
      </c>
      <c r="AS75" s="62"/>
      <c r="AT75" s="514"/>
      <c r="AU75" s="515"/>
      <c r="AV75" s="515">
        <f t="shared" si="47"/>
        <v>234</v>
      </c>
      <c r="AW75" s="511">
        <f t="shared" si="48"/>
        <v>234</v>
      </c>
      <c r="AX75" s="234"/>
      <c r="AY75" s="235"/>
      <c r="AZ75" s="236"/>
      <c r="BA75" s="237"/>
      <c r="BB75" s="238"/>
      <c r="BC75" s="45">
        <f t="shared" si="49"/>
        <v>0</v>
      </c>
      <c r="BD75" s="44">
        <f t="shared" si="50"/>
        <v>0</v>
      </c>
      <c r="BE75" s="512">
        <f t="shared" si="51"/>
        <v>245.70000000000002</v>
      </c>
      <c r="BF75" s="242"/>
      <c r="BG75" s="210">
        <f t="shared" si="52"/>
        <v>0</v>
      </c>
      <c r="BH75" s="512">
        <f t="shared" si="61"/>
        <v>257.40000000000003</v>
      </c>
      <c r="BI75" s="400"/>
      <c r="BJ75" s="44">
        <f t="shared" si="53"/>
        <v>0</v>
      </c>
      <c r="BK75" s="512">
        <f t="shared" si="54"/>
        <v>269.09999999999997</v>
      </c>
      <c r="BL75" s="400"/>
      <c r="BM75" s="210">
        <f t="shared" si="55"/>
        <v>0</v>
      </c>
      <c r="BN75" s="512">
        <f t="shared" si="56"/>
        <v>280.8</v>
      </c>
      <c r="BO75" s="397">
        <f t="shared" si="57"/>
        <v>0</v>
      </c>
      <c r="BP75" s="210">
        <f t="shared" si="58"/>
        <v>0</v>
      </c>
      <c r="BQ75" s="44">
        <f t="shared" si="59"/>
        <v>0</v>
      </c>
      <c r="BR75" s="70">
        <v>1697</v>
      </c>
      <c r="BS75" s="310"/>
      <c r="BT75" s="303"/>
      <c r="BU75" s="303"/>
      <c r="BV75" s="303"/>
      <c r="BW75" s="303"/>
      <c r="BX75" s="305"/>
      <c r="BY75" s="305"/>
      <c r="BZ75" s="303"/>
    </row>
    <row r="76" spans="1:78" ht="12" customHeight="1">
      <c r="A76" s="44" t="str">
        <f t="shared" si="66"/>
        <v>AX11698</v>
      </c>
      <c r="B76" s="83" t="s">
        <v>588</v>
      </c>
      <c r="C76" s="83" t="s">
        <v>689</v>
      </c>
      <c r="D76" s="83" t="s">
        <v>65</v>
      </c>
      <c r="E76" s="247"/>
      <c r="F76" s="47" t="s">
        <v>769</v>
      </c>
      <c r="G76" s="288" t="s">
        <v>1933</v>
      </c>
      <c r="H76" s="47" t="s">
        <v>79</v>
      </c>
      <c r="I76" s="223" t="s">
        <v>588</v>
      </c>
      <c r="J76" s="636" t="s">
        <v>1808</v>
      </c>
      <c r="K76" s="636" t="s">
        <v>1801</v>
      </c>
      <c r="L76" s="223" t="s">
        <v>1799</v>
      </c>
      <c r="M76" s="48">
        <v>3</v>
      </c>
      <c r="N76" s="44">
        <v>1</v>
      </c>
      <c r="O76" s="210"/>
      <c r="P76" s="210"/>
      <c r="Q76" s="49"/>
      <c r="R76" s="50"/>
      <c r="S76" s="51"/>
      <c r="T76" s="52"/>
      <c r="U76" s="53"/>
      <c r="V76" s="54"/>
      <c r="W76" s="55"/>
      <c r="X76" s="56"/>
      <c r="Y76" s="57"/>
      <c r="Z76" s="58"/>
      <c r="AA76" s="59"/>
      <c r="AB76" s="242"/>
      <c r="AC76" s="242"/>
      <c r="AD76" s="213">
        <f t="shared" si="65"/>
        <v>0</v>
      </c>
      <c r="AE76" s="61">
        <f t="shared" si="67"/>
        <v>0</v>
      </c>
      <c r="AF76" s="62"/>
      <c r="AG76" s="62"/>
      <c r="AH76" s="63"/>
      <c r="AI76" s="513"/>
      <c r="AJ76" s="509"/>
      <c r="AK76" s="516"/>
      <c r="AL76" s="516"/>
      <c r="AM76" s="510"/>
      <c r="AN76" s="205">
        <f>ROUND(CEILING(AR76*('Summary '!$J$4/100+1),5),0)-1</f>
        <v>289</v>
      </c>
      <c r="AO76" s="206">
        <f t="shared" si="45"/>
        <v>0</v>
      </c>
      <c r="AP76" s="206">
        <f t="shared" si="46"/>
        <v>0</v>
      </c>
      <c r="AQ76" s="63"/>
      <c r="AR76" s="62">
        <v>234</v>
      </c>
      <c r="AS76" s="62"/>
      <c r="AT76" s="514"/>
      <c r="AU76" s="515"/>
      <c r="AV76" s="515">
        <f t="shared" si="47"/>
        <v>234</v>
      </c>
      <c r="AW76" s="511">
        <f t="shared" si="48"/>
        <v>234</v>
      </c>
      <c r="AX76" s="234"/>
      <c r="AY76" s="235"/>
      <c r="AZ76" s="236"/>
      <c r="BA76" s="237"/>
      <c r="BB76" s="238"/>
      <c r="BC76" s="45">
        <f t="shared" si="49"/>
        <v>0</v>
      </c>
      <c r="BD76" s="44">
        <f t="shared" si="50"/>
        <v>0</v>
      </c>
      <c r="BE76" s="512">
        <f t="shared" si="51"/>
        <v>245.70000000000002</v>
      </c>
      <c r="BF76" s="242"/>
      <c r="BG76" s="210">
        <f t="shared" si="52"/>
        <v>0</v>
      </c>
      <c r="BH76" s="512">
        <f t="shared" si="61"/>
        <v>257.40000000000003</v>
      </c>
      <c r="BI76" s="400"/>
      <c r="BJ76" s="44">
        <f t="shared" si="53"/>
        <v>0</v>
      </c>
      <c r="BK76" s="512">
        <f t="shared" si="54"/>
        <v>269.09999999999997</v>
      </c>
      <c r="BL76" s="400"/>
      <c r="BM76" s="210">
        <f t="shared" si="55"/>
        <v>0</v>
      </c>
      <c r="BN76" s="512">
        <f t="shared" si="56"/>
        <v>280.8</v>
      </c>
      <c r="BO76" s="397">
        <f t="shared" si="57"/>
        <v>0</v>
      </c>
      <c r="BP76" s="210">
        <f t="shared" si="58"/>
        <v>0</v>
      </c>
      <c r="BQ76" s="44">
        <f t="shared" si="59"/>
        <v>0</v>
      </c>
      <c r="BR76" s="70">
        <v>1698</v>
      </c>
      <c r="BS76" s="310"/>
      <c r="BT76" s="303"/>
      <c r="BU76" s="303"/>
      <c r="BV76" s="303"/>
      <c r="BW76" s="303"/>
      <c r="BX76" s="305"/>
      <c r="BY76" s="305"/>
      <c r="BZ76" s="303"/>
    </row>
    <row r="77" spans="1:78" ht="12.75" customHeight="1">
      <c r="A77" s="44" t="str">
        <f t="shared" si="66"/>
        <v>AX11699</v>
      </c>
      <c r="B77" s="83" t="s">
        <v>588</v>
      </c>
      <c r="C77" s="519" t="s">
        <v>690</v>
      </c>
      <c r="D77" s="83" t="s">
        <v>65</v>
      </c>
      <c r="E77" s="247"/>
      <c r="F77" s="47" t="s">
        <v>769</v>
      </c>
      <c r="G77" s="288" t="s">
        <v>1934</v>
      </c>
      <c r="H77" s="47" t="s">
        <v>79</v>
      </c>
      <c r="I77" s="223" t="s">
        <v>588</v>
      </c>
      <c r="J77" s="636" t="s">
        <v>1808</v>
      </c>
      <c r="K77" s="636" t="s">
        <v>1801</v>
      </c>
      <c r="L77" s="223" t="s">
        <v>1799</v>
      </c>
      <c r="M77" s="48">
        <v>3</v>
      </c>
      <c r="N77" s="44">
        <v>1</v>
      </c>
      <c r="O77" s="210"/>
      <c r="P77" s="210"/>
      <c r="Q77" s="49"/>
      <c r="R77" s="50"/>
      <c r="S77" s="51"/>
      <c r="T77" s="52"/>
      <c r="U77" s="53"/>
      <c r="V77" s="54"/>
      <c r="W77" s="55"/>
      <c r="X77" s="56"/>
      <c r="Y77" s="57"/>
      <c r="Z77" s="58"/>
      <c r="AA77" s="59"/>
      <c r="AB77" s="242"/>
      <c r="AC77" s="242"/>
      <c r="AD77" s="213">
        <f t="shared" si="65"/>
        <v>0</v>
      </c>
      <c r="AE77" s="61">
        <f t="shared" si="67"/>
        <v>0</v>
      </c>
      <c r="AF77" s="62"/>
      <c r="AG77" s="62"/>
      <c r="AH77" s="63"/>
      <c r="AI77" s="513"/>
      <c r="AJ77" s="509"/>
      <c r="AK77" s="516"/>
      <c r="AL77" s="516"/>
      <c r="AM77" s="510"/>
      <c r="AN77" s="205">
        <f>ROUND(CEILING(AR77*('Summary '!$J$4/100+1),5),0)-1</f>
        <v>289</v>
      </c>
      <c r="AO77" s="206">
        <f t="shared" si="45"/>
        <v>0</v>
      </c>
      <c r="AP77" s="206">
        <f t="shared" si="46"/>
        <v>0</v>
      </c>
      <c r="AQ77" s="63"/>
      <c r="AR77" s="62">
        <v>234</v>
      </c>
      <c r="AS77" s="62"/>
      <c r="AT77" s="514"/>
      <c r="AU77" s="515"/>
      <c r="AV77" s="515">
        <f t="shared" si="47"/>
        <v>234</v>
      </c>
      <c r="AW77" s="511">
        <f t="shared" si="48"/>
        <v>234</v>
      </c>
      <c r="AX77" s="234"/>
      <c r="AY77" s="235"/>
      <c r="AZ77" s="236"/>
      <c r="BA77" s="237"/>
      <c r="BB77" s="238"/>
      <c r="BC77" s="45">
        <f t="shared" si="49"/>
        <v>0</v>
      </c>
      <c r="BD77" s="44">
        <f t="shared" si="50"/>
        <v>0</v>
      </c>
      <c r="BE77" s="512">
        <f t="shared" si="51"/>
        <v>245.70000000000002</v>
      </c>
      <c r="BF77" s="242"/>
      <c r="BG77" s="210">
        <f t="shared" si="52"/>
        <v>0</v>
      </c>
      <c r="BH77" s="512">
        <f t="shared" si="61"/>
        <v>257.40000000000003</v>
      </c>
      <c r="BI77" s="400"/>
      <c r="BJ77" s="44">
        <f t="shared" si="53"/>
        <v>0</v>
      </c>
      <c r="BK77" s="512">
        <f t="shared" si="54"/>
        <v>269.09999999999997</v>
      </c>
      <c r="BL77" s="400"/>
      <c r="BM77" s="210">
        <f t="shared" si="55"/>
        <v>0</v>
      </c>
      <c r="BN77" s="512">
        <f t="shared" si="56"/>
        <v>280.8</v>
      </c>
      <c r="BO77" s="397">
        <f t="shared" si="57"/>
        <v>0</v>
      </c>
      <c r="BP77" s="210">
        <f t="shared" si="58"/>
        <v>0</v>
      </c>
      <c r="BQ77" s="44">
        <f t="shared" si="59"/>
        <v>0</v>
      </c>
      <c r="BR77" s="70">
        <v>1699</v>
      </c>
      <c r="BS77" s="310"/>
      <c r="BT77" s="303"/>
      <c r="BU77" s="303"/>
      <c r="BV77" s="303"/>
      <c r="BW77" s="303"/>
      <c r="BX77" s="305"/>
      <c r="BY77" s="305"/>
      <c r="BZ77" s="303"/>
    </row>
    <row r="78" spans="1:78" ht="12.75" customHeight="1">
      <c r="A78" s="44" t="str">
        <f t="shared" si="66"/>
        <v>AX11700</v>
      </c>
      <c r="B78" s="83" t="s">
        <v>588</v>
      </c>
      <c r="C78" s="83" t="s">
        <v>691</v>
      </c>
      <c r="D78" s="83" t="s">
        <v>65</v>
      </c>
      <c r="E78" s="247"/>
      <c r="F78" s="47" t="s">
        <v>769</v>
      </c>
      <c r="G78" s="288" t="s">
        <v>1935</v>
      </c>
      <c r="H78" s="47" t="s">
        <v>79</v>
      </c>
      <c r="I78" s="223" t="s">
        <v>588</v>
      </c>
      <c r="J78" s="636" t="s">
        <v>1808</v>
      </c>
      <c r="K78" s="636" t="s">
        <v>1801</v>
      </c>
      <c r="L78" s="223" t="s">
        <v>1799</v>
      </c>
      <c r="M78" s="48">
        <v>3</v>
      </c>
      <c r="N78" s="44">
        <v>1</v>
      </c>
      <c r="O78" s="210"/>
      <c r="P78" s="210"/>
      <c r="Q78" s="49"/>
      <c r="R78" s="50"/>
      <c r="S78" s="51"/>
      <c r="T78" s="52"/>
      <c r="U78" s="53"/>
      <c r="V78" s="54"/>
      <c r="W78" s="55"/>
      <c r="X78" s="56"/>
      <c r="Y78" s="57"/>
      <c r="Z78" s="58"/>
      <c r="AA78" s="59"/>
      <c r="AB78" s="242"/>
      <c r="AC78" s="242"/>
      <c r="AD78" s="213">
        <f t="shared" si="65"/>
        <v>0</v>
      </c>
      <c r="AE78" s="61">
        <f t="shared" si="67"/>
        <v>0</v>
      </c>
      <c r="AF78" s="62"/>
      <c r="AG78" s="62"/>
      <c r="AH78" s="63"/>
      <c r="AI78" s="513"/>
      <c r="AJ78" s="509"/>
      <c r="AK78" s="516"/>
      <c r="AL78" s="516"/>
      <c r="AM78" s="510"/>
      <c r="AN78" s="205">
        <f>ROUND(CEILING(AR78*('Summary '!$J$4/100+1),5),0)-1</f>
        <v>289</v>
      </c>
      <c r="AO78" s="206">
        <f t="shared" si="45"/>
        <v>0</v>
      </c>
      <c r="AP78" s="206">
        <f t="shared" si="46"/>
        <v>0</v>
      </c>
      <c r="AQ78" s="63"/>
      <c r="AR78" s="62">
        <v>234</v>
      </c>
      <c r="AS78" s="62"/>
      <c r="AT78" s="514"/>
      <c r="AU78" s="515"/>
      <c r="AV78" s="515">
        <f t="shared" si="47"/>
        <v>234</v>
      </c>
      <c r="AW78" s="511">
        <f t="shared" si="48"/>
        <v>234</v>
      </c>
      <c r="AX78" s="234"/>
      <c r="AY78" s="235"/>
      <c r="AZ78" s="236"/>
      <c r="BA78" s="237"/>
      <c r="BB78" s="238"/>
      <c r="BC78" s="45">
        <f t="shared" si="49"/>
        <v>0</v>
      </c>
      <c r="BD78" s="44">
        <f t="shared" si="50"/>
        <v>0</v>
      </c>
      <c r="BE78" s="512">
        <f t="shared" si="51"/>
        <v>245.70000000000002</v>
      </c>
      <c r="BF78" s="242"/>
      <c r="BG78" s="210">
        <f t="shared" si="52"/>
        <v>0</v>
      </c>
      <c r="BH78" s="512">
        <f t="shared" si="61"/>
        <v>257.40000000000003</v>
      </c>
      <c r="BI78" s="400"/>
      <c r="BJ78" s="44">
        <f t="shared" si="53"/>
        <v>0</v>
      </c>
      <c r="BK78" s="512">
        <f t="shared" si="54"/>
        <v>269.09999999999997</v>
      </c>
      <c r="BL78" s="400"/>
      <c r="BM78" s="210">
        <f t="shared" si="55"/>
        <v>0</v>
      </c>
      <c r="BN78" s="512">
        <f t="shared" si="56"/>
        <v>280.8</v>
      </c>
      <c r="BO78" s="397">
        <f t="shared" si="57"/>
        <v>0</v>
      </c>
      <c r="BP78" s="210">
        <f t="shared" si="58"/>
        <v>0</v>
      </c>
      <c r="BQ78" s="44">
        <f t="shared" si="59"/>
        <v>0</v>
      </c>
      <c r="BR78" s="70">
        <v>1700</v>
      </c>
      <c r="BS78" s="310"/>
      <c r="BT78" s="303"/>
      <c r="BU78" s="303"/>
      <c r="BV78" s="303"/>
      <c r="BW78" s="303"/>
      <c r="BX78" s="305"/>
      <c r="BY78" s="305"/>
      <c r="BZ78" s="303"/>
    </row>
    <row r="79" spans="1:78" ht="12.75" customHeight="1">
      <c r="A79" s="44" t="str">
        <f t="shared" si="66"/>
        <v>AX11701</v>
      </c>
      <c r="B79" s="83" t="s">
        <v>588</v>
      </c>
      <c r="C79" s="519" t="s">
        <v>692</v>
      </c>
      <c r="D79" s="83" t="s">
        <v>65</v>
      </c>
      <c r="E79" s="247"/>
      <c r="F79" s="47" t="s">
        <v>769</v>
      </c>
      <c r="G79" s="288" t="s">
        <v>1936</v>
      </c>
      <c r="H79" s="46" t="s">
        <v>74</v>
      </c>
      <c r="I79" s="223" t="s">
        <v>588</v>
      </c>
      <c r="J79" s="636" t="s">
        <v>1808</v>
      </c>
      <c r="K79" s="636" t="s">
        <v>1801</v>
      </c>
      <c r="L79" s="223" t="s">
        <v>1799</v>
      </c>
      <c r="M79" s="48">
        <v>3</v>
      </c>
      <c r="N79" s="44">
        <v>1</v>
      </c>
      <c r="O79" s="210"/>
      <c r="P79" s="210"/>
      <c r="Q79" s="49"/>
      <c r="R79" s="50"/>
      <c r="S79" s="51"/>
      <c r="T79" s="52"/>
      <c r="U79" s="53"/>
      <c r="V79" s="54"/>
      <c r="W79" s="55"/>
      <c r="X79" s="56"/>
      <c r="Y79" s="57"/>
      <c r="Z79" s="58"/>
      <c r="AA79" s="59"/>
      <c r="AB79" s="242"/>
      <c r="AC79" s="242"/>
      <c r="AD79" s="213">
        <f t="shared" si="65"/>
        <v>0</v>
      </c>
      <c r="AE79" s="61">
        <f t="shared" si="67"/>
        <v>0</v>
      </c>
      <c r="AF79" s="62"/>
      <c r="AG79" s="62"/>
      <c r="AH79" s="63"/>
      <c r="AI79" s="513"/>
      <c r="AJ79" s="509"/>
      <c r="AK79" s="516"/>
      <c r="AL79" s="516"/>
      <c r="AM79" s="510"/>
      <c r="AN79" s="205">
        <f>ROUND(CEILING(AR79*('Summary '!$J$4/100+1),5),0)-1</f>
        <v>289</v>
      </c>
      <c r="AO79" s="206">
        <f t="shared" si="45"/>
        <v>0</v>
      </c>
      <c r="AP79" s="206">
        <f t="shared" si="46"/>
        <v>0</v>
      </c>
      <c r="AQ79" s="63"/>
      <c r="AR79" s="62">
        <v>234</v>
      </c>
      <c r="AS79" s="62"/>
      <c r="AT79" s="514"/>
      <c r="AU79" s="515"/>
      <c r="AV79" s="515">
        <f t="shared" si="47"/>
        <v>234</v>
      </c>
      <c r="AW79" s="511">
        <f t="shared" si="48"/>
        <v>234</v>
      </c>
      <c r="AX79" s="234"/>
      <c r="AY79" s="235"/>
      <c r="AZ79" s="236"/>
      <c r="BA79" s="237"/>
      <c r="BB79" s="238"/>
      <c r="BC79" s="45">
        <f t="shared" si="49"/>
        <v>0</v>
      </c>
      <c r="BD79" s="44">
        <f t="shared" si="50"/>
        <v>0</v>
      </c>
      <c r="BE79" s="512">
        <f t="shared" si="51"/>
        <v>245.70000000000002</v>
      </c>
      <c r="BF79" s="242"/>
      <c r="BG79" s="210">
        <f t="shared" si="52"/>
        <v>0</v>
      </c>
      <c r="BH79" s="512">
        <f t="shared" si="61"/>
        <v>257.40000000000003</v>
      </c>
      <c r="BI79" s="400"/>
      <c r="BJ79" s="44">
        <f t="shared" si="53"/>
        <v>0</v>
      </c>
      <c r="BK79" s="512">
        <f t="shared" si="54"/>
        <v>269.09999999999997</v>
      </c>
      <c r="BL79" s="400"/>
      <c r="BM79" s="210">
        <f t="shared" si="55"/>
        <v>0</v>
      </c>
      <c r="BN79" s="512">
        <f t="shared" si="56"/>
        <v>280.8</v>
      </c>
      <c r="BO79" s="397">
        <f t="shared" si="57"/>
        <v>0</v>
      </c>
      <c r="BP79" s="210">
        <f t="shared" si="58"/>
        <v>0</v>
      </c>
      <c r="BQ79" s="44">
        <f t="shared" si="59"/>
        <v>0</v>
      </c>
      <c r="BR79" s="70">
        <v>1701</v>
      </c>
      <c r="BS79" s="310"/>
      <c r="BT79" s="303"/>
      <c r="BU79" s="303"/>
      <c r="BV79" s="303"/>
      <c r="BW79" s="303"/>
      <c r="BX79" s="305"/>
      <c r="BY79" s="305"/>
      <c r="BZ79" s="303"/>
    </row>
    <row r="80" spans="1:78" ht="12.75" customHeight="1">
      <c r="A80" s="44" t="str">
        <f t="shared" si="66"/>
        <v>AX11702</v>
      </c>
      <c r="B80" s="83" t="s">
        <v>588</v>
      </c>
      <c r="C80" s="83" t="s">
        <v>693</v>
      </c>
      <c r="D80" s="83" t="s">
        <v>65</v>
      </c>
      <c r="E80" s="247"/>
      <c r="F80" s="47" t="s">
        <v>769</v>
      </c>
      <c r="G80" s="288" t="s">
        <v>1937</v>
      </c>
      <c r="H80" s="46" t="s">
        <v>74</v>
      </c>
      <c r="I80" s="223" t="s">
        <v>588</v>
      </c>
      <c r="J80" s="636" t="s">
        <v>1808</v>
      </c>
      <c r="K80" s="636" t="s">
        <v>1801</v>
      </c>
      <c r="L80" s="223" t="s">
        <v>1799</v>
      </c>
      <c r="M80" s="48">
        <v>3</v>
      </c>
      <c r="N80" s="44">
        <v>1</v>
      </c>
      <c r="O80" s="210"/>
      <c r="P80" s="210"/>
      <c r="Q80" s="49"/>
      <c r="R80" s="50"/>
      <c r="S80" s="51"/>
      <c r="T80" s="52"/>
      <c r="U80" s="53"/>
      <c r="V80" s="54"/>
      <c r="W80" s="55"/>
      <c r="X80" s="56"/>
      <c r="Y80" s="57"/>
      <c r="Z80" s="58"/>
      <c r="AA80" s="59"/>
      <c r="AB80" s="242"/>
      <c r="AC80" s="242"/>
      <c r="AD80" s="213">
        <f t="shared" si="65"/>
        <v>0</v>
      </c>
      <c r="AE80" s="61">
        <f t="shared" si="67"/>
        <v>0</v>
      </c>
      <c r="AF80" s="62"/>
      <c r="AG80" s="62"/>
      <c r="AH80" s="63"/>
      <c r="AI80" s="513"/>
      <c r="AJ80" s="509"/>
      <c r="AK80" s="516"/>
      <c r="AL80" s="516"/>
      <c r="AM80" s="510"/>
      <c r="AN80" s="205">
        <f>ROUND(CEILING(AR80*('Summary '!$J$4/100+1),5),0)-1</f>
        <v>289</v>
      </c>
      <c r="AO80" s="206">
        <f t="shared" si="45"/>
        <v>0</v>
      </c>
      <c r="AP80" s="206">
        <f t="shared" si="46"/>
        <v>0</v>
      </c>
      <c r="AQ80" s="63"/>
      <c r="AR80" s="62">
        <v>234</v>
      </c>
      <c r="AS80" s="62"/>
      <c r="AT80" s="514"/>
      <c r="AU80" s="515"/>
      <c r="AV80" s="515">
        <f t="shared" si="47"/>
        <v>234</v>
      </c>
      <c r="AW80" s="511">
        <f t="shared" si="48"/>
        <v>234</v>
      </c>
      <c r="AX80" s="234"/>
      <c r="AY80" s="235"/>
      <c r="AZ80" s="236"/>
      <c r="BA80" s="237"/>
      <c r="BB80" s="238"/>
      <c r="BC80" s="45">
        <f t="shared" si="49"/>
        <v>0</v>
      </c>
      <c r="BD80" s="44">
        <f t="shared" si="50"/>
        <v>0</v>
      </c>
      <c r="BE80" s="512">
        <f t="shared" si="51"/>
        <v>245.70000000000002</v>
      </c>
      <c r="BF80" s="242"/>
      <c r="BG80" s="210">
        <f t="shared" si="52"/>
        <v>0</v>
      </c>
      <c r="BH80" s="512">
        <f t="shared" si="61"/>
        <v>257.40000000000003</v>
      </c>
      <c r="BI80" s="400"/>
      <c r="BJ80" s="44">
        <f t="shared" si="53"/>
        <v>0</v>
      </c>
      <c r="BK80" s="512">
        <f t="shared" si="54"/>
        <v>269.09999999999997</v>
      </c>
      <c r="BL80" s="400"/>
      <c r="BM80" s="210">
        <f t="shared" si="55"/>
        <v>0</v>
      </c>
      <c r="BN80" s="512">
        <f t="shared" si="56"/>
        <v>280.8</v>
      </c>
      <c r="BO80" s="397">
        <f t="shared" si="57"/>
        <v>0</v>
      </c>
      <c r="BP80" s="210">
        <f t="shared" si="58"/>
        <v>0</v>
      </c>
      <c r="BQ80" s="44">
        <f t="shared" si="59"/>
        <v>0</v>
      </c>
      <c r="BR80" s="70">
        <v>1702</v>
      </c>
      <c r="BS80" s="310"/>
      <c r="BT80" s="303"/>
      <c r="BU80" s="303"/>
      <c r="BV80" s="303"/>
      <c r="BW80" s="303"/>
      <c r="BX80" s="305"/>
      <c r="BY80" s="305"/>
      <c r="BZ80" s="303"/>
    </row>
    <row r="81" spans="1:78" ht="12.75" customHeight="1">
      <c r="A81" s="44" t="str">
        <f t="shared" ref="A81" si="68">"AX1"&amp;REPT(0,4-LEN(BR81))&amp;BR81</f>
        <v>AX12665</v>
      </c>
      <c r="B81" s="83" t="s">
        <v>588</v>
      </c>
      <c r="C81" s="519" t="s">
        <v>1709</v>
      </c>
      <c r="D81" s="83" t="s">
        <v>1504</v>
      </c>
      <c r="E81" s="247"/>
      <c r="F81" s="47" t="s">
        <v>766</v>
      </c>
      <c r="G81" s="288" t="s">
        <v>1938</v>
      </c>
      <c r="H81" s="47" t="s">
        <v>79</v>
      </c>
      <c r="I81" s="223" t="s">
        <v>588</v>
      </c>
      <c r="J81" s="636" t="s">
        <v>1808</v>
      </c>
      <c r="K81" s="636" t="s">
        <v>1801</v>
      </c>
      <c r="L81" s="223" t="s">
        <v>1799</v>
      </c>
      <c r="M81" s="48">
        <v>1.3</v>
      </c>
      <c r="N81" s="44">
        <v>1</v>
      </c>
      <c r="O81" s="210"/>
      <c r="P81" s="210"/>
      <c r="Q81" s="49"/>
      <c r="R81" s="50"/>
      <c r="S81" s="51"/>
      <c r="T81" s="52"/>
      <c r="U81" s="53"/>
      <c r="V81" s="54"/>
      <c r="W81" s="55"/>
      <c r="X81" s="56"/>
      <c r="Y81" s="57"/>
      <c r="Z81" s="58"/>
      <c r="AA81" s="59"/>
      <c r="AB81" s="242"/>
      <c r="AC81" s="242"/>
      <c r="AD81" s="213">
        <f t="shared" si="65"/>
        <v>0</v>
      </c>
      <c r="AE81" s="61">
        <f t="shared" ref="AE81" si="69">N81*AD81</f>
        <v>0</v>
      </c>
      <c r="AF81" s="62"/>
      <c r="AG81" s="62"/>
      <c r="AH81" s="63"/>
      <c r="AI81" s="513"/>
      <c r="AJ81" s="509"/>
      <c r="AK81" s="516"/>
      <c r="AL81" s="516"/>
      <c r="AM81" s="510"/>
      <c r="AN81" s="205">
        <f>ROUND(CEILING(AR81*('Summary '!$J$4/100+1),5),0)-1</f>
        <v>309</v>
      </c>
      <c r="AO81" s="206">
        <f t="shared" ref="AO81" si="70">IF(P81=TRUE,-0.05,0)</f>
        <v>0</v>
      </c>
      <c r="AP81" s="206">
        <f t="shared" ref="AP81" si="71">IF(O81=TRUE,0.15,0)</f>
        <v>0</v>
      </c>
      <c r="AQ81" s="63"/>
      <c r="AR81" s="62">
        <v>254</v>
      </c>
      <c r="AS81" s="62"/>
      <c r="AT81" s="514"/>
      <c r="AU81" s="515"/>
      <c r="AV81" s="515">
        <f t="shared" si="47"/>
        <v>254</v>
      </c>
      <c r="AW81" s="511">
        <f t="shared" si="48"/>
        <v>254</v>
      </c>
      <c r="AX81" s="234"/>
      <c r="AY81" s="235"/>
      <c r="AZ81" s="236"/>
      <c r="BA81" s="237"/>
      <c r="BB81" s="238"/>
      <c r="BC81" s="45">
        <f t="shared" si="49"/>
        <v>0</v>
      </c>
      <c r="BD81" s="44">
        <f t="shared" si="50"/>
        <v>0</v>
      </c>
      <c r="BE81" s="512">
        <f t="shared" si="51"/>
        <v>266.7</v>
      </c>
      <c r="BF81" s="242"/>
      <c r="BG81" s="210">
        <f t="shared" ref="BG81" si="72">$N81*BF81</f>
        <v>0</v>
      </c>
      <c r="BH81" s="512">
        <f t="shared" si="61"/>
        <v>279.40000000000003</v>
      </c>
      <c r="BI81" s="400"/>
      <c r="BJ81" s="44">
        <f t="shared" si="53"/>
        <v>0</v>
      </c>
      <c r="BK81" s="512">
        <f t="shared" si="54"/>
        <v>292.09999999999997</v>
      </c>
      <c r="BL81" s="400"/>
      <c r="BM81" s="210">
        <f t="shared" si="55"/>
        <v>0</v>
      </c>
      <c r="BN81" s="512">
        <f t="shared" si="56"/>
        <v>304.8</v>
      </c>
      <c r="BO81" s="397">
        <f t="shared" si="57"/>
        <v>0</v>
      </c>
      <c r="BP81" s="210">
        <f t="shared" si="58"/>
        <v>0</v>
      </c>
      <c r="BQ81" s="44">
        <f t="shared" si="59"/>
        <v>0</v>
      </c>
      <c r="BR81" s="70">
        <v>2665</v>
      </c>
      <c r="BS81" s="310"/>
      <c r="BT81" s="303"/>
      <c r="BU81" s="303"/>
      <c r="BV81" s="303"/>
      <c r="BW81" s="303"/>
      <c r="BX81" s="305"/>
      <c r="BY81" s="305"/>
      <c r="BZ81" s="303"/>
    </row>
    <row r="82" spans="1:78" ht="12.75" customHeight="1">
      <c r="A82" s="44" t="str">
        <f t="shared" ref="A82" si="73">"AX1"&amp;REPT(0,4-LEN(BR82))&amp;BR82</f>
        <v>AX12666</v>
      </c>
      <c r="B82" s="83" t="s">
        <v>588</v>
      </c>
      <c r="C82" s="83" t="s">
        <v>1741</v>
      </c>
      <c r="D82" s="83" t="s">
        <v>1504</v>
      </c>
      <c r="E82" s="247"/>
      <c r="F82" s="47" t="s">
        <v>766</v>
      </c>
      <c r="G82" s="288" t="s">
        <v>1939</v>
      </c>
      <c r="H82" s="47" t="s">
        <v>79</v>
      </c>
      <c r="I82" s="223" t="s">
        <v>588</v>
      </c>
      <c r="J82" s="636" t="s">
        <v>1808</v>
      </c>
      <c r="K82" s="636" t="s">
        <v>1801</v>
      </c>
      <c r="L82" s="223" t="s">
        <v>1799</v>
      </c>
      <c r="M82" s="48">
        <v>1.4</v>
      </c>
      <c r="N82" s="44">
        <v>1</v>
      </c>
      <c r="O82" s="210"/>
      <c r="P82" s="210"/>
      <c r="Q82" s="49"/>
      <c r="R82" s="50"/>
      <c r="S82" s="51"/>
      <c r="T82" s="52"/>
      <c r="U82" s="53"/>
      <c r="V82" s="54"/>
      <c r="W82" s="55"/>
      <c r="X82" s="56"/>
      <c r="Y82" s="57"/>
      <c r="Z82" s="58"/>
      <c r="AA82" s="59"/>
      <c r="AB82" s="242"/>
      <c r="AC82" s="242"/>
      <c r="AD82" s="213">
        <f t="shared" si="65"/>
        <v>0</v>
      </c>
      <c r="AE82" s="61">
        <f t="shared" ref="AE82" si="74">N82*AD82</f>
        <v>0</v>
      </c>
      <c r="AF82" s="62"/>
      <c r="AG82" s="62"/>
      <c r="AH82" s="63"/>
      <c r="AI82" s="513"/>
      <c r="AJ82" s="509"/>
      <c r="AK82" s="516"/>
      <c r="AL82" s="516"/>
      <c r="AM82" s="510"/>
      <c r="AN82" s="205">
        <f>ROUND(CEILING(AR82*('Summary '!$J$4/100+1),5),0)-1</f>
        <v>329</v>
      </c>
      <c r="AO82" s="206">
        <f t="shared" ref="AO82" si="75">IF(P82=TRUE,-0.05,0)</f>
        <v>0</v>
      </c>
      <c r="AP82" s="206">
        <f t="shared" ref="AP82" si="76">IF(O82=TRUE,0.15,0)</f>
        <v>0</v>
      </c>
      <c r="AQ82" s="63"/>
      <c r="AR82" s="62">
        <v>269</v>
      </c>
      <c r="AS82" s="62"/>
      <c r="AT82" s="514"/>
      <c r="AU82" s="515"/>
      <c r="AV82" s="515">
        <f t="shared" si="47"/>
        <v>269</v>
      </c>
      <c r="AW82" s="511">
        <f t="shared" si="48"/>
        <v>269</v>
      </c>
      <c r="AX82" s="234"/>
      <c r="AY82" s="235"/>
      <c r="AZ82" s="236"/>
      <c r="BA82" s="237"/>
      <c r="BB82" s="238"/>
      <c r="BC82" s="45">
        <f t="shared" si="49"/>
        <v>0</v>
      </c>
      <c r="BD82" s="44">
        <f t="shared" si="50"/>
        <v>0</v>
      </c>
      <c r="BE82" s="512">
        <f t="shared" si="51"/>
        <v>282.45</v>
      </c>
      <c r="BF82" s="242"/>
      <c r="BG82" s="210">
        <f t="shared" ref="BG82" si="77">$N82*BF82</f>
        <v>0</v>
      </c>
      <c r="BH82" s="512">
        <f t="shared" si="61"/>
        <v>295.90000000000003</v>
      </c>
      <c r="BI82" s="400"/>
      <c r="BJ82" s="44">
        <f t="shared" si="53"/>
        <v>0</v>
      </c>
      <c r="BK82" s="512">
        <f t="shared" si="54"/>
        <v>309.34999999999997</v>
      </c>
      <c r="BL82" s="400"/>
      <c r="BM82" s="210">
        <f t="shared" si="55"/>
        <v>0</v>
      </c>
      <c r="BN82" s="512">
        <f t="shared" si="56"/>
        <v>322.8</v>
      </c>
      <c r="BO82" s="397">
        <f t="shared" si="57"/>
        <v>0</v>
      </c>
      <c r="BP82" s="210">
        <f t="shared" si="58"/>
        <v>0</v>
      </c>
      <c r="BQ82" s="44">
        <f t="shared" si="59"/>
        <v>0</v>
      </c>
      <c r="BR82" s="70">
        <v>2666</v>
      </c>
      <c r="BS82" s="310"/>
      <c r="BT82" s="303"/>
      <c r="BU82" s="303"/>
      <c r="BV82" s="303"/>
      <c r="BW82" s="303"/>
      <c r="BX82" s="305"/>
      <c r="BY82" s="305"/>
      <c r="BZ82" s="303"/>
    </row>
    <row r="83" spans="1:78" ht="17">
      <c r="A83" s="71"/>
      <c r="B83" s="183"/>
      <c r="C83" s="293" t="s">
        <v>589</v>
      </c>
      <c r="D83" s="72"/>
      <c r="E83" s="207"/>
      <c r="F83" s="72"/>
      <c r="G83" s="72"/>
      <c r="H83" s="72"/>
      <c r="I83" s="72"/>
      <c r="J83" s="72"/>
      <c r="K83" s="72"/>
      <c r="L83" s="72"/>
      <c r="M83" s="72"/>
      <c r="N83" s="73"/>
      <c r="O83" s="270"/>
      <c r="P83" s="270"/>
      <c r="Q83" s="244"/>
      <c r="R83" s="74"/>
      <c r="S83" s="74"/>
      <c r="T83" s="74"/>
      <c r="U83" s="75"/>
      <c r="V83" s="74"/>
      <c r="W83" s="74"/>
      <c r="X83" s="76"/>
      <c r="Y83" s="74"/>
      <c r="Z83" s="76"/>
      <c r="AA83" s="76"/>
      <c r="AB83" s="455"/>
      <c r="AC83" s="455"/>
      <c r="AD83" s="77"/>
      <c r="AE83" s="77"/>
      <c r="AF83" s="77"/>
      <c r="AG83" s="77"/>
      <c r="AH83" s="77"/>
      <c r="AI83" s="77"/>
      <c r="AJ83" s="404"/>
      <c r="AK83" s="77"/>
      <c r="AL83" s="404"/>
      <c r="AM83" s="404"/>
      <c r="AN83" s="404"/>
      <c r="AO83" s="404"/>
      <c r="AP83" s="404"/>
      <c r="AQ83" s="404"/>
      <c r="AR83" s="404"/>
      <c r="AS83" s="404"/>
      <c r="AT83" s="404"/>
      <c r="AU83" s="404"/>
      <c r="AV83" s="404"/>
      <c r="AW83" s="404"/>
      <c r="AX83" s="455"/>
      <c r="AY83" s="455"/>
      <c r="AZ83" s="455"/>
      <c r="BA83" s="455"/>
      <c r="BB83" s="455"/>
      <c r="BC83" s="404"/>
      <c r="BD83" s="404"/>
      <c r="BE83" s="404"/>
      <c r="BF83" s="455"/>
      <c r="BG83" s="404"/>
      <c r="BH83" s="404"/>
      <c r="BI83" s="455"/>
      <c r="BJ83" s="404"/>
      <c r="BK83" s="404"/>
      <c r="BL83" s="455"/>
      <c r="BM83" s="404"/>
      <c r="BN83" s="404"/>
      <c r="BO83" s="404"/>
      <c r="BP83" s="404"/>
      <c r="BQ83" s="81"/>
      <c r="BR83" s="82"/>
      <c r="BS83" s="310"/>
      <c r="BT83" s="303"/>
      <c r="BU83" s="303"/>
      <c r="BV83" s="303"/>
      <c r="BW83" s="303"/>
      <c r="BX83" s="305"/>
      <c r="BY83" s="305"/>
      <c r="BZ83" s="303"/>
    </row>
    <row r="84" spans="1:78" ht="12.75" customHeight="1">
      <c r="A84" s="44" t="str">
        <f t="shared" ref="A84:A92" si="78">"AX1"&amp;REPT(0,4-LEN(BR84))&amp;BR84</f>
        <v>AX11474</v>
      </c>
      <c r="B84" s="38" t="s">
        <v>589</v>
      </c>
      <c r="C84" s="47" t="s">
        <v>694</v>
      </c>
      <c r="D84" s="46" t="s">
        <v>7</v>
      </c>
      <c r="E84" s="243"/>
      <c r="F84" s="46" t="s">
        <v>758</v>
      </c>
      <c r="G84" s="48" t="s">
        <v>73</v>
      </c>
      <c r="H84" s="118" t="s">
        <v>79</v>
      </c>
      <c r="I84" s="223" t="s">
        <v>1798</v>
      </c>
      <c r="J84" s="636" t="s">
        <v>1808</v>
      </c>
      <c r="K84" s="636" t="s">
        <v>1801</v>
      </c>
      <c r="L84" s="223" t="s">
        <v>1799</v>
      </c>
      <c r="M84" s="48">
        <v>2.08</v>
      </c>
      <c r="N84" s="44">
        <v>10</v>
      </c>
      <c r="O84" s="210"/>
      <c r="P84" s="210"/>
      <c r="Q84" s="49"/>
      <c r="R84" s="50"/>
      <c r="S84" s="51"/>
      <c r="T84" s="52"/>
      <c r="U84" s="53"/>
      <c r="V84" s="54"/>
      <c r="W84" s="55"/>
      <c r="X84" s="56"/>
      <c r="Y84" s="57"/>
      <c r="Z84" s="58"/>
      <c r="AA84" s="59"/>
      <c r="AB84" s="242"/>
      <c r="AC84" s="242"/>
      <c r="AD84" s="213">
        <f t="shared" ref="AD84:AD124" si="79">SUM(Q84:AC84)</f>
        <v>0</v>
      </c>
      <c r="AE84" s="61">
        <f t="shared" ref="AE84:AE92" si="80">N84*AD84</f>
        <v>0</v>
      </c>
      <c r="AF84" s="62"/>
      <c r="AG84" s="62"/>
      <c r="AH84" s="63"/>
      <c r="AI84" s="516"/>
      <c r="AJ84" s="509"/>
      <c r="AK84" s="516"/>
      <c r="AL84" s="516"/>
      <c r="AM84" s="510"/>
      <c r="AN84" s="205">
        <f>ROUND(CEILING(AR84*('Summary '!$J$2/100+1),5),0)-1</f>
        <v>109</v>
      </c>
      <c r="AO84" s="206">
        <f t="shared" ref="AO84:AO92" si="81">IF(P84=TRUE,-0.05,0)</f>
        <v>0</v>
      </c>
      <c r="AP84" s="206">
        <f t="shared" ref="AP84:AP92" si="82">IF(O84=TRUE,0.15,0)</f>
        <v>0</v>
      </c>
      <c r="AQ84" s="63"/>
      <c r="AR84" s="62">
        <v>89</v>
      </c>
      <c r="AS84" s="62"/>
      <c r="AT84" s="514"/>
      <c r="AU84" s="515"/>
      <c r="AV84" s="515">
        <f t="shared" ref="AV84:AV92" si="83">IF(OrderFormType="Wholesale",CEILING(AR84*ExchRate,ExchRateRoundUpTo),CEILING(AN84*ExchRate,ExchRateRoundUpTo)/1.22)</f>
        <v>89</v>
      </c>
      <c r="AW84" s="511">
        <f t="shared" ref="AW84:AW92" si="84">AV84*(1+AO84+AP84)</f>
        <v>89</v>
      </c>
      <c r="AX84" s="234"/>
      <c r="AY84" s="235"/>
      <c r="AZ84" s="236"/>
      <c r="BA84" s="237"/>
      <c r="BB84" s="238"/>
      <c r="BC84" s="45">
        <f t="shared" ref="BC84:BC92" si="85">SUM(AX84:BB84)</f>
        <v>0</v>
      </c>
      <c r="BD84" s="44">
        <f t="shared" ref="BD84:BD92" si="86">N84*BC84</f>
        <v>0</v>
      </c>
      <c r="BE84" s="512">
        <f t="shared" ref="BE84:BE92" si="87">AV84*(1.05+AO84+AP84)</f>
        <v>93.45</v>
      </c>
      <c r="BF84" s="242"/>
      <c r="BG84" s="210">
        <f t="shared" ref="BG84:BG92" si="88">$N84*BF84</f>
        <v>0</v>
      </c>
      <c r="BH84" s="512">
        <f t="shared" si="61"/>
        <v>97.9</v>
      </c>
      <c r="BI84" s="242"/>
      <c r="BJ84" s="44">
        <f t="shared" ref="BJ84:BJ92" si="89">N84*BI84</f>
        <v>0</v>
      </c>
      <c r="BK84" s="512">
        <f t="shared" ref="BK84:BK92" si="90">AV84*(1.15+AO84+AP84)</f>
        <v>102.35</v>
      </c>
      <c r="BL84" s="242"/>
      <c r="BM84" s="210">
        <f t="shared" ref="BM84:BM92" si="91">N84*BL84</f>
        <v>0</v>
      </c>
      <c r="BN84" s="512">
        <f t="shared" ref="BN84:BN92" si="92">AV84*(1.2+AO84+AP84)</f>
        <v>106.8</v>
      </c>
      <c r="BO84" s="397">
        <f t="shared" ref="BO84:BO92" si="93">(AD84*AW84)+(BC84*BE84)+(BF84*BH84)+(BI84*BK84)+(BL84*BN84)</f>
        <v>0</v>
      </c>
      <c r="BP84" s="210">
        <f t="shared" ref="BP84:BP92" si="94">AD84+BC84+BF84+BI84+BL84</f>
        <v>0</v>
      </c>
      <c r="BQ84" s="44">
        <f t="shared" ref="BQ84:BQ92" si="95">N84*BP84</f>
        <v>0</v>
      </c>
      <c r="BR84" s="70">
        <v>1474</v>
      </c>
      <c r="BS84" s="310"/>
      <c r="BT84" s="303"/>
      <c r="BU84" s="303"/>
      <c r="BV84" s="303"/>
      <c r="BW84" s="303"/>
      <c r="BX84" s="305"/>
      <c r="BY84" s="305"/>
      <c r="BZ84" s="303"/>
    </row>
    <row r="85" spans="1:78" ht="12.75" customHeight="1">
      <c r="A85" s="44" t="str">
        <f t="shared" si="78"/>
        <v>AX11471</v>
      </c>
      <c r="B85" s="38" t="s">
        <v>589</v>
      </c>
      <c r="C85" s="47" t="s">
        <v>695</v>
      </c>
      <c r="D85" s="46" t="s">
        <v>7</v>
      </c>
      <c r="E85" s="243"/>
      <c r="F85" s="46" t="s">
        <v>758</v>
      </c>
      <c r="G85" s="48" t="s">
        <v>76</v>
      </c>
      <c r="H85" s="118" t="s">
        <v>79</v>
      </c>
      <c r="I85" s="223" t="s">
        <v>1798</v>
      </c>
      <c r="J85" s="636" t="s">
        <v>1808</v>
      </c>
      <c r="K85" s="636" t="s">
        <v>1801</v>
      </c>
      <c r="L85" s="223" t="s">
        <v>1799</v>
      </c>
      <c r="M85" s="48">
        <v>2.633</v>
      </c>
      <c r="N85" s="44">
        <v>6</v>
      </c>
      <c r="O85" s="210"/>
      <c r="P85" s="210"/>
      <c r="Q85" s="49"/>
      <c r="R85" s="50"/>
      <c r="S85" s="51"/>
      <c r="T85" s="52"/>
      <c r="U85" s="53"/>
      <c r="V85" s="54"/>
      <c r="W85" s="55"/>
      <c r="X85" s="56"/>
      <c r="Y85" s="57"/>
      <c r="Z85" s="58"/>
      <c r="AA85" s="59"/>
      <c r="AB85" s="242"/>
      <c r="AC85" s="242"/>
      <c r="AD85" s="213">
        <f t="shared" si="79"/>
        <v>0</v>
      </c>
      <c r="AE85" s="61">
        <f t="shared" si="80"/>
        <v>0</v>
      </c>
      <c r="AF85" s="62"/>
      <c r="AG85" s="62"/>
      <c r="AH85" s="63"/>
      <c r="AI85" s="516"/>
      <c r="AJ85" s="509"/>
      <c r="AK85" s="516"/>
      <c r="AL85" s="516"/>
      <c r="AM85" s="510"/>
      <c r="AN85" s="205">
        <f>ROUND(CEILING(AR85*('Summary '!$J$2/100+1),5),0)-1</f>
        <v>109</v>
      </c>
      <c r="AO85" s="206">
        <f t="shared" si="81"/>
        <v>0</v>
      </c>
      <c r="AP85" s="206">
        <f t="shared" si="82"/>
        <v>0</v>
      </c>
      <c r="AQ85" s="63"/>
      <c r="AR85" s="62">
        <v>89</v>
      </c>
      <c r="AS85" s="62"/>
      <c r="AT85" s="514"/>
      <c r="AU85" s="515"/>
      <c r="AV85" s="515">
        <f t="shared" si="83"/>
        <v>89</v>
      </c>
      <c r="AW85" s="511">
        <f t="shared" si="84"/>
        <v>89</v>
      </c>
      <c r="AX85" s="234"/>
      <c r="AY85" s="235"/>
      <c r="AZ85" s="236"/>
      <c r="BA85" s="237"/>
      <c r="BB85" s="238"/>
      <c r="BC85" s="45">
        <f t="shared" si="85"/>
        <v>0</v>
      </c>
      <c r="BD85" s="44">
        <f t="shared" si="86"/>
        <v>0</v>
      </c>
      <c r="BE85" s="512">
        <f t="shared" si="87"/>
        <v>93.45</v>
      </c>
      <c r="BF85" s="242"/>
      <c r="BG85" s="210">
        <f t="shared" si="88"/>
        <v>0</v>
      </c>
      <c r="BH85" s="512">
        <f t="shared" si="61"/>
        <v>97.9</v>
      </c>
      <c r="BI85" s="242"/>
      <c r="BJ85" s="44">
        <f t="shared" si="89"/>
        <v>0</v>
      </c>
      <c r="BK85" s="512">
        <f t="shared" si="90"/>
        <v>102.35</v>
      </c>
      <c r="BL85" s="242"/>
      <c r="BM85" s="210">
        <f t="shared" si="91"/>
        <v>0</v>
      </c>
      <c r="BN85" s="512">
        <f t="shared" si="92"/>
        <v>106.8</v>
      </c>
      <c r="BO85" s="397">
        <f t="shared" si="93"/>
        <v>0</v>
      </c>
      <c r="BP85" s="210">
        <f t="shared" si="94"/>
        <v>0</v>
      </c>
      <c r="BQ85" s="44">
        <f t="shared" si="95"/>
        <v>0</v>
      </c>
      <c r="BR85" s="84">
        <v>1471</v>
      </c>
      <c r="BS85" s="310"/>
      <c r="BT85" s="303"/>
      <c r="BU85" s="303"/>
      <c r="BV85" s="303"/>
      <c r="BW85" s="303"/>
      <c r="BX85" s="305"/>
      <c r="BY85" s="305"/>
      <c r="BZ85" s="303"/>
    </row>
    <row r="86" spans="1:78" ht="12.75" customHeight="1">
      <c r="A86" s="44" t="str">
        <f t="shared" si="78"/>
        <v>AX11468</v>
      </c>
      <c r="B86" s="38" t="s">
        <v>589</v>
      </c>
      <c r="C86" s="47" t="s">
        <v>696</v>
      </c>
      <c r="D86" s="46" t="s">
        <v>7</v>
      </c>
      <c r="E86" s="243"/>
      <c r="F86" s="46" t="s">
        <v>392</v>
      </c>
      <c r="G86" s="48" t="s">
        <v>76</v>
      </c>
      <c r="H86" s="118" t="s">
        <v>79</v>
      </c>
      <c r="I86" s="223" t="s">
        <v>1798</v>
      </c>
      <c r="J86" s="636" t="s">
        <v>1808</v>
      </c>
      <c r="K86" s="636" t="s">
        <v>1801</v>
      </c>
      <c r="L86" s="223" t="s">
        <v>1799</v>
      </c>
      <c r="M86" s="48">
        <v>2.34</v>
      </c>
      <c r="N86" s="44">
        <v>4</v>
      </c>
      <c r="O86" s="210"/>
      <c r="P86" s="210"/>
      <c r="Q86" s="49"/>
      <c r="R86" s="50"/>
      <c r="S86" s="51"/>
      <c r="T86" s="52"/>
      <c r="U86" s="53"/>
      <c r="V86" s="54"/>
      <c r="W86" s="55"/>
      <c r="X86" s="56"/>
      <c r="Y86" s="57"/>
      <c r="Z86" s="58"/>
      <c r="AA86" s="59"/>
      <c r="AB86" s="242"/>
      <c r="AC86" s="242"/>
      <c r="AD86" s="213">
        <f t="shared" si="79"/>
        <v>0</v>
      </c>
      <c r="AE86" s="61">
        <f t="shared" si="80"/>
        <v>0</v>
      </c>
      <c r="AF86" s="62"/>
      <c r="AG86" s="62"/>
      <c r="AH86" s="63"/>
      <c r="AI86" s="516"/>
      <c r="AJ86" s="509"/>
      <c r="AK86" s="516"/>
      <c r="AL86" s="516"/>
      <c r="AM86" s="510"/>
      <c r="AN86" s="205">
        <f>ROUND(CEILING(AR86*('Summary '!$J$2/100+1),5),0)-1</f>
        <v>109</v>
      </c>
      <c r="AO86" s="206">
        <f t="shared" si="81"/>
        <v>0</v>
      </c>
      <c r="AP86" s="206">
        <f t="shared" si="82"/>
        <v>0</v>
      </c>
      <c r="AQ86" s="63"/>
      <c r="AR86" s="62">
        <v>89</v>
      </c>
      <c r="AS86" s="62"/>
      <c r="AT86" s="514"/>
      <c r="AU86" s="515"/>
      <c r="AV86" s="515">
        <f t="shared" si="83"/>
        <v>89</v>
      </c>
      <c r="AW86" s="511">
        <f t="shared" si="84"/>
        <v>89</v>
      </c>
      <c r="AX86" s="234"/>
      <c r="AY86" s="235"/>
      <c r="AZ86" s="236"/>
      <c r="BA86" s="237"/>
      <c r="BB86" s="238"/>
      <c r="BC86" s="45">
        <f t="shared" si="85"/>
        <v>0</v>
      </c>
      <c r="BD86" s="44">
        <f t="shared" si="86"/>
        <v>0</v>
      </c>
      <c r="BE86" s="512">
        <f t="shared" si="87"/>
        <v>93.45</v>
      </c>
      <c r="BF86" s="242"/>
      <c r="BG86" s="210">
        <f t="shared" si="88"/>
        <v>0</v>
      </c>
      <c r="BH86" s="512">
        <f t="shared" si="61"/>
        <v>97.9</v>
      </c>
      <c r="BI86" s="242"/>
      <c r="BJ86" s="44">
        <f t="shared" si="89"/>
        <v>0</v>
      </c>
      <c r="BK86" s="512">
        <f t="shared" si="90"/>
        <v>102.35</v>
      </c>
      <c r="BL86" s="242"/>
      <c r="BM86" s="210">
        <f t="shared" si="91"/>
        <v>0</v>
      </c>
      <c r="BN86" s="512">
        <f t="shared" si="92"/>
        <v>106.8</v>
      </c>
      <c r="BO86" s="397">
        <f t="shared" si="93"/>
        <v>0</v>
      </c>
      <c r="BP86" s="210">
        <f t="shared" si="94"/>
        <v>0</v>
      </c>
      <c r="BQ86" s="44">
        <f t="shared" si="95"/>
        <v>0</v>
      </c>
      <c r="BR86" s="70">
        <v>1468</v>
      </c>
      <c r="BS86" s="310"/>
      <c r="BT86" s="303"/>
      <c r="BU86" s="303"/>
      <c r="BV86" s="303"/>
      <c r="BW86" s="303"/>
      <c r="BX86" s="305"/>
      <c r="BY86" s="305"/>
      <c r="BZ86" s="303"/>
    </row>
    <row r="87" spans="1:78" ht="12.75" customHeight="1">
      <c r="A87" s="44" t="str">
        <f t="shared" si="78"/>
        <v>AX11466</v>
      </c>
      <c r="B87" s="38" t="s">
        <v>589</v>
      </c>
      <c r="C87" s="47" t="s">
        <v>697</v>
      </c>
      <c r="D87" s="46" t="s">
        <v>7</v>
      </c>
      <c r="E87" s="243"/>
      <c r="F87" s="46" t="s">
        <v>57</v>
      </c>
      <c r="G87" s="46" t="s">
        <v>76</v>
      </c>
      <c r="H87" s="118" t="s">
        <v>79</v>
      </c>
      <c r="I87" s="223" t="s">
        <v>1798</v>
      </c>
      <c r="J87" s="636" t="s">
        <v>1808</v>
      </c>
      <c r="K87" s="636" t="s">
        <v>1801</v>
      </c>
      <c r="L87" s="223" t="s">
        <v>1799</v>
      </c>
      <c r="M87" s="48">
        <v>4.2750000000000004</v>
      </c>
      <c r="N87" s="44">
        <v>4</v>
      </c>
      <c r="O87" s="210"/>
      <c r="P87" s="210"/>
      <c r="Q87" s="49"/>
      <c r="R87" s="50"/>
      <c r="S87" s="51"/>
      <c r="T87" s="52"/>
      <c r="U87" s="53"/>
      <c r="V87" s="54"/>
      <c r="W87" s="55"/>
      <c r="X87" s="56"/>
      <c r="Y87" s="57"/>
      <c r="Z87" s="58"/>
      <c r="AA87" s="59"/>
      <c r="AB87" s="242"/>
      <c r="AC87" s="242"/>
      <c r="AD87" s="213">
        <f t="shared" si="79"/>
        <v>0</v>
      </c>
      <c r="AE87" s="61">
        <f t="shared" si="80"/>
        <v>0</v>
      </c>
      <c r="AF87" s="62"/>
      <c r="AG87" s="62"/>
      <c r="AH87" s="63"/>
      <c r="AI87" s="516"/>
      <c r="AJ87" s="509"/>
      <c r="AK87" s="516"/>
      <c r="AL87" s="516"/>
      <c r="AM87" s="510"/>
      <c r="AN87" s="205">
        <f>ROUND(CEILING(AR87*('Summary '!$J$2/100+1),5),0)-1</f>
        <v>114</v>
      </c>
      <c r="AO87" s="206">
        <f t="shared" si="81"/>
        <v>0</v>
      </c>
      <c r="AP87" s="206">
        <f t="shared" si="82"/>
        <v>0</v>
      </c>
      <c r="AQ87" s="63"/>
      <c r="AR87" s="62">
        <v>94</v>
      </c>
      <c r="AS87" s="62"/>
      <c r="AT87" s="514"/>
      <c r="AU87" s="515"/>
      <c r="AV87" s="515">
        <f t="shared" si="83"/>
        <v>94</v>
      </c>
      <c r="AW87" s="511">
        <f t="shared" si="84"/>
        <v>94</v>
      </c>
      <c r="AX87" s="234"/>
      <c r="AY87" s="235"/>
      <c r="AZ87" s="236"/>
      <c r="BA87" s="237"/>
      <c r="BB87" s="238"/>
      <c r="BC87" s="45">
        <f t="shared" si="85"/>
        <v>0</v>
      </c>
      <c r="BD87" s="44">
        <f t="shared" si="86"/>
        <v>0</v>
      </c>
      <c r="BE87" s="512">
        <f t="shared" si="87"/>
        <v>98.7</v>
      </c>
      <c r="BF87" s="242"/>
      <c r="BG87" s="210">
        <f t="shared" si="88"/>
        <v>0</v>
      </c>
      <c r="BH87" s="512">
        <f t="shared" si="61"/>
        <v>103.4</v>
      </c>
      <c r="BI87" s="242"/>
      <c r="BJ87" s="44">
        <f t="shared" si="89"/>
        <v>0</v>
      </c>
      <c r="BK87" s="512">
        <f t="shared" si="90"/>
        <v>108.1</v>
      </c>
      <c r="BL87" s="242"/>
      <c r="BM87" s="210">
        <f t="shared" si="91"/>
        <v>0</v>
      </c>
      <c r="BN87" s="512">
        <f t="shared" si="92"/>
        <v>112.8</v>
      </c>
      <c r="BO87" s="397">
        <f t="shared" si="93"/>
        <v>0</v>
      </c>
      <c r="BP87" s="210">
        <f t="shared" si="94"/>
        <v>0</v>
      </c>
      <c r="BQ87" s="44">
        <f t="shared" si="95"/>
        <v>0</v>
      </c>
      <c r="BR87" s="84">
        <v>1466</v>
      </c>
      <c r="BS87" s="310"/>
      <c r="BT87" s="303"/>
      <c r="BU87" s="303"/>
      <c r="BV87" s="303"/>
      <c r="BW87" s="303"/>
      <c r="BX87" s="305"/>
      <c r="BY87" s="305"/>
      <c r="BZ87" s="303"/>
    </row>
    <row r="88" spans="1:78" ht="12.75" customHeight="1">
      <c r="A88" s="44" t="str">
        <f t="shared" si="78"/>
        <v>AX11469</v>
      </c>
      <c r="B88" s="38" t="s">
        <v>589</v>
      </c>
      <c r="C88" s="47" t="s">
        <v>698</v>
      </c>
      <c r="D88" s="46" t="s">
        <v>7</v>
      </c>
      <c r="E88" s="243"/>
      <c r="F88" s="46" t="s">
        <v>57</v>
      </c>
      <c r="G88" s="46" t="s">
        <v>87</v>
      </c>
      <c r="H88" s="118" t="s">
        <v>79</v>
      </c>
      <c r="I88" s="223" t="s">
        <v>1798</v>
      </c>
      <c r="J88" s="636" t="s">
        <v>1808</v>
      </c>
      <c r="K88" s="636" t="s">
        <v>1801</v>
      </c>
      <c r="L88" s="223" t="s">
        <v>1799</v>
      </c>
      <c r="M88" s="48">
        <v>4.1929999999999996</v>
      </c>
      <c r="N88" s="44">
        <v>2</v>
      </c>
      <c r="O88" s="210"/>
      <c r="P88" s="210"/>
      <c r="Q88" s="49"/>
      <c r="R88" s="50"/>
      <c r="S88" s="51"/>
      <c r="T88" s="52"/>
      <c r="U88" s="53"/>
      <c r="V88" s="54"/>
      <c r="W88" s="55"/>
      <c r="X88" s="56"/>
      <c r="Y88" s="57"/>
      <c r="Z88" s="58"/>
      <c r="AA88" s="59"/>
      <c r="AB88" s="242"/>
      <c r="AC88" s="242"/>
      <c r="AD88" s="213">
        <f t="shared" si="79"/>
        <v>0</v>
      </c>
      <c r="AE88" s="61">
        <f t="shared" si="80"/>
        <v>0</v>
      </c>
      <c r="AF88" s="62"/>
      <c r="AG88" s="62"/>
      <c r="AH88" s="63"/>
      <c r="AI88" s="516"/>
      <c r="AJ88" s="509"/>
      <c r="AK88" s="516"/>
      <c r="AL88" s="516"/>
      <c r="AM88" s="510"/>
      <c r="AN88" s="205">
        <f>ROUND(CEILING(AR88*('Summary '!$J$2/100+1),5),0)-1</f>
        <v>114</v>
      </c>
      <c r="AO88" s="206">
        <f t="shared" si="81"/>
        <v>0</v>
      </c>
      <c r="AP88" s="206">
        <f t="shared" si="82"/>
        <v>0</v>
      </c>
      <c r="AQ88" s="63"/>
      <c r="AR88" s="62">
        <v>94</v>
      </c>
      <c r="AS88" s="62"/>
      <c r="AT88" s="514"/>
      <c r="AU88" s="515"/>
      <c r="AV88" s="515">
        <f t="shared" si="83"/>
        <v>94</v>
      </c>
      <c r="AW88" s="511">
        <f t="shared" si="84"/>
        <v>94</v>
      </c>
      <c r="AX88" s="234"/>
      <c r="AY88" s="235"/>
      <c r="AZ88" s="236"/>
      <c r="BA88" s="237"/>
      <c r="BB88" s="238"/>
      <c r="BC88" s="45">
        <f t="shared" si="85"/>
        <v>0</v>
      </c>
      <c r="BD88" s="44">
        <f t="shared" si="86"/>
        <v>0</v>
      </c>
      <c r="BE88" s="512">
        <f t="shared" si="87"/>
        <v>98.7</v>
      </c>
      <c r="BF88" s="242"/>
      <c r="BG88" s="210">
        <f t="shared" si="88"/>
        <v>0</v>
      </c>
      <c r="BH88" s="512">
        <f t="shared" si="61"/>
        <v>103.4</v>
      </c>
      <c r="BI88" s="242"/>
      <c r="BJ88" s="44">
        <f t="shared" si="89"/>
        <v>0</v>
      </c>
      <c r="BK88" s="512">
        <f t="shared" si="90"/>
        <v>108.1</v>
      </c>
      <c r="BL88" s="242"/>
      <c r="BM88" s="210">
        <f t="shared" si="91"/>
        <v>0</v>
      </c>
      <c r="BN88" s="512">
        <f t="shared" si="92"/>
        <v>112.8</v>
      </c>
      <c r="BO88" s="397">
        <f t="shared" si="93"/>
        <v>0</v>
      </c>
      <c r="BP88" s="210">
        <f t="shared" si="94"/>
        <v>0</v>
      </c>
      <c r="BQ88" s="44">
        <f t="shared" si="95"/>
        <v>0</v>
      </c>
      <c r="BR88" s="70">
        <v>1469</v>
      </c>
      <c r="BS88" s="310"/>
      <c r="BT88" s="303"/>
      <c r="BU88" s="303"/>
      <c r="BV88" s="303"/>
      <c r="BW88" s="303"/>
      <c r="BX88" s="305"/>
      <c r="BY88" s="305"/>
      <c r="BZ88" s="303"/>
    </row>
    <row r="89" spans="1:78" ht="12.75" customHeight="1">
      <c r="A89" s="44" t="str">
        <f t="shared" si="78"/>
        <v>AX11472</v>
      </c>
      <c r="B89" s="38" t="s">
        <v>589</v>
      </c>
      <c r="C89" s="47" t="s">
        <v>699</v>
      </c>
      <c r="D89" s="46" t="s">
        <v>7</v>
      </c>
      <c r="E89" s="243"/>
      <c r="F89" s="46" t="s">
        <v>57</v>
      </c>
      <c r="G89" s="48" t="s">
        <v>87</v>
      </c>
      <c r="H89" s="118" t="s">
        <v>79</v>
      </c>
      <c r="I89" s="223" t="s">
        <v>1798</v>
      </c>
      <c r="J89" s="636" t="s">
        <v>1808</v>
      </c>
      <c r="K89" s="636" t="s">
        <v>1801</v>
      </c>
      <c r="L89" s="223" t="s">
        <v>1799</v>
      </c>
      <c r="M89" s="48">
        <v>3.99</v>
      </c>
      <c r="N89" s="44">
        <v>2</v>
      </c>
      <c r="O89" s="210"/>
      <c r="P89" s="210"/>
      <c r="Q89" s="49"/>
      <c r="R89" s="50"/>
      <c r="S89" s="51"/>
      <c r="T89" s="52"/>
      <c r="U89" s="53"/>
      <c r="V89" s="54"/>
      <c r="W89" s="55"/>
      <c r="X89" s="56"/>
      <c r="Y89" s="57"/>
      <c r="Z89" s="58"/>
      <c r="AA89" s="59"/>
      <c r="AB89" s="242"/>
      <c r="AC89" s="242"/>
      <c r="AD89" s="213">
        <f t="shared" si="79"/>
        <v>0</v>
      </c>
      <c r="AE89" s="61">
        <f t="shared" si="80"/>
        <v>0</v>
      </c>
      <c r="AF89" s="62"/>
      <c r="AG89" s="62"/>
      <c r="AH89" s="63"/>
      <c r="AI89" s="516"/>
      <c r="AJ89" s="509"/>
      <c r="AK89" s="516"/>
      <c r="AL89" s="516"/>
      <c r="AM89" s="510"/>
      <c r="AN89" s="205">
        <f>ROUND(CEILING(AR89*('Summary '!$J$2/100+1),5),0)-1</f>
        <v>109</v>
      </c>
      <c r="AO89" s="206">
        <f t="shared" si="81"/>
        <v>0</v>
      </c>
      <c r="AP89" s="206">
        <f t="shared" si="82"/>
        <v>0</v>
      </c>
      <c r="AQ89" s="63"/>
      <c r="AR89" s="62">
        <v>89</v>
      </c>
      <c r="AS89" s="62"/>
      <c r="AT89" s="514"/>
      <c r="AU89" s="515"/>
      <c r="AV89" s="515">
        <f t="shared" si="83"/>
        <v>89</v>
      </c>
      <c r="AW89" s="511">
        <f t="shared" si="84"/>
        <v>89</v>
      </c>
      <c r="AX89" s="234"/>
      <c r="AY89" s="235"/>
      <c r="AZ89" s="236"/>
      <c r="BA89" s="237"/>
      <c r="BB89" s="238"/>
      <c r="BC89" s="45">
        <f t="shared" si="85"/>
        <v>0</v>
      </c>
      <c r="BD89" s="44">
        <f t="shared" si="86"/>
        <v>0</v>
      </c>
      <c r="BE89" s="512">
        <f t="shared" si="87"/>
        <v>93.45</v>
      </c>
      <c r="BF89" s="242"/>
      <c r="BG89" s="210">
        <f t="shared" si="88"/>
        <v>0</v>
      </c>
      <c r="BH89" s="512">
        <f t="shared" si="61"/>
        <v>97.9</v>
      </c>
      <c r="BI89" s="242"/>
      <c r="BJ89" s="44">
        <f t="shared" si="89"/>
        <v>0</v>
      </c>
      <c r="BK89" s="512">
        <f t="shared" si="90"/>
        <v>102.35</v>
      </c>
      <c r="BL89" s="242"/>
      <c r="BM89" s="210">
        <f t="shared" si="91"/>
        <v>0</v>
      </c>
      <c r="BN89" s="512">
        <f t="shared" si="92"/>
        <v>106.8</v>
      </c>
      <c r="BO89" s="397">
        <f t="shared" si="93"/>
        <v>0</v>
      </c>
      <c r="BP89" s="210">
        <f t="shared" si="94"/>
        <v>0</v>
      </c>
      <c r="BQ89" s="44">
        <f t="shared" si="95"/>
        <v>0</v>
      </c>
      <c r="BR89" s="84">
        <v>1472</v>
      </c>
      <c r="BS89" s="310"/>
      <c r="BT89" s="303"/>
      <c r="BU89" s="303"/>
      <c r="BV89" s="303"/>
      <c r="BW89" s="303"/>
      <c r="BX89" s="305"/>
      <c r="BY89" s="305"/>
      <c r="BZ89" s="303"/>
    </row>
    <row r="90" spans="1:78" ht="12.75" customHeight="1">
      <c r="A90" s="44" t="str">
        <f t="shared" si="78"/>
        <v>AX11473</v>
      </c>
      <c r="B90" s="38" t="s">
        <v>589</v>
      </c>
      <c r="C90" s="47" t="s">
        <v>700</v>
      </c>
      <c r="D90" s="46" t="s">
        <v>7</v>
      </c>
      <c r="E90" s="243"/>
      <c r="F90" s="46" t="s">
        <v>57</v>
      </c>
      <c r="G90" s="48" t="s">
        <v>87</v>
      </c>
      <c r="H90" s="118" t="s">
        <v>79</v>
      </c>
      <c r="I90" s="223" t="s">
        <v>1798</v>
      </c>
      <c r="J90" s="636" t="s">
        <v>1808</v>
      </c>
      <c r="K90" s="636" t="s">
        <v>1801</v>
      </c>
      <c r="L90" s="223" t="s">
        <v>1799</v>
      </c>
      <c r="M90" s="48">
        <v>5.4390000000000001</v>
      </c>
      <c r="N90" s="44">
        <v>2</v>
      </c>
      <c r="O90" s="210"/>
      <c r="P90" s="210"/>
      <c r="Q90" s="49"/>
      <c r="R90" s="50"/>
      <c r="S90" s="51"/>
      <c r="T90" s="52"/>
      <c r="U90" s="53"/>
      <c r="V90" s="54"/>
      <c r="W90" s="55"/>
      <c r="X90" s="56"/>
      <c r="Y90" s="57"/>
      <c r="Z90" s="58"/>
      <c r="AA90" s="59"/>
      <c r="AB90" s="242"/>
      <c r="AC90" s="242"/>
      <c r="AD90" s="213">
        <f t="shared" si="79"/>
        <v>0</v>
      </c>
      <c r="AE90" s="61">
        <f t="shared" si="80"/>
        <v>0</v>
      </c>
      <c r="AF90" s="62"/>
      <c r="AG90" s="62"/>
      <c r="AH90" s="63"/>
      <c r="AI90" s="516"/>
      <c r="AJ90" s="509"/>
      <c r="AK90" s="516"/>
      <c r="AL90" s="516"/>
      <c r="AM90" s="510"/>
      <c r="AN90" s="205">
        <f>ROUND(CEILING(AR90*('Summary '!$J$2/100+1),5),0)-1</f>
        <v>154</v>
      </c>
      <c r="AO90" s="206">
        <f t="shared" si="81"/>
        <v>0</v>
      </c>
      <c r="AP90" s="206">
        <f t="shared" si="82"/>
        <v>0</v>
      </c>
      <c r="AQ90" s="63"/>
      <c r="AR90" s="62">
        <v>124</v>
      </c>
      <c r="AS90" s="62"/>
      <c r="AT90" s="514"/>
      <c r="AU90" s="515"/>
      <c r="AV90" s="515">
        <f t="shared" si="83"/>
        <v>124</v>
      </c>
      <c r="AW90" s="511">
        <f t="shared" si="84"/>
        <v>124</v>
      </c>
      <c r="AX90" s="234"/>
      <c r="AY90" s="235"/>
      <c r="AZ90" s="236"/>
      <c r="BA90" s="237"/>
      <c r="BB90" s="238"/>
      <c r="BC90" s="45">
        <f t="shared" si="85"/>
        <v>0</v>
      </c>
      <c r="BD90" s="44">
        <f t="shared" si="86"/>
        <v>0</v>
      </c>
      <c r="BE90" s="512">
        <f t="shared" si="87"/>
        <v>130.20000000000002</v>
      </c>
      <c r="BF90" s="242"/>
      <c r="BG90" s="210">
        <f t="shared" si="88"/>
        <v>0</v>
      </c>
      <c r="BH90" s="512">
        <f t="shared" si="61"/>
        <v>136.4</v>
      </c>
      <c r="BI90" s="242"/>
      <c r="BJ90" s="44">
        <f t="shared" si="89"/>
        <v>0</v>
      </c>
      <c r="BK90" s="512">
        <f t="shared" si="90"/>
        <v>142.6</v>
      </c>
      <c r="BL90" s="242"/>
      <c r="BM90" s="210">
        <f t="shared" si="91"/>
        <v>0</v>
      </c>
      <c r="BN90" s="512">
        <f t="shared" si="92"/>
        <v>148.79999999999998</v>
      </c>
      <c r="BO90" s="397">
        <f t="shared" si="93"/>
        <v>0</v>
      </c>
      <c r="BP90" s="210">
        <f t="shared" si="94"/>
        <v>0</v>
      </c>
      <c r="BQ90" s="44">
        <f t="shared" si="95"/>
        <v>0</v>
      </c>
      <c r="BR90" s="70">
        <v>1473</v>
      </c>
      <c r="BS90" s="310"/>
      <c r="BT90" s="303"/>
      <c r="BU90" s="303"/>
      <c r="BV90" s="303"/>
      <c r="BW90" s="303"/>
      <c r="BX90" s="305"/>
      <c r="BY90" s="305"/>
      <c r="BZ90" s="303"/>
    </row>
    <row r="91" spans="1:78" ht="13.75" customHeight="1">
      <c r="A91" s="44" t="str">
        <f t="shared" si="78"/>
        <v>AX11057</v>
      </c>
      <c r="B91" s="38" t="s">
        <v>589</v>
      </c>
      <c r="C91" s="47" t="s">
        <v>701</v>
      </c>
      <c r="D91" s="46" t="s">
        <v>7</v>
      </c>
      <c r="E91" s="243"/>
      <c r="F91" s="47" t="s">
        <v>758</v>
      </c>
      <c r="G91" s="46" t="s">
        <v>73</v>
      </c>
      <c r="H91" s="118" t="s">
        <v>79</v>
      </c>
      <c r="I91" s="223" t="s">
        <v>1798</v>
      </c>
      <c r="J91" s="636" t="s">
        <v>1808</v>
      </c>
      <c r="K91" s="636" t="s">
        <v>1801</v>
      </c>
      <c r="L91" s="223" t="s">
        <v>1799</v>
      </c>
      <c r="M91" s="48">
        <v>0.72899999999999998</v>
      </c>
      <c r="N91" s="44">
        <v>10</v>
      </c>
      <c r="O91" s="210"/>
      <c r="P91" s="210"/>
      <c r="Q91" s="49"/>
      <c r="R91" s="50"/>
      <c r="S91" s="51"/>
      <c r="T91" s="52"/>
      <c r="U91" s="53"/>
      <c r="V91" s="54"/>
      <c r="W91" s="55"/>
      <c r="X91" s="56"/>
      <c r="Y91" s="57"/>
      <c r="Z91" s="58"/>
      <c r="AA91" s="59"/>
      <c r="AB91" s="242"/>
      <c r="AC91" s="242"/>
      <c r="AD91" s="213">
        <f t="shared" si="79"/>
        <v>0</v>
      </c>
      <c r="AE91" s="61">
        <f t="shared" si="80"/>
        <v>0</v>
      </c>
      <c r="AF91" s="62"/>
      <c r="AG91" s="62"/>
      <c r="AH91" s="63"/>
      <c r="AI91" s="516"/>
      <c r="AJ91" s="205"/>
      <c r="AK91" s="62"/>
      <c r="AL91" s="516"/>
      <c r="AM91" s="510"/>
      <c r="AN91" s="205">
        <f>ROUND(CEILING(AR91*('Summary '!$J$2/100+1),5),0)-1</f>
        <v>79</v>
      </c>
      <c r="AO91" s="206">
        <f t="shared" si="81"/>
        <v>0</v>
      </c>
      <c r="AP91" s="206">
        <f t="shared" si="82"/>
        <v>0</v>
      </c>
      <c r="AQ91" s="63"/>
      <c r="AR91" s="62">
        <v>64</v>
      </c>
      <c r="AS91" s="62"/>
      <c r="AT91" s="514"/>
      <c r="AU91" s="515"/>
      <c r="AV91" s="515">
        <f t="shared" si="83"/>
        <v>64</v>
      </c>
      <c r="AW91" s="511">
        <f t="shared" si="84"/>
        <v>64</v>
      </c>
      <c r="AX91" s="234"/>
      <c r="AY91" s="235"/>
      <c r="AZ91" s="236"/>
      <c r="BA91" s="237"/>
      <c r="BB91" s="238"/>
      <c r="BC91" s="45">
        <f t="shared" si="85"/>
        <v>0</v>
      </c>
      <c r="BD91" s="44">
        <f t="shared" si="86"/>
        <v>0</v>
      </c>
      <c r="BE91" s="512">
        <f t="shared" si="87"/>
        <v>67.2</v>
      </c>
      <c r="BF91" s="242"/>
      <c r="BG91" s="210">
        <f t="shared" si="88"/>
        <v>0</v>
      </c>
      <c r="BH91" s="512">
        <f t="shared" si="61"/>
        <v>70.400000000000006</v>
      </c>
      <c r="BI91" s="242"/>
      <c r="BJ91" s="44">
        <f t="shared" si="89"/>
        <v>0</v>
      </c>
      <c r="BK91" s="512">
        <f t="shared" si="90"/>
        <v>73.599999999999994</v>
      </c>
      <c r="BL91" s="242"/>
      <c r="BM91" s="210">
        <f t="shared" si="91"/>
        <v>0</v>
      </c>
      <c r="BN91" s="512">
        <f t="shared" si="92"/>
        <v>76.8</v>
      </c>
      <c r="BO91" s="397">
        <f t="shared" si="93"/>
        <v>0</v>
      </c>
      <c r="BP91" s="210">
        <f t="shared" si="94"/>
        <v>0</v>
      </c>
      <c r="BQ91" s="44">
        <f t="shared" si="95"/>
        <v>0</v>
      </c>
      <c r="BR91" s="70">
        <v>1057</v>
      </c>
      <c r="BS91" s="310"/>
      <c r="BT91" s="303"/>
      <c r="BU91" s="303"/>
      <c r="BV91" s="303"/>
      <c r="BW91" s="303"/>
      <c r="BX91" s="305"/>
      <c r="BY91" s="305"/>
      <c r="BZ91" s="303"/>
    </row>
    <row r="92" spans="1:78" ht="13.75" customHeight="1">
      <c r="A92" s="44" t="str">
        <f t="shared" si="78"/>
        <v>AX11058</v>
      </c>
      <c r="B92" s="38" t="s">
        <v>589</v>
      </c>
      <c r="C92" s="47" t="s">
        <v>702</v>
      </c>
      <c r="D92" s="46" t="s">
        <v>7</v>
      </c>
      <c r="E92" s="243"/>
      <c r="F92" s="47" t="s">
        <v>57</v>
      </c>
      <c r="G92" s="46" t="s">
        <v>76</v>
      </c>
      <c r="H92" s="118" t="s">
        <v>79</v>
      </c>
      <c r="I92" s="223" t="s">
        <v>1798</v>
      </c>
      <c r="J92" s="636" t="s">
        <v>1808</v>
      </c>
      <c r="K92" s="636" t="s">
        <v>1801</v>
      </c>
      <c r="L92" s="223" t="s">
        <v>1799</v>
      </c>
      <c r="M92" s="48">
        <v>6.7329999999999997</v>
      </c>
      <c r="N92" s="44">
        <v>10</v>
      </c>
      <c r="O92" s="210"/>
      <c r="P92" s="210"/>
      <c r="Q92" s="49"/>
      <c r="R92" s="50"/>
      <c r="S92" s="51"/>
      <c r="T92" s="52"/>
      <c r="U92" s="53"/>
      <c r="V92" s="54"/>
      <c r="W92" s="55"/>
      <c r="X92" s="56"/>
      <c r="Y92" s="57"/>
      <c r="Z92" s="58"/>
      <c r="AA92" s="59"/>
      <c r="AB92" s="242"/>
      <c r="AC92" s="242"/>
      <c r="AD92" s="213">
        <f t="shared" si="79"/>
        <v>0</v>
      </c>
      <c r="AE92" s="61">
        <f t="shared" si="80"/>
        <v>0</v>
      </c>
      <c r="AF92" s="62"/>
      <c r="AG92" s="62"/>
      <c r="AH92" s="63"/>
      <c r="AI92" s="516"/>
      <c r="AJ92" s="205"/>
      <c r="AK92" s="62"/>
      <c r="AL92" s="516"/>
      <c r="AM92" s="510"/>
      <c r="AN92" s="205">
        <f>ROUND(CEILING(AR92*('Summary '!$J$2/100+1),5),0)-1</f>
        <v>169</v>
      </c>
      <c r="AO92" s="206">
        <f t="shared" si="81"/>
        <v>0</v>
      </c>
      <c r="AP92" s="206">
        <f t="shared" si="82"/>
        <v>0</v>
      </c>
      <c r="AQ92" s="63"/>
      <c r="AR92" s="62">
        <v>139</v>
      </c>
      <c r="AS92" s="62"/>
      <c r="AT92" s="514"/>
      <c r="AU92" s="515"/>
      <c r="AV92" s="515">
        <f t="shared" si="83"/>
        <v>139</v>
      </c>
      <c r="AW92" s="511">
        <f t="shared" si="84"/>
        <v>139</v>
      </c>
      <c r="AX92" s="234"/>
      <c r="AY92" s="235"/>
      <c r="AZ92" s="236"/>
      <c r="BA92" s="237"/>
      <c r="BB92" s="238"/>
      <c r="BC92" s="45">
        <f t="shared" si="85"/>
        <v>0</v>
      </c>
      <c r="BD92" s="44">
        <f t="shared" si="86"/>
        <v>0</v>
      </c>
      <c r="BE92" s="512">
        <f t="shared" si="87"/>
        <v>145.95000000000002</v>
      </c>
      <c r="BF92" s="242"/>
      <c r="BG92" s="210">
        <f t="shared" si="88"/>
        <v>0</v>
      </c>
      <c r="BH92" s="512">
        <f t="shared" si="61"/>
        <v>152.9</v>
      </c>
      <c r="BI92" s="242"/>
      <c r="BJ92" s="44">
        <f t="shared" si="89"/>
        <v>0</v>
      </c>
      <c r="BK92" s="512">
        <f t="shared" si="90"/>
        <v>159.85</v>
      </c>
      <c r="BL92" s="242"/>
      <c r="BM92" s="210">
        <f t="shared" si="91"/>
        <v>0</v>
      </c>
      <c r="BN92" s="512">
        <f t="shared" si="92"/>
        <v>166.79999999999998</v>
      </c>
      <c r="BO92" s="397">
        <f t="shared" si="93"/>
        <v>0</v>
      </c>
      <c r="BP92" s="210">
        <f t="shared" si="94"/>
        <v>0</v>
      </c>
      <c r="BQ92" s="44">
        <f t="shared" si="95"/>
        <v>0</v>
      </c>
      <c r="BR92" s="70">
        <v>1058</v>
      </c>
      <c r="BS92" s="310"/>
      <c r="BT92" s="303"/>
      <c r="BU92" s="303"/>
      <c r="BV92" s="303"/>
      <c r="BW92" s="303"/>
      <c r="BX92" s="305"/>
      <c r="BY92" s="305"/>
      <c r="BZ92" s="303"/>
    </row>
    <row r="93" spans="1:78" ht="17">
      <c r="A93" s="71"/>
      <c r="B93" s="183"/>
      <c r="C93" s="293" t="s">
        <v>590</v>
      </c>
      <c r="D93" s="72"/>
      <c r="E93" s="207"/>
      <c r="F93" s="72"/>
      <c r="G93" s="72"/>
      <c r="H93" s="72"/>
      <c r="I93" s="72"/>
      <c r="J93" s="72"/>
      <c r="K93" s="72"/>
      <c r="L93" s="72"/>
      <c r="M93" s="72"/>
      <c r="N93" s="73"/>
      <c r="O93" s="270"/>
      <c r="P93" s="270"/>
      <c r="Q93" s="244"/>
      <c r="R93" s="74"/>
      <c r="S93" s="74"/>
      <c r="T93" s="74"/>
      <c r="U93" s="75"/>
      <c r="V93" s="74"/>
      <c r="W93" s="74"/>
      <c r="X93" s="76"/>
      <c r="Y93" s="74"/>
      <c r="Z93" s="76"/>
      <c r="AA93" s="76"/>
      <c r="AB93" s="456"/>
      <c r="AC93" s="456"/>
      <c r="AD93" s="77"/>
      <c r="AE93" s="77"/>
      <c r="AF93" s="77"/>
      <c r="AG93" s="77"/>
      <c r="AH93" s="77"/>
      <c r="AI93" s="77"/>
      <c r="AJ93" s="404"/>
      <c r="AK93" s="77"/>
      <c r="AL93" s="404"/>
      <c r="AM93" s="404"/>
      <c r="AN93" s="404"/>
      <c r="AO93" s="404"/>
      <c r="AP93" s="404"/>
      <c r="AQ93" s="404"/>
      <c r="AR93" s="404"/>
      <c r="AS93" s="404"/>
      <c r="AT93" s="404"/>
      <c r="AU93" s="404"/>
      <c r="AV93" s="404"/>
      <c r="AW93" s="404"/>
      <c r="AX93" s="456"/>
      <c r="AY93" s="456"/>
      <c r="AZ93" s="456"/>
      <c r="BA93" s="456"/>
      <c r="BB93" s="456"/>
      <c r="BC93" s="404"/>
      <c r="BD93" s="404"/>
      <c r="BE93" s="404"/>
      <c r="BF93" s="456"/>
      <c r="BG93" s="404"/>
      <c r="BH93" s="404"/>
      <c r="BI93" s="456"/>
      <c r="BJ93" s="404"/>
      <c r="BK93" s="404"/>
      <c r="BL93" s="456"/>
      <c r="BM93" s="404"/>
      <c r="BN93" s="404"/>
      <c r="BO93" s="404"/>
      <c r="BP93" s="404"/>
      <c r="BQ93" s="81"/>
      <c r="BR93" s="82"/>
      <c r="BS93" s="310"/>
      <c r="BT93" s="303"/>
      <c r="BU93" s="303"/>
      <c r="BV93" s="303"/>
      <c r="BW93" s="303"/>
      <c r="BX93" s="305"/>
      <c r="BY93" s="305"/>
      <c r="BZ93" s="303"/>
    </row>
    <row r="94" spans="1:78" ht="12.75" customHeight="1">
      <c r="A94" s="44" t="str">
        <f t="shared" ref="A94:A116" si="96">"AX1"&amp;REPT(0,4-LEN(BR94))&amp;BR94</f>
        <v>AX12055</v>
      </c>
      <c r="B94" s="38" t="s">
        <v>590</v>
      </c>
      <c r="C94" s="38" t="s">
        <v>703</v>
      </c>
      <c r="D94" s="46" t="s">
        <v>7</v>
      </c>
      <c r="E94" s="243"/>
      <c r="F94" s="118" t="s">
        <v>393</v>
      </c>
      <c r="G94" s="48" t="s">
        <v>67</v>
      </c>
      <c r="H94" s="118" t="s">
        <v>95</v>
      </c>
      <c r="I94" s="223" t="s">
        <v>1798</v>
      </c>
      <c r="J94" s="636" t="s">
        <v>1808</v>
      </c>
      <c r="K94" s="636" t="s">
        <v>1801</v>
      </c>
      <c r="L94" s="223" t="s">
        <v>1799</v>
      </c>
      <c r="M94" s="48">
        <v>0.7</v>
      </c>
      <c r="N94" s="44">
        <v>15</v>
      </c>
      <c r="O94" s="210"/>
      <c r="P94" s="210"/>
      <c r="Q94" s="49"/>
      <c r="R94" s="50"/>
      <c r="S94" s="51"/>
      <c r="T94" s="52"/>
      <c r="U94" s="53"/>
      <c r="V94" s="54"/>
      <c r="W94" s="55"/>
      <c r="X94" s="56"/>
      <c r="Y94" s="57"/>
      <c r="Z94" s="58"/>
      <c r="AA94" s="59"/>
      <c r="AB94" s="242"/>
      <c r="AC94" s="242"/>
      <c r="AD94" s="213">
        <f t="shared" si="79"/>
        <v>0</v>
      </c>
      <c r="AE94" s="61">
        <f t="shared" ref="AE94:AE106" si="97">N94*AD94</f>
        <v>0</v>
      </c>
      <c r="AF94" s="62"/>
      <c r="AG94" s="62"/>
      <c r="AH94" s="63"/>
      <c r="AI94" s="516"/>
      <c r="AJ94" s="509"/>
      <c r="AK94" s="516"/>
      <c r="AL94" s="516"/>
      <c r="AM94" s="510"/>
      <c r="AN94" s="205">
        <f>ROUND(CEILING(AR94*('Summary '!$J$2/100+1),5),0)-1</f>
        <v>84</v>
      </c>
      <c r="AO94" s="206">
        <f t="shared" ref="AO94:AO125" si="98">IF(P94=TRUE,-0.05,0)</f>
        <v>0</v>
      </c>
      <c r="AP94" s="206">
        <f t="shared" ref="AP94:AP125" si="99">IF(O94=TRUE,0.15,0)</f>
        <v>0</v>
      </c>
      <c r="AQ94" s="63"/>
      <c r="AR94" s="62">
        <v>69</v>
      </c>
      <c r="AS94" s="62"/>
      <c r="AT94" s="514"/>
      <c r="AU94" s="515"/>
      <c r="AV94" s="515">
        <f t="shared" ref="AV94:AV125" si="100">IF(OrderFormType="Wholesale",CEILING(AR94*ExchRate,ExchRateRoundUpTo),CEILING(AN94*ExchRate,ExchRateRoundUpTo)/1.22)</f>
        <v>69</v>
      </c>
      <c r="AW94" s="511">
        <f t="shared" ref="AW94:AW125" si="101">AV94*(1+AO94+AP94)</f>
        <v>69</v>
      </c>
      <c r="AX94" s="234"/>
      <c r="AY94" s="235"/>
      <c r="AZ94" s="236"/>
      <c r="BA94" s="237"/>
      <c r="BB94" s="238"/>
      <c r="BC94" s="45">
        <f t="shared" ref="BC94:BC125" si="102">SUM(AX94:BB94)</f>
        <v>0</v>
      </c>
      <c r="BD94" s="44">
        <f t="shared" ref="BD94:BD125" si="103">N94*BC94</f>
        <v>0</v>
      </c>
      <c r="BE94" s="512">
        <f t="shared" ref="BE94:BE125" si="104">AV94*(1.05+AO94+AP94)</f>
        <v>72.45</v>
      </c>
      <c r="BF94" s="242"/>
      <c r="BG94" s="210">
        <f t="shared" ref="BG94:BG114" si="105">$N94*BF94</f>
        <v>0</v>
      </c>
      <c r="BH94" s="512">
        <f t="shared" si="61"/>
        <v>75.900000000000006</v>
      </c>
      <c r="BI94" s="242"/>
      <c r="BJ94" s="44">
        <f t="shared" ref="BJ94:BJ125" si="106">N94*BI94</f>
        <v>0</v>
      </c>
      <c r="BK94" s="512">
        <f t="shared" ref="BK94:BK125" si="107">AV94*(1.15+AO94+AP94)</f>
        <v>79.349999999999994</v>
      </c>
      <c r="BL94" s="242"/>
      <c r="BM94" s="210">
        <f t="shared" ref="BM94:BM125" si="108">N94*BL94</f>
        <v>0</v>
      </c>
      <c r="BN94" s="512">
        <f t="shared" ref="BN94:BN125" si="109">AV94*(1.2+AO94+AP94)</f>
        <v>82.8</v>
      </c>
      <c r="BO94" s="397">
        <f t="shared" ref="BO94:BO125" si="110">(AD94*AW94)+(BC94*BE94)+(BF94*BH94)+(BI94*BK94)+(BL94*BN94)</f>
        <v>0</v>
      </c>
      <c r="BP94" s="210">
        <f t="shared" ref="BP94:BP125" si="111">AD94+BC94+BF94+BI94+BL94</f>
        <v>0</v>
      </c>
      <c r="BQ94" s="44">
        <f t="shared" ref="BQ94:BQ125" si="112">N94*BP94</f>
        <v>0</v>
      </c>
      <c r="BR94" s="70">
        <v>2055</v>
      </c>
      <c r="BS94" s="310"/>
      <c r="BT94" s="303"/>
      <c r="BU94" s="303"/>
      <c r="BV94" s="303"/>
      <c r="BW94" s="303"/>
      <c r="BX94" s="305"/>
      <c r="BY94" s="305"/>
      <c r="BZ94" s="303"/>
    </row>
    <row r="95" spans="1:78" ht="12.75" customHeight="1">
      <c r="A95" s="44" t="str">
        <f t="shared" si="96"/>
        <v>AX12056</v>
      </c>
      <c r="B95" s="38" t="s">
        <v>590</v>
      </c>
      <c r="C95" s="38" t="s">
        <v>704</v>
      </c>
      <c r="D95" s="46" t="s">
        <v>7</v>
      </c>
      <c r="E95" s="243"/>
      <c r="F95" s="118" t="s">
        <v>393</v>
      </c>
      <c r="G95" s="48" t="s">
        <v>67</v>
      </c>
      <c r="H95" s="118" t="s">
        <v>329</v>
      </c>
      <c r="I95" s="223" t="s">
        <v>1798</v>
      </c>
      <c r="J95" s="636" t="s">
        <v>1808</v>
      </c>
      <c r="K95" s="636" t="s">
        <v>1801</v>
      </c>
      <c r="L95" s="223" t="s">
        <v>1799</v>
      </c>
      <c r="M95" s="48">
        <v>1</v>
      </c>
      <c r="N95" s="44">
        <v>15</v>
      </c>
      <c r="O95" s="210"/>
      <c r="P95" s="210"/>
      <c r="Q95" s="49"/>
      <c r="R95" s="50"/>
      <c r="S95" s="51"/>
      <c r="T95" s="52"/>
      <c r="U95" s="53"/>
      <c r="V95" s="54"/>
      <c r="W95" s="55"/>
      <c r="X95" s="56"/>
      <c r="Y95" s="57"/>
      <c r="Z95" s="58"/>
      <c r="AA95" s="59"/>
      <c r="AB95" s="242"/>
      <c r="AC95" s="242"/>
      <c r="AD95" s="213">
        <f t="shared" si="79"/>
        <v>0</v>
      </c>
      <c r="AE95" s="61">
        <f t="shared" si="97"/>
        <v>0</v>
      </c>
      <c r="AF95" s="62"/>
      <c r="AG95" s="62"/>
      <c r="AH95" s="63"/>
      <c r="AI95" s="516"/>
      <c r="AJ95" s="509"/>
      <c r="AK95" s="516"/>
      <c r="AL95" s="516"/>
      <c r="AM95" s="510"/>
      <c r="AN95" s="205">
        <f>ROUND(CEILING(AR95*('Summary '!$J$2/100+1),5),0)-1</f>
        <v>94</v>
      </c>
      <c r="AO95" s="206">
        <f t="shared" si="98"/>
        <v>0</v>
      </c>
      <c r="AP95" s="206">
        <f t="shared" si="99"/>
        <v>0</v>
      </c>
      <c r="AQ95" s="63"/>
      <c r="AR95" s="62">
        <v>74</v>
      </c>
      <c r="AS95" s="62"/>
      <c r="AT95" s="514"/>
      <c r="AU95" s="515"/>
      <c r="AV95" s="515">
        <f t="shared" si="100"/>
        <v>74</v>
      </c>
      <c r="AW95" s="511">
        <f t="shared" si="101"/>
        <v>74</v>
      </c>
      <c r="AX95" s="234"/>
      <c r="AY95" s="235"/>
      <c r="AZ95" s="236"/>
      <c r="BA95" s="237"/>
      <c r="BB95" s="238"/>
      <c r="BC95" s="45">
        <f t="shared" si="102"/>
        <v>0</v>
      </c>
      <c r="BD95" s="44">
        <f t="shared" si="103"/>
        <v>0</v>
      </c>
      <c r="BE95" s="512">
        <f t="shared" si="104"/>
        <v>77.7</v>
      </c>
      <c r="BF95" s="242"/>
      <c r="BG95" s="210">
        <f t="shared" si="105"/>
        <v>0</v>
      </c>
      <c r="BH95" s="512">
        <f t="shared" si="61"/>
        <v>81.400000000000006</v>
      </c>
      <c r="BI95" s="242"/>
      <c r="BJ95" s="44">
        <f t="shared" si="106"/>
        <v>0</v>
      </c>
      <c r="BK95" s="512">
        <f t="shared" si="107"/>
        <v>85.1</v>
      </c>
      <c r="BL95" s="242"/>
      <c r="BM95" s="210">
        <f t="shared" si="108"/>
        <v>0</v>
      </c>
      <c r="BN95" s="512">
        <f t="shared" si="109"/>
        <v>88.8</v>
      </c>
      <c r="BO95" s="397">
        <f t="shared" si="110"/>
        <v>0</v>
      </c>
      <c r="BP95" s="210">
        <f t="shared" si="111"/>
        <v>0</v>
      </c>
      <c r="BQ95" s="44">
        <f t="shared" si="112"/>
        <v>0</v>
      </c>
      <c r="BR95" s="84">
        <v>2056</v>
      </c>
      <c r="BS95" s="310"/>
      <c r="BT95" s="303"/>
      <c r="BU95" s="303"/>
      <c r="BV95" s="303"/>
      <c r="BW95" s="303"/>
      <c r="BX95" s="305"/>
      <c r="BY95" s="305"/>
      <c r="BZ95" s="303"/>
    </row>
    <row r="96" spans="1:78" ht="12.75" customHeight="1">
      <c r="A96" s="44" t="str">
        <f t="shared" si="96"/>
        <v>AX12057</v>
      </c>
      <c r="B96" s="38" t="s">
        <v>590</v>
      </c>
      <c r="C96" s="38" t="s">
        <v>705</v>
      </c>
      <c r="D96" s="46" t="s">
        <v>7</v>
      </c>
      <c r="E96" s="243"/>
      <c r="F96" s="118" t="s">
        <v>581</v>
      </c>
      <c r="G96" s="48" t="s">
        <v>73</v>
      </c>
      <c r="H96" s="118" t="s">
        <v>79</v>
      </c>
      <c r="I96" s="223" t="s">
        <v>1798</v>
      </c>
      <c r="J96" s="636" t="s">
        <v>1808</v>
      </c>
      <c r="K96" s="636" t="s">
        <v>1801</v>
      </c>
      <c r="L96" s="223" t="s">
        <v>1799</v>
      </c>
      <c r="M96" s="48">
        <v>1.958</v>
      </c>
      <c r="N96" s="44">
        <v>15</v>
      </c>
      <c r="O96" s="210"/>
      <c r="P96" s="210"/>
      <c r="Q96" s="49"/>
      <c r="R96" s="50"/>
      <c r="S96" s="51"/>
      <c r="T96" s="52"/>
      <c r="U96" s="53"/>
      <c r="V96" s="54"/>
      <c r="W96" s="55"/>
      <c r="X96" s="56"/>
      <c r="Y96" s="57"/>
      <c r="Z96" s="58"/>
      <c r="AA96" s="59"/>
      <c r="AB96" s="242"/>
      <c r="AC96" s="242"/>
      <c r="AD96" s="213">
        <f t="shared" si="79"/>
        <v>0</v>
      </c>
      <c r="AE96" s="61">
        <f t="shared" si="97"/>
        <v>0</v>
      </c>
      <c r="AF96" s="62"/>
      <c r="AG96" s="62"/>
      <c r="AH96" s="63"/>
      <c r="AI96" s="516"/>
      <c r="AJ96" s="509"/>
      <c r="AK96" s="516"/>
      <c r="AL96" s="516"/>
      <c r="AM96" s="510"/>
      <c r="AN96" s="205">
        <f>ROUND(CEILING(AR96*('Summary '!$J$2/100+1),5),0)-1</f>
        <v>109</v>
      </c>
      <c r="AO96" s="206">
        <f t="shared" si="98"/>
        <v>0</v>
      </c>
      <c r="AP96" s="206">
        <f t="shared" si="99"/>
        <v>0</v>
      </c>
      <c r="AQ96" s="63"/>
      <c r="AR96" s="62">
        <v>89</v>
      </c>
      <c r="AS96" s="62"/>
      <c r="AT96" s="514"/>
      <c r="AU96" s="515"/>
      <c r="AV96" s="515">
        <f t="shared" si="100"/>
        <v>89</v>
      </c>
      <c r="AW96" s="511">
        <f t="shared" si="101"/>
        <v>89</v>
      </c>
      <c r="AX96" s="234"/>
      <c r="AY96" s="235"/>
      <c r="AZ96" s="236"/>
      <c r="BA96" s="237"/>
      <c r="BB96" s="238"/>
      <c r="BC96" s="45">
        <f t="shared" si="102"/>
        <v>0</v>
      </c>
      <c r="BD96" s="44">
        <f t="shared" si="103"/>
        <v>0</v>
      </c>
      <c r="BE96" s="512">
        <f t="shared" si="104"/>
        <v>93.45</v>
      </c>
      <c r="BF96" s="242"/>
      <c r="BG96" s="210">
        <f t="shared" si="105"/>
        <v>0</v>
      </c>
      <c r="BH96" s="512">
        <f t="shared" si="61"/>
        <v>97.9</v>
      </c>
      <c r="BI96" s="242"/>
      <c r="BJ96" s="44">
        <f t="shared" si="106"/>
        <v>0</v>
      </c>
      <c r="BK96" s="512">
        <f t="shared" si="107"/>
        <v>102.35</v>
      </c>
      <c r="BL96" s="242"/>
      <c r="BM96" s="210">
        <f t="shared" si="108"/>
        <v>0</v>
      </c>
      <c r="BN96" s="512">
        <f t="shared" si="109"/>
        <v>106.8</v>
      </c>
      <c r="BO96" s="397">
        <f t="shared" si="110"/>
        <v>0</v>
      </c>
      <c r="BP96" s="210">
        <f t="shared" si="111"/>
        <v>0</v>
      </c>
      <c r="BQ96" s="44">
        <f t="shared" si="112"/>
        <v>0</v>
      </c>
      <c r="BR96" s="70">
        <v>2057</v>
      </c>
      <c r="BS96" s="310"/>
      <c r="BT96" s="303"/>
      <c r="BU96" s="303"/>
      <c r="BV96" s="303"/>
      <c r="BW96" s="303"/>
      <c r="BX96" s="305"/>
      <c r="BY96" s="305"/>
      <c r="BZ96" s="303"/>
    </row>
    <row r="97" spans="1:78" ht="12.75" customHeight="1">
      <c r="A97" s="44" t="str">
        <f t="shared" si="96"/>
        <v>AX12069</v>
      </c>
      <c r="B97" s="38" t="s">
        <v>590</v>
      </c>
      <c r="C97" s="38" t="s">
        <v>706</v>
      </c>
      <c r="D97" s="46" t="s">
        <v>7</v>
      </c>
      <c r="E97" s="243"/>
      <c r="F97" s="118" t="s">
        <v>804</v>
      </c>
      <c r="G97" s="48" t="s">
        <v>76</v>
      </c>
      <c r="H97" s="118" t="s">
        <v>79</v>
      </c>
      <c r="I97" s="223" t="s">
        <v>1798</v>
      </c>
      <c r="J97" s="636" t="s">
        <v>1808</v>
      </c>
      <c r="K97" s="636" t="s">
        <v>1801</v>
      </c>
      <c r="L97" s="223" t="s">
        <v>1799</v>
      </c>
      <c r="M97" s="48">
        <v>3.7349999999999999</v>
      </c>
      <c r="N97" s="44">
        <v>5</v>
      </c>
      <c r="O97" s="210"/>
      <c r="P97" s="210"/>
      <c r="Q97" s="49"/>
      <c r="R97" s="50"/>
      <c r="S97" s="51"/>
      <c r="T97" s="52"/>
      <c r="U97" s="53"/>
      <c r="V97" s="54"/>
      <c r="W97" s="55"/>
      <c r="X97" s="56"/>
      <c r="Y97" s="57"/>
      <c r="Z97" s="58"/>
      <c r="AA97" s="59"/>
      <c r="AB97" s="242"/>
      <c r="AC97" s="242"/>
      <c r="AD97" s="213">
        <f t="shared" si="79"/>
        <v>0</v>
      </c>
      <c r="AE97" s="61">
        <f t="shared" si="97"/>
        <v>0</v>
      </c>
      <c r="AF97" s="62"/>
      <c r="AG97" s="62"/>
      <c r="AH97" s="63"/>
      <c r="AI97" s="516"/>
      <c r="AJ97" s="509"/>
      <c r="AK97" s="516"/>
      <c r="AL97" s="516"/>
      <c r="AM97" s="510"/>
      <c r="AN97" s="205">
        <f>ROUND(CEILING(AR97*('Summary '!$J$2/100+1),5),0)-1</f>
        <v>139</v>
      </c>
      <c r="AO97" s="206">
        <f t="shared" si="98"/>
        <v>0</v>
      </c>
      <c r="AP97" s="206">
        <f t="shared" si="99"/>
        <v>0</v>
      </c>
      <c r="AQ97" s="63"/>
      <c r="AR97" s="62">
        <v>114</v>
      </c>
      <c r="AS97" s="62"/>
      <c r="AT97" s="514"/>
      <c r="AU97" s="515"/>
      <c r="AV97" s="515">
        <f t="shared" si="100"/>
        <v>114</v>
      </c>
      <c r="AW97" s="511">
        <f t="shared" si="101"/>
        <v>114</v>
      </c>
      <c r="AX97" s="234"/>
      <c r="AY97" s="235"/>
      <c r="AZ97" s="236"/>
      <c r="BA97" s="237"/>
      <c r="BB97" s="238"/>
      <c r="BC97" s="45">
        <f t="shared" si="102"/>
        <v>0</v>
      </c>
      <c r="BD97" s="44">
        <f t="shared" si="103"/>
        <v>0</v>
      </c>
      <c r="BE97" s="512">
        <f t="shared" si="104"/>
        <v>119.7</v>
      </c>
      <c r="BF97" s="242"/>
      <c r="BG97" s="210">
        <f t="shared" si="105"/>
        <v>0</v>
      </c>
      <c r="BH97" s="512">
        <f t="shared" si="61"/>
        <v>125.4</v>
      </c>
      <c r="BI97" s="242"/>
      <c r="BJ97" s="44">
        <f t="shared" si="106"/>
        <v>0</v>
      </c>
      <c r="BK97" s="512">
        <f t="shared" si="107"/>
        <v>131.1</v>
      </c>
      <c r="BL97" s="242"/>
      <c r="BM97" s="210">
        <f t="shared" si="108"/>
        <v>0</v>
      </c>
      <c r="BN97" s="512">
        <f t="shared" si="109"/>
        <v>136.79999999999998</v>
      </c>
      <c r="BO97" s="397">
        <f t="shared" si="110"/>
        <v>0</v>
      </c>
      <c r="BP97" s="210">
        <f t="shared" si="111"/>
        <v>0</v>
      </c>
      <c r="BQ97" s="44">
        <f t="shared" si="112"/>
        <v>0</v>
      </c>
      <c r="BR97" s="70">
        <v>2069</v>
      </c>
      <c r="BS97" s="310"/>
      <c r="BT97" s="303"/>
      <c r="BU97" s="303"/>
      <c r="BV97" s="303"/>
      <c r="BW97" s="303"/>
      <c r="BX97" s="305"/>
      <c r="BY97" s="305"/>
      <c r="BZ97" s="303"/>
    </row>
    <row r="98" spans="1:78" ht="12.75" customHeight="1">
      <c r="A98" s="44" t="str">
        <f t="shared" si="96"/>
        <v>AX12058</v>
      </c>
      <c r="B98" s="38" t="s">
        <v>590</v>
      </c>
      <c r="C98" s="38" t="s">
        <v>707</v>
      </c>
      <c r="D98" s="46" t="s">
        <v>7</v>
      </c>
      <c r="E98" s="243"/>
      <c r="F98" s="46" t="s">
        <v>67</v>
      </c>
      <c r="G98" s="46" t="s">
        <v>67</v>
      </c>
      <c r="H98" s="47" t="s">
        <v>74</v>
      </c>
      <c r="I98" s="223" t="s">
        <v>1798</v>
      </c>
      <c r="J98" s="636" t="s">
        <v>1808</v>
      </c>
      <c r="K98" s="636" t="s">
        <v>1801</v>
      </c>
      <c r="L98" s="223" t="s">
        <v>1799</v>
      </c>
      <c r="M98" s="48">
        <v>1.58</v>
      </c>
      <c r="N98" s="44">
        <v>15</v>
      </c>
      <c r="O98" s="210"/>
      <c r="P98" s="210"/>
      <c r="Q98" s="49"/>
      <c r="R98" s="50"/>
      <c r="S98" s="51"/>
      <c r="T98" s="52"/>
      <c r="U98" s="53"/>
      <c r="V98" s="54"/>
      <c r="W98" s="55"/>
      <c r="X98" s="56"/>
      <c r="Y98" s="57"/>
      <c r="Z98" s="58"/>
      <c r="AA98" s="59"/>
      <c r="AB98" s="242"/>
      <c r="AC98" s="242"/>
      <c r="AD98" s="213">
        <f t="shared" si="79"/>
        <v>0</v>
      </c>
      <c r="AE98" s="61">
        <f t="shared" si="97"/>
        <v>0</v>
      </c>
      <c r="AF98" s="62"/>
      <c r="AG98" s="62"/>
      <c r="AH98" s="63"/>
      <c r="AI98" s="516"/>
      <c r="AJ98" s="509"/>
      <c r="AK98" s="516"/>
      <c r="AL98" s="516"/>
      <c r="AM98" s="510"/>
      <c r="AN98" s="205">
        <f>ROUND(CEILING(AR98*('Summary '!$J$2/100+1),5),0)-1</f>
        <v>104</v>
      </c>
      <c r="AO98" s="206">
        <f t="shared" si="98"/>
        <v>0</v>
      </c>
      <c r="AP98" s="206">
        <f t="shared" si="99"/>
        <v>0</v>
      </c>
      <c r="AQ98" s="63"/>
      <c r="AR98" s="62">
        <v>84</v>
      </c>
      <c r="AS98" s="62"/>
      <c r="AT98" s="514"/>
      <c r="AU98" s="515"/>
      <c r="AV98" s="515">
        <f t="shared" si="100"/>
        <v>84</v>
      </c>
      <c r="AW98" s="511">
        <f t="shared" si="101"/>
        <v>84</v>
      </c>
      <c r="AX98" s="234"/>
      <c r="AY98" s="235"/>
      <c r="AZ98" s="236"/>
      <c r="BA98" s="237"/>
      <c r="BB98" s="238"/>
      <c r="BC98" s="45">
        <f t="shared" si="102"/>
        <v>0</v>
      </c>
      <c r="BD98" s="44">
        <f t="shared" si="103"/>
        <v>0</v>
      </c>
      <c r="BE98" s="512">
        <f t="shared" si="104"/>
        <v>88.2</v>
      </c>
      <c r="BF98" s="242"/>
      <c r="BG98" s="210">
        <f t="shared" si="105"/>
        <v>0</v>
      </c>
      <c r="BH98" s="512">
        <f t="shared" si="61"/>
        <v>92.4</v>
      </c>
      <c r="BI98" s="242"/>
      <c r="BJ98" s="44">
        <f t="shared" si="106"/>
        <v>0</v>
      </c>
      <c r="BK98" s="512">
        <f t="shared" si="107"/>
        <v>96.6</v>
      </c>
      <c r="BL98" s="242"/>
      <c r="BM98" s="210">
        <f t="shared" si="108"/>
        <v>0</v>
      </c>
      <c r="BN98" s="512">
        <f t="shared" si="109"/>
        <v>100.8</v>
      </c>
      <c r="BO98" s="397">
        <f t="shared" si="110"/>
        <v>0</v>
      </c>
      <c r="BP98" s="210">
        <f t="shared" si="111"/>
        <v>0</v>
      </c>
      <c r="BQ98" s="44">
        <f t="shared" si="112"/>
        <v>0</v>
      </c>
      <c r="BR98" s="84">
        <v>2058</v>
      </c>
      <c r="BS98" s="310"/>
      <c r="BT98" s="303"/>
      <c r="BU98" s="303"/>
      <c r="BV98" s="303"/>
      <c r="BW98" s="303"/>
      <c r="BX98" s="305"/>
      <c r="BY98" s="305"/>
      <c r="BZ98" s="303"/>
    </row>
    <row r="99" spans="1:78" ht="12.75" customHeight="1">
      <c r="A99" s="44" t="str">
        <f t="shared" si="96"/>
        <v>AX12059</v>
      </c>
      <c r="B99" s="38" t="s">
        <v>590</v>
      </c>
      <c r="C99" s="38" t="s">
        <v>708</v>
      </c>
      <c r="D99" s="46" t="s">
        <v>7</v>
      </c>
      <c r="E99" s="243"/>
      <c r="F99" s="47" t="s">
        <v>582</v>
      </c>
      <c r="G99" s="46" t="s">
        <v>67</v>
      </c>
      <c r="H99" s="47" t="s">
        <v>95</v>
      </c>
      <c r="I99" s="223" t="s">
        <v>1798</v>
      </c>
      <c r="J99" s="636" t="s">
        <v>1808</v>
      </c>
      <c r="K99" s="636" t="s">
        <v>1801</v>
      </c>
      <c r="L99" s="223" t="s">
        <v>1799</v>
      </c>
      <c r="M99" s="48">
        <v>1.81</v>
      </c>
      <c r="N99" s="44">
        <v>15</v>
      </c>
      <c r="O99" s="210"/>
      <c r="P99" s="210"/>
      <c r="Q99" s="49"/>
      <c r="R99" s="50"/>
      <c r="S99" s="51"/>
      <c r="T99" s="52"/>
      <c r="U99" s="53"/>
      <c r="V99" s="54"/>
      <c r="W99" s="55"/>
      <c r="X99" s="56"/>
      <c r="Y99" s="57"/>
      <c r="Z99" s="58"/>
      <c r="AA99" s="59"/>
      <c r="AB99" s="242"/>
      <c r="AC99" s="242"/>
      <c r="AD99" s="213">
        <f t="shared" si="79"/>
        <v>0</v>
      </c>
      <c r="AE99" s="61">
        <f t="shared" si="97"/>
        <v>0</v>
      </c>
      <c r="AF99" s="62"/>
      <c r="AG99" s="62"/>
      <c r="AH99" s="63"/>
      <c r="AI99" s="516"/>
      <c r="AJ99" s="509"/>
      <c r="AK99" s="516"/>
      <c r="AL99" s="516"/>
      <c r="AM99" s="510"/>
      <c r="AN99" s="205">
        <f>ROUND(CEILING(AR99*('Summary '!$J$2/100+1),5),0)-1</f>
        <v>109</v>
      </c>
      <c r="AO99" s="206">
        <f t="shared" si="98"/>
        <v>0</v>
      </c>
      <c r="AP99" s="206">
        <f t="shared" si="99"/>
        <v>0</v>
      </c>
      <c r="AQ99" s="63"/>
      <c r="AR99" s="62">
        <v>89</v>
      </c>
      <c r="AS99" s="62"/>
      <c r="AT99" s="514"/>
      <c r="AU99" s="515"/>
      <c r="AV99" s="515">
        <f t="shared" si="100"/>
        <v>89</v>
      </c>
      <c r="AW99" s="511">
        <f t="shared" si="101"/>
        <v>89</v>
      </c>
      <c r="AX99" s="234"/>
      <c r="AY99" s="235"/>
      <c r="AZ99" s="236"/>
      <c r="BA99" s="237"/>
      <c r="BB99" s="238"/>
      <c r="BC99" s="45">
        <f t="shared" si="102"/>
        <v>0</v>
      </c>
      <c r="BD99" s="44">
        <f t="shared" si="103"/>
        <v>0</v>
      </c>
      <c r="BE99" s="512">
        <f t="shared" si="104"/>
        <v>93.45</v>
      </c>
      <c r="BF99" s="242"/>
      <c r="BG99" s="210">
        <f t="shared" si="105"/>
        <v>0</v>
      </c>
      <c r="BH99" s="512">
        <f t="shared" si="61"/>
        <v>97.9</v>
      </c>
      <c r="BI99" s="242"/>
      <c r="BJ99" s="44">
        <f t="shared" si="106"/>
        <v>0</v>
      </c>
      <c r="BK99" s="512">
        <f t="shared" si="107"/>
        <v>102.35</v>
      </c>
      <c r="BL99" s="242"/>
      <c r="BM99" s="210">
        <f t="shared" si="108"/>
        <v>0</v>
      </c>
      <c r="BN99" s="512">
        <f t="shared" si="109"/>
        <v>106.8</v>
      </c>
      <c r="BO99" s="397">
        <f t="shared" si="110"/>
        <v>0</v>
      </c>
      <c r="BP99" s="210">
        <f t="shared" si="111"/>
        <v>0</v>
      </c>
      <c r="BQ99" s="44">
        <f t="shared" si="112"/>
        <v>0</v>
      </c>
      <c r="BR99" s="70">
        <v>2059</v>
      </c>
      <c r="BS99" s="310"/>
      <c r="BT99" s="303"/>
      <c r="BU99" s="303"/>
      <c r="BV99" s="303"/>
      <c r="BW99" s="303"/>
      <c r="BX99" s="305"/>
      <c r="BY99" s="305"/>
      <c r="BZ99" s="303"/>
    </row>
    <row r="100" spans="1:78" ht="12.75" customHeight="1">
      <c r="A100" s="44" t="str">
        <f t="shared" si="96"/>
        <v>AX12060</v>
      </c>
      <c r="B100" s="38" t="s">
        <v>590</v>
      </c>
      <c r="C100" s="38" t="s">
        <v>709</v>
      </c>
      <c r="D100" s="46" t="s">
        <v>7</v>
      </c>
      <c r="E100" s="243"/>
      <c r="F100" s="47" t="s">
        <v>59</v>
      </c>
      <c r="G100" s="48" t="s">
        <v>73</v>
      </c>
      <c r="H100" s="118" t="s">
        <v>74</v>
      </c>
      <c r="I100" s="223" t="s">
        <v>1798</v>
      </c>
      <c r="J100" s="636" t="s">
        <v>1808</v>
      </c>
      <c r="K100" s="636" t="s">
        <v>1801</v>
      </c>
      <c r="L100" s="223" t="s">
        <v>1799</v>
      </c>
      <c r="M100" s="48">
        <v>2.5</v>
      </c>
      <c r="N100" s="44">
        <v>12</v>
      </c>
      <c r="O100" s="210"/>
      <c r="P100" s="210"/>
      <c r="Q100" s="49"/>
      <c r="R100" s="50"/>
      <c r="S100" s="51"/>
      <c r="T100" s="52"/>
      <c r="U100" s="53"/>
      <c r="V100" s="54"/>
      <c r="W100" s="55"/>
      <c r="X100" s="56"/>
      <c r="Y100" s="57"/>
      <c r="Z100" s="58"/>
      <c r="AA100" s="59"/>
      <c r="AB100" s="242"/>
      <c r="AC100" s="242"/>
      <c r="AD100" s="213">
        <f t="shared" si="79"/>
        <v>0</v>
      </c>
      <c r="AE100" s="61">
        <f t="shared" si="97"/>
        <v>0</v>
      </c>
      <c r="AF100" s="62"/>
      <c r="AG100" s="62"/>
      <c r="AH100" s="63"/>
      <c r="AI100" s="516"/>
      <c r="AJ100" s="509"/>
      <c r="AK100" s="516"/>
      <c r="AL100" s="516"/>
      <c r="AM100" s="510"/>
      <c r="AN100" s="205">
        <f>ROUND(CEILING(AR100*('Summary '!$J$2/100+1),5),0)-1</f>
        <v>114</v>
      </c>
      <c r="AO100" s="206">
        <f t="shared" si="98"/>
        <v>0</v>
      </c>
      <c r="AP100" s="206">
        <f t="shared" si="99"/>
        <v>0</v>
      </c>
      <c r="AQ100" s="63"/>
      <c r="AR100" s="62">
        <v>94</v>
      </c>
      <c r="AS100" s="62"/>
      <c r="AT100" s="514"/>
      <c r="AU100" s="515"/>
      <c r="AV100" s="515">
        <f t="shared" si="100"/>
        <v>94</v>
      </c>
      <c r="AW100" s="511">
        <f t="shared" si="101"/>
        <v>94</v>
      </c>
      <c r="AX100" s="234"/>
      <c r="AY100" s="235"/>
      <c r="AZ100" s="236"/>
      <c r="BA100" s="237"/>
      <c r="BB100" s="238"/>
      <c r="BC100" s="45">
        <f t="shared" si="102"/>
        <v>0</v>
      </c>
      <c r="BD100" s="44">
        <f t="shared" si="103"/>
        <v>0</v>
      </c>
      <c r="BE100" s="512">
        <f t="shared" si="104"/>
        <v>98.7</v>
      </c>
      <c r="BF100" s="242"/>
      <c r="BG100" s="210">
        <f t="shared" si="105"/>
        <v>0</v>
      </c>
      <c r="BH100" s="512">
        <f t="shared" si="61"/>
        <v>103.4</v>
      </c>
      <c r="BI100" s="242"/>
      <c r="BJ100" s="44">
        <f t="shared" si="106"/>
        <v>0</v>
      </c>
      <c r="BK100" s="512">
        <f t="shared" si="107"/>
        <v>108.1</v>
      </c>
      <c r="BL100" s="242"/>
      <c r="BM100" s="210">
        <f t="shared" si="108"/>
        <v>0</v>
      </c>
      <c r="BN100" s="512">
        <f t="shared" si="109"/>
        <v>112.8</v>
      </c>
      <c r="BO100" s="397">
        <f t="shared" si="110"/>
        <v>0</v>
      </c>
      <c r="BP100" s="210">
        <f t="shared" si="111"/>
        <v>0</v>
      </c>
      <c r="BQ100" s="44">
        <f t="shared" si="112"/>
        <v>0</v>
      </c>
      <c r="BR100" s="84">
        <v>2060</v>
      </c>
      <c r="BS100" s="310"/>
      <c r="BT100" s="303"/>
      <c r="BU100" s="303"/>
      <c r="BV100" s="303"/>
      <c r="BW100" s="303"/>
      <c r="BX100" s="305"/>
      <c r="BY100" s="305"/>
      <c r="BZ100" s="303"/>
    </row>
    <row r="101" spans="1:78" ht="12.75" customHeight="1">
      <c r="A101" s="44" t="str">
        <f t="shared" si="96"/>
        <v>AX12061</v>
      </c>
      <c r="B101" s="38" t="s">
        <v>590</v>
      </c>
      <c r="C101" s="38" t="s">
        <v>710</v>
      </c>
      <c r="D101" s="46" t="s">
        <v>7</v>
      </c>
      <c r="E101" s="243"/>
      <c r="F101" s="46" t="s">
        <v>72</v>
      </c>
      <c r="G101" s="48" t="s">
        <v>73</v>
      </c>
      <c r="H101" s="48" t="s">
        <v>74</v>
      </c>
      <c r="I101" s="223" t="s">
        <v>1798</v>
      </c>
      <c r="J101" s="636" t="s">
        <v>1808</v>
      </c>
      <c r="K101" s="636" t="s">
        <v>1801</v>
      </c>
      <c r="L101" s="223" t="s">
        <v>1799</v>
      </c>
      <c r="M101" s="48">
        <v>2.4300000000000002</v>
      </c>
      <c r="N101" s="44">
        <v>10</v>
      </c>
      <c r="O101" s="210"/>
      <c r="P101" s="210"/>
      <c r="Q101" s="49"/>
      <c r="R101" s="50"/>
      <c r="S101" s="51"/>
      <c r="T101" s="52"/>
      <c r="U101" s="53"/>
      <c r="V101" s="54"/>
      <c r="W101" s="55"/>
      <c r="X101" s="56"/>
      <c r="Y101" s="57"/>
      <c r="Z101" s="58"/>
      <c r="AA101" s="59"/>
      <c r="AB101" s="242"/>
      <c r="AC101" s="242"/>
      <c r="AD101" s="213">
        <f t="shared" si="79"/>
        <v>0</v>
      </c>
      <c r="AE101" s="61">
        <f t="shared" si="97"/>
        <v>0</v>
      </c>
      <c r="AF101" s="62"/>
      <c r="AG101" s="62"/>
      <c r="AH101" s="63"/>
      <c r="AI101" s="516"/>
      <c r="AJ101" s="509"/>
      <c r="AK101" s="516"/>
      <c r="AL101" s="516"/>
      <c r="AM101" s="510"/>
      <c r="AN101" s="205">
        <f>ROUND(CEILING(AR101*('Summary '!$J$2/100+1),5),0)-1</f>
        <v>114</v>
      </c>
      <c r="AO101" s="206">
        <f t="shared" si="98"/>
        <v>0</v>
      </c>
      <c r="AP101" s="206">
        <f t="shared" si="99"/>
        <v>0</v>
      </c>
      <c r="AQ101" s="63"/>
      <c r="AR101" s="62">
        <v>94</v>
      </c>
      <c r="AS101" s="62"/>
      <c r="AT101" s="514"/>
      <c r="AU101" s="515"/>
      <c r="AV101" s="515">
        <f t="shared" si="100"/>
        <v>94</v>
      </c>
      <c r="AW101" s="511">
        <f t="shared" si="101"/>
        <v>94</v>
      </c>
      <c r="AX101" s="234"/>
      <c r="AY101" s="235"/>
      <c r="AZ101" s="236"/>
      <c r="BA101" s="237"/>
      <c r="BB101" s="238"/>
      <c r="BC101" s="45">
        <f t="shared" si="102"/>
        <v>0</v>
      </c>
      <c r="BD101" s="44">
        <f t="shared" si="103"/>
        <v>0</v>
      </c>
      <c r="BE101" s="512">
        <f t="shared" si="104"/>
        <v>98.7</v>
      </c>
      <c r="BF101" s="242"/>
      <c r="BG101" s="210">
        <f t="shared" si="105"/>
        <v>0</v>
      </c>
      <c r="BH101" s="512">
        <f t="shared" si="61"/>
        <v>103.4</v>
      </c>
      <c r="BI101" s="242"/>
      <c r="BJ101" s="44">
        <f t="shared" si="106"/>
        <v>0</v>
      </c>
      <c r="BK101" s="512">
        <f t="shared" si="107"/>
        <v>108.1</v>
      </c>
      <c r="BL101" s="242"/>
      <c r="BM101" s="210">
        <f t="shared" si="108"/>
        <v>0</v>
      </c>
      <c r="BN101" s="512">
        <f t="shared" si="109"/>
        <v>112.8</v>
      </c>
      <c r="BO101" s="397">
        <f t="shared" si="110"/>
        <v>0</v>
      </c>
      <c r="BP101" s="210">
        <f t="shared" si="111"/>
        <v>0</v>
      </c>
      <c r="BQ101" s="44">
        <f t="shared" si="112"/>
        <v>0</v>
      </c>
      <c r="BR101" s="70">
        <v>2061</v>
      </c>
      <c r="BS101" s="310"/>
      <c r="BT101" s="303"/>
      <c r="BU101" s="303"/>
      <c r="BV101" s="303"/>
      <c r="BW101" s="303"/>
      <c r="BX101" s="305"/>
      <c r="BY101" s="305"/>
      <c r="BZ101" s="303"/>
    </row>
    <row r="102" spans="1:78" ht="12.75" customHeight="1">
      <c r="A102" s="44" t="str">
        <f t="shared" si="96"/>
        <v>AX12062</v>
      </c>
      <c r="B102" s="38" t="s">
        <v>590</v>
      </c>
      <c r="C102" s="38" t="s">
        <v>711</v>
      </c>
      <c r="D102" s="46" t="s">
        <v>7</v>
      </c>
      <c r="E102" s="243"/>
      <c r="F102" s="118" t="s">
        <v>580</v>
      </c>
      <c r="G102" s="48" t="s">
        <v>73</v>
      </c>
      <c r="H102" s="118" t="s">
        <v>329</v>
      </c>
      <c r="I102" s="223" t="s">
        <v>1798</v>
      </c>
      <c r="J102" s="636" t="s">
        <v>1808</v>
      </c>
      <c r="K102" s="636" t="s">
        <v>1801</v>
      </c>
      <c r="L102" s="223" t="s">
        <v>1799</v>
      </c>
      <c r="M102" s="48">
        <v>3.1749999999999998</v>
      </c>
      <c r="N102" s="44">
        <v>10</v>
      </c>
      <c r="O102" s="210"/>
      <c r="P102" s="210"/>
      <c r="Q102" s="49"/>
      <c r="R102" s="50"/>
      <c r="S102" s="51"/>
      <c r="T102" s="52"/>
      <c r="U102" s="53"/>
      <c r="V102" s="54"/>
      <c r="W102" s="55"/>
      <c r="X102" s="56"/>
      <c r="Y102" s="57"/>
      <c r="Z102" s="58"/>
      <c r="AA102" s="59"/>
      <c r="AB102" s="242"/>
      <c r="AC102" s="242"/>
      <c r="AD102" s="213">
        <f t="shared" si="79"/>
        <v>0</v>
      </c>
      <c r="AE102" s="61">
        <f t="shared" si="97"/>
        <v>0</v>
      </c>
      <c r="AF102" s="62"/>
      <c r="AG102" s="62"/>
      <c r="AH102" s="63"/>
      <c r="AI102" s="516"/>
      <c r="AJ102" s="509"/>
      <c r="AK102" s="516"/>
      <c r="AL102" s="516"/>
      <c r="AM102" s="510"/>
      <c r="AN102" s="205">
        <f>ROUND(CEILING(AR102*('Summary '!$J$2/100+1),5),0)-1</f>
        <v>129</v>
      </c>
      <c r="AO102" s="206">
        <f t="shared" si="98"/>
        <v>0</v>
      </c>
      <c r="AP102" s="206">
        <f t="shared" si="99"/>
        <v>0</v>
      </c>
      <c r="AQ102" s="63"/>
      <c r="AR102" s="62">
        <v>104</v>
      </c>
      <c r="AS102" s="62"/>
      <c r="AT102" s="514"/>
      <c r="AU102" s="515"/>
      <c r="AV102" s="515">
        <f t="shared" si="100"/>
        <v>104</v>
      </c>
      <c r="AW102" s="511">
        <f t="shared" si="101"/>
        <v>104</v>
      </c>
      <c r="AX102" s="234"/>
      <c r="AY102" s="235"/>
      <c r="AZ102" s="236"/>
      <c r="BA102" s="237"/>
      <c r="BB102" s="238"/>
      <c r="BC102" s="45">
        <f t="shared" si="102"/>
        <v>0</v>
      </c>
      <c r="BD102" s="44">
        <f t="shared" si="103"/>
        <v>0</v>
      </c>
      <c r="BE102" s="512">
        <f t="shared" si="104"/>
        <v>109.2</v>
      </c>
      <c r="BF102" s="242"/>
      <c r="BG102" s="210">
        <f t="shared" si="105"/>
        <v>0</v>
      </c>
      <c r="BH102" s="512">
        <f t="shared" si="61"/>
        <v>114.4</v>
      </c>
      <c r="BI102" s="242"/>
      <c r="BJ102" s="44">
        <f t="shared" si="106"/>
        <v>0</v>
      </c>
      <c r="BK102" s="512">
        <f t="shared" si="107"/>
        <v>119.6</v>
      </c>
      <c r="BL102" s="242"/>
      <c r="BM102" s="210">
        <f t="shared" si="108"/>
        <v>0</v>
      </c>
      <c r="BN102" s="512">
        <f t="shared" si="109"/>
        <v>124.8</v>
      </c>
      <c r="BO102" s="397">
        <f t="shared" si="110"/>
        <v>0</v>
      </c>
      <c r="BP102" s="210">
        <f t="shared" si="111"/>
        <v>0</v>
      </c>
      <c r="BQ102" s="44">
        <f t="shared" si="112"/>
        <v>0</v>
      </c>
      <c r="BR102" s="84">
        <v>2062</v>
      </c>
      <c r="BS102" s="310"/>
      <c r="BT102" s="303"/>
      <c r="BU102" s="303"/>
      <c r="BV102" s="303"/>
      <c r="BW102" s="303"/>
      <c r="BX102" s="305"/>
      <c r="BY102" s="305"/>
      <c r="BZ102" s="303"/>
    </row>
    <row r="103" spans="1:78" ht="12.75" customHeight="1">
      <c r="A103" s="44" t="str">
        <f t="shared" si="96"/>
        <v>AX12067</v>
      </c>
      <c r="B103" s="38" t="s">
        <v>590</v>
      </c>
      <c r="C103" s="38" t="s">
        <v>712</v>
      </c>
      <c r="D103" s="46" t="s">
        <v>7</v>
      </c>
      <c r="E103" s="243"/>
      <c r="F103" s="48" t="s">
        <v>57</v>
      </c>
      <c r="G103" s="47" t="s">
        <v>76</v>
      </c>
      <c r="H103" s="47" t="s">
        <v>74</v>
      </c>
      <c r="I103" s="223" t="s">
        <v>1798</v>
      </c>
      <c r="J103" s="636" t="s">
        <v>1808</v>
      </c>
      <c r="K103" s="636" t="s">
        <v>1801</v>
      </c>
      <c r="L103" s="223" t="s">
        <v>1799</v>
      </c>
      <c r="M103" s="48">
        <v>3.92</v>
      </c>
      <c r="N103" s="44">
        <v>5</v>
      </c>
      <c r="O103" s="210"/>
      <c r="P103" s="210"/>
      <c r="Q103" s="49"/>
      <c r="R103" s="50"/>
      <c r="S103" s="51"/>
      <c r="T103" s="52"/>
      <c r="U103" s="53"/>
      <c r="V103" s="54"/>
      <c r="W103" s="55"/>
      <c r="X103" s="56"/>
      <c r="Y103" s="57"/>
      <c r="Z103" s="58"/>
      <c r="AA103" s="59"/>
      <c r="AB103" s="242"/>
      <c r="AC103" s="242"/>
      <c r="AD103" s="213">
        <f t="shared" si="79"/>
        <v>0</v>
      </c>
      <c r="AE103" s="61">
        <f t="shared" si="97"/>
        <v>0</v>
      </c>
      <c r="AF103" s="62"/>
      <c r="AG103" s="62"/>
      <c r="AH103" s="63"/>
      <c r="AI103" s="516"/>
      <c r="AJ103" s="509"/>
      <c r="AK103" s="516"/>
      <c r="AL103" s="516"/>
      <c r="AM103" s="510"/>
      <c r="AN103" s="205">
        <f>ROUND(CEILING(AR103*('Summary '!$J$2/100+1),5),0)-1</f>
        <v>164</v>
      </c>
      <c r="AO103" s="206">
        <f t="shared" si="98"/>
        <v>0</v>
      </c>
      <c r="AP103" s="206">
        <f t="shared" si="99"/>
        <v>0</v>
      </c>
      <c r="AQ103" s="63"/>
      <c r="AR103" s="62">
        <v>134</v>
      </c>
      <c r="AS103" s="62"/>
      <c r="AT103" s="514"/>
      <c r="AU103" s="515"/>
      <c r="AV103" s="515">
        <f t="shared" si="100"/>
        <v>134</v>
      </c>
      <c r="AW103" s="511">
        <f t="shared" si="101"/>
        <v>134</v>
      </c>
      <c r="AX103" s="234"/>
      <c r="AY103" s="235"/>
      <c r="AZ103" s="236"/>
      <c r="BA103" s="237"/>
      <c r="BB103" s="238"/>
      <c r="BC103" s="45">
        <f t="shared" si="102"/>
        <v>0</v>
      </c>
      <c r="BD103" s="44">
        <f t="shared" si="103"/>
        <v>0</v>
      </c>
      <c r="BE103" s="512">
        <f t="shared" si="104"/>
        <v>140.70000000000002</v>
      </c>
      <c r="BF103" s="242"/>
      <c r="BG103" s="210">
        <f t="shared" si="105"/>
        <v>0</v>
      </c>
      <c r="BH103" s="512">
        <f t="shared" si="61"/>
        <v>147.4</v>
      </c>
      <c r="BI103" s="242"/>
      <c r="BJ103" s="44">
        <f t="shared" si="106"/>
        <v>0</v>
      </c>
      <c r="BK103" s="512">
        <f t="shared" si="107"/>
        <v>154.1</v>
      </c>
      <c r="BL103" s="242"/>
      <c r="BM103" s="210">
        <f t="shared" si="108"/>
        <v>0</v>
      </c>
      <c r="BN103" s="512">
        <f t="shared" si="109"/>
        <v>160.79999999999998</v>
      </c>
      <c r="BO103" s="397">
        <f t="shared" si="110"/>
        <v>0</v>
      </c>
      <c r="BP103" s="210">
        <f t="shared" si="111"/>
        <v>0</v>
      </c>
      <c r="BQ103" s="44">
        <f t="shared" si="112"/>
        <v>0</v>
      </c>
      <c r="BR103" s="70">
        <v>2067</v>
      </c>
      <c r="BS103" s="310"/>
      <c r="BT103" s="303"/>
      <c r="BU103" s="303"/>
      <c r="BV103" s="303"/>
      <c r="BW103" s="303"/>
      <c r="BX103" s="305"/>
      <c r="BY103" s="305"/>
      <c r="BZ103" s="303"/>
    </row>
    <row r="104" spans="1:78" ht="12.75" customHeight="1">
      <c r="A104" s="44" t="str">
        <f t="shared" si="96"/>
        <v>AX12068</v>
      </c>
      <c r="B104" s="38" t="s">
        <v>590</v>
      </c>
      <c r="C104" s="38" t="s">
        <v>713</v>
      </c>
      <c r="D104" s="46" t="s">
        <v>7</v>
      </c>
      <c r="E104" s="243"/>
      <c r="F104" s="118" t="s">
        <v>583</v>
      </c>
      <c r="G104" s="48" t="s">
        <v>76</v>
      </c>
      <c r="H104" s="118" t="s">
        <v>79</v>
      </c>
      <c r="I104" s="223" t="s">
        <v>1798</v>
      </c>
      <c r="J104" s="636" t="s">
        <v>1808</v>
      </c>
      <c r="K104" s="636" t="s">
        <v>1801</v>
      </c>
      <c r="L104" s="223" t="s">
        <v>1799</v>
      </c>
      <c r="M104" s="48">
        <v>3.9049999999999998</v>
      </c>
      <c r="N104" s="44">
        <v>4</v>
      </c>
      <c r="O104" s="210"/>
      <c r="P104" s="210"/>
      <c r="Q104" s="49"/>
      <c r="R104" s="50"/>
      <c r="S104" s="51"/>
      <c r="T104" s="52"/>
      <c r="U104" s="53"/>
      <c r="V104" s="54"/>
      <c r="W104" s="55"/>
      <c r="X104" s="56"/>
      <c r="Y104" s="57"/>
      <c r="Z104" s="58"/>
      <c r="AA104" s="59"/>
      <c r="AB104" s="242"/>
      <c r="AC104" s="242"/>
      <c r="AD104" s="213">
        <f t="shared" si="79"/>
        <v>0</v>
      </c>
      <c r="AE104" s="61">
        <f t="shared" si="97"/>
        <v>0</v>
      </c>
      <c r="AF104" s="62"/>
      <c r="AG104" s="62"/>
      <c r="AH104" s="63"/>
      <c r="AI104" s="516"/>
      <c r="AJ104" s="509"/>
      <c r="AK104" s="516"/>
      <c r="AL104" s="516"/>
      <c r="AM104" s="510"/>
      <c r="AN104" s="205">
        <f>ROUND(CEILING(AR104*('Summary '!$J$2/100+1),5),0)-1</f>
        <v>154</v>
      </c>
      <c r="AO104" s="206">
        <f t="shared" si="98"/>
        <v>0</v>
      </c>
      <c r="AP104" s="206">
        <f t="shared" si="99"/>
        <v>0</v>
      </c>
      <c r="AQ104" s="63"/>
      <c r="AR104" s="62">
        <v>124</v>
      </c>
      <c r="AS104" s="62"/>
      <c r="AT104" s="514"/>
      <c r="AU104" s="515"/>
      <c r="AV104" s="515">
        <f t="shared" si="100"/>
        <v>124</v>
      </c>
      <c r="AW104" s="511">
        <f t="shared" si="101"/>
        <v>124</v>
      </c>
      <c r="AX104" s="234"/>
      <c r="AY104" s="235"/>
      <c r="AZ104" s="236"/>
      <c r="BA104" s="237"/>
      <c r="BB104" s="238"/>
      <c r="BC104" s="45">
        <f t="shared" si="102"/>
        <v>0</v>
      </c>
      <c r="BD104" s="44">
        <f t="shared" si="103"/>
        <v>0</v>
      </c>
      <c r="BE104" s="512">
        <f t="shared" si="104"/>
        <v>130.20000000000002</v>
      </c>
      <c r="BF104" s="242"/>
      <c r="BG104" s="210">
        <f t="shared" si="105"/>
        <v>0</v>
      </c>
      <c r="BH104" s="512">
        <f t="shared" si="61"/>
        <v>136.4</v>
      </c>
      <c r="BI104" s="242"/>
      <c r="BJ104" s="44">
        <f t="shared" si="106"/>
        <v>0</v>
      </c>
      <c r="BK104" s="512">
        <f t="shared" si="107"/>
        <v>142.6</v>
      </c>
      <c r="BL104" s="242"/>
      <c r="BM104" s="210">
        <f t="shared" si="108"/>
        <v>0</v>
      </c>
      <c r="BN104" s="512">
        <f t="shared" si="109"/>
        <v>148.79999999999998</v>
      </c>
      <c r="BO104" s="397">
        <f t="shared" si="110"/>
        <v>0</v>
      </c>
      <c r="BP104" s="210">
        <f t="shared" si="111"/>
        <v>0</v>
      </c>
      <c r="BQ104" s="44">
        <f t="shared" si="112"/>
        <v>0</v>
      </c>
      <c r="BR104" s="84">
        <v>2068</v>
      </c>
      <c r="BS104" s="310"/>
      <c r="BT104" s="303"/>
      <c r="BU104" s="303"/>
      <c r="BV104" s="303"/>
      <c r="BW104" s="303"/>
      <c r="BX104" s="305"/>
      <c r="BY104" s="305"/>
      <c r="BZ104" s="303"/>
    </row>
    <row r="105" spans="1:78" ht="12.75" customHeight="1">
      <c r="A105" s="44" t="str">
        <f t="shared" si="96"/>
        <v>AX12066</v>
      </c>
      <c r="B105" s="38" t="s">
        <v>590</v>
      </c>
      <c r="C105" s="38" t="s">
        <v>714</v>
      </c>
      <c r="D105" s="46" t="s">
        <v>7</v>
      </c>
      <c r="E105" s="243"/>
      <c r="F105" s="48" t="s">
        <v>57</v>
      </c>
      <c r="G105" s="47" t="s">
        <v>76</v>
      </c>
      <c r="H105" s="47" t="s">
        <v>74</v>
      </c>
      <c r="I105" s="223" t="s">
        <v>1798</v>
      </c>
      <c r="J105" s="636" t="s">
        <v>1808</v>
      </c>
      <c r="K105" s="636" t="s">
        <v>1801</v>
      </c>
      <c r="L105" s="223" t="s">
        <v>1799</v>
      </c>
      <c r="M105" s="48">
        <v>4.5199999999999996</v>
      </c>
      <c r="N105" s="44">
        <v>5</v>
      </c>
      <c r="O105" s="210"/>
      <c r="P105" s="210"/>
      <c r="Q105" s="49"/>
      <c r="R105" s="50"/>
      <c r="S105" s="51"/>
      <c r="T105" s="52"/>
      <c r="U105" s="53"/>
      <c r="V105" s="54"/>
      <c r="W105" s="55"/>
      <c r="X105" s="56"/>
      <c r="Y105" s="57"/>
      <c r="Z105" s="58"/>
      <c r="AA105" s="59"/>
      <c r="AB105" s="242"/>
      <c r="AC105" s="242"/>
      <c r="AD105" s="213">
        <f t="shared" si="79"/>
        <v>0</v>
      </c>
      <c r="AE105" s="61">
        <f t="shared" si="97"/>
        <v>0</v>
      </c>
      <c r="AF105" s="62"/>
      <c r="AG105" s="62"/>
      <c r="AH105" s="63"/>
      <c r="AI105" s="516"/>
      <c r="AJ105" s="509"/>
      <c r="AK105" s="516"/>
      <c r="AL105" s="516"/>
      <c r="AM105" s="510"/>
      <c r="AN105" s="205">
        <f>ROUND(CEILING(AR105*('Summary '!$J$2/100+1),5),0)-1</f>
        <v>169</v>
      </c>
      <c r="AO105" s="206">
        <f t="shared" si="98"/>
        <v>0</v>
      </c>
      <c r="AP105" s="206">
        <f t="shared" si="99"/>
        <v>0</v>
      </c>
      <c r="AQ105" s="63"/>
      <c r="AR105" s="62">
        <v>139</v>
      </c>
      <c r="AS105" s="62"/>
      <c r="AT105" s="514"/>
      <c r="AU105" s="515"/>
      <c r="AV105" s="515">
        <f t="shared" si="100"/>
        <v>139</v>
      </c>
      <c r="AW105" s="511">
        <f t="shared" si="101"/>
        <v>139</v>
      </c>
      <c r="AX105" s="234"/>
      <c r="AY105" s="235"/>
      <c r="AZ105" s="236"/>
      <c r="BA105" s="237"/>
      <c r="BB105" s="238"/>
      <c r="BC105" s="45">
        <f t="shared" si="102"/>
        <v>0</v>
      </c>
      <c r="BD105" s="44">
        <f t="shared" si="103"/>
        <v>0</v>
      </c>
      <c r="BE105" s="512">
        <f t="shared" si="104"/>
        <v>145.95000000000002</v>
      </c>
      <c r="BF105" s="242"/>
      <c r="BG105" s="210">
        <f t="shared" si="105"/>
        <v>0</v>
      </c>
      <c r="BH105" s="512">
        <f t="shared" si="61"/>
        <v>152.9</v>
      </c>
      <c r="BI105" s="242"/>
      <c r="BJ105" s="44">
        <f t="shared" si="106"/>
        <v>0</v>
      </c>
      <c r="BK105" s="512">
        <f t="shared" si="107"/>
        <v>159.85</v>
      </c>
      <c r="BL105" s="242"/>
      <c r="BM105" s="210">
        <f t="shared" si="108"/>
        <v>0</v>
      </c>
      <c r="BN105" s="512">
        <f t="shared" si="109"/>
        <v>166.79999999999998</v>
      </c>
      <c r="BO105" s="397">
        <f t="shared" si="110"/>
        <v>0</v>
      </c>
      <c r="BP105" s="210">
        <f t="shared" si="111"/>
        <v>0</v>
      </c>
      <c r="BQ105" s="44">
        <f t="shared" si="112"/>
        <v>0</v>
      </c>
      <c r="BR105" s="84">
        <v>2066</v>
      </c>
      <c r="BS105" s="310"/>
      <c r="BT105" s="303"/>
      <c r="BU105" s="303"/>
      <c r="BV105" s="303"/>
      <c r="BW105" s="303"/>
      <c r="BX105" s="305"/>
      <c r="BY105" s="305"/>
      <c r="BZ105" s="303"/>
    </row>
    <row r="106" spans="1:78" ht="12.75" customHeight="1">
      <c r="A106" s="44" t="str">
        <f t="shared" si="96"/>
        <v>AX12064</v>
      </c>
      <c r="B106" s="38" t="s">
        <v>590</v>
      </c>
      <c r="C106" s="38" t="s">
        <v>715</v>
      </c>
      <c r="D106" s="46" t="s">
        <v>7</v>
      </c>
      <c r="E106" s="243"/>
      <c r="F106" s="118" t="s">
        <v>583</v>
      </c>
      <c r="G106" s="47" t="s">
        <v>76</v>
      </c>
      <c r="H106" s="47" t="s">
        <v>329</v>
      </c>
      <c r="I106" s="223" t="s">
        <v>1798</v>
      </c>
      <c r="J106" s="636" t="s">
        <v>1808</v>
      </c>
      <c r="K106" s="636" t="s">
        <v>1801</v>
      </c>
      <c r="L106" s="223" t="s">
        <v>1799</v>
      </c>
      <c r="M106" s="48">
        <v>4.1219999999999999</v>
      </c>
      <c r="N106" s="44">
        <v>5</v>
      </c>
      <c r="O106" s="210"/>
      <c r="P106" s="210"/>
      <c r="Q106" s="49"/>
      <c r="R106" s="50"/>
      <c r="S106" s="51"/>
      <c r="T106" s="52"/>
      <c r="U106" s="53"/>
      <c r="V106" s="54"/>
      <c r="W106" s="55"/>
      <c r="X106" s="56"/>
      <c r="Y106" s="57"/>
      <c r="Z106" s="58"/>
      <c r="AA106" s="59"/>
      <c r="AB106" s="242"/>
      <c r="AC106" s="242"/>
      <c r="AD106" s="213">
        <f t="shared" si="79"/>
        <v>0</v>
      </c>
      <c r="AE106" s="61">
        <f t="shared" si="97"/>
        <v>0</v>
      </c>
      <c r="AF106" s="62"/>
      <c r="AG106" s="62"/>
      <c r="AH106" s="63"/>
      <c r="AI106" s="516"/>
      <c r="AJ106" s="509"/>
      <c r="AK106" s="516"/>
      <c r="AL106" s="516"/>
      <c r="AM106" s="510"/>
      <c r="AN106" s="205">
        <f>ROUND(CEILING(AR106*('Summary '!$J$2/100+1),5),0)-1</f>
        <v>164</v>
      </c>
      <c r="AO106" s="206">
        <f t="shared" si="98"/>
        <v>0</v>
      </c>
      <c r="AP106" s="206">
        <f t="shared" si="99"/>
        <v>0</v>
      </c>
      <c r="AQ106" s="63"/>
      <c r="AR106" s="62">
        <v>134</v>
      </c>
      <c r="AS106" s="62"/>
      <c r="AT106" s="514"/>
      <c r="AU106" s="515"/>
      <c r="AV106" s="515">
        <f t="shared" si="100"/>
        <v>134</v>
      </c>
      <c r="AW106" s="511">
        <f t="shared" si="101"/>
        <v>134</v>
      </c>
      <c r="AX106" s="234"/>
      <c r="AY106" s="235"/>
      <c r="AZ106" s="236"/>
      <c r="BA106" s="237"/>
      <c r="BB106" s="238"/>
      <c r="BC106" s="45">
        <f t="shared" si="102"/>
        <v>0</v>
      </c>
      <c r="BD106" s="44">
        <f t="shared" si="103"/>
        <v>0</v>
      </c>
      <c r="BE106" s="512">
        <f t="shared" si="104"/>
        <v>140.70000000000002</v>
      </c>
      <c r="BF106" s="242"/>
      <c r="BG106" s="210">
        <f t="shared" si="105"/>
        <v>0</v>
      </c>
      <c r="BH106" s="512">
        <f t="shared" si="61"/>
        <v>147.4</v>
      </c>
      <c r="BI106" s="242"/>
      <c r="BJ106" s="44">
        <f t="shared" si="106"/>
        <v>0</v>
      </c>
      <c r="BK106" s="512">
        <f t="shared" si="107"/>
        <v>154.1</v>
      </c>
      <c r="BL106" s="242"/>
      <c r="BM106" s="210">
        <f t="shared" si="108"/>
        <v>0</v>
      </c>
      <c r="BN106" s="512">
        <f t="shared" si="109"/>
        <v>160.79999999999998</v>
      </c>
      <c r="BO106" s="397">
        <f t="shared" si="110"/>
        <v>0</v>
      </c>
      <c r="BP106" s="210">
        <f t="shared" si="111"/>
        <v>0</v>
      </c>
      <c r="BQ106" s="44">
        <f t="shared" si="112"/>
        <v>0</v>
      </c>
      <c r="BR106" s="84">
        <v>2064</v>
      </c>
      <c r="BS106" s="310"/>
      <c r="BT106" s="303"/>
      <c r="BU106" s="303"/>
      <c r="BV106" s="303"/>
      <c r="BW106" s="303"/>
      <c r="BX106" s="305"/>
      <c r="BY106" s="305"/>
      <c r="BZ106" s="303"/>
    </row>
    <row r="107" spans="1:78" ht="12.75" customHeight="1">
      <c r="A107" s="44" t="str">
        <f t="shared" si="96"/>
        <v>AX12063</v>
      </c>
      <c r="B107" s="38" t="s">
        <v>590</v>
      </c>
      <c r="C107" s="38" t="s">
        <v>716</v>
      </c>
      <c r="D107" s="46" t="s">
        <v>7</v>
      </c>
      <c r="E107" s="243"/>
      <c r="F107" s="47" t="s">
        <v>59</v>
      </c>
      <c r="G107" s="47" t="s">
        <v>73</v>
      </c>
      <c r="H107" s="48" t="s">
        <v>74</v>
      </c>
      <c r="I107" s="223" t="s">
        <v>1798</v>
      </c>
      <c r="J107" s="636" t="s">
        <v>1808</v>
      </c>
      <c r="K107" s="636" t="s">
        <v>1801</v>
      </c>
      <c r="L107" s="223" t="s">
        <v>1799</v>
      </c>
      <c r="M107" s="48">
        <v>4.5999999999999996</v>
      </c>
      <c r="N107" s="44">
        <v>10</v>
      </c>
      <c r="O107" s="210"/>
      <c r="P107" s="210"/>
      <c r="Q107" s="49"/>
      <c r="R107" s="50"/>
      <c r="S107" s="51"/>
      <c r="T107" s="52"/>
      <c r="U107" s="53"/>
      <c r="V107" s="54"/>
      <c r="W107" s="55"/>
      <c r="X107" s="56"/>
      <c r="Y107" s="57"/>
      <c r="Z107" s="58"/>
      <c r="AA107" s="59"/>
      <c r="AB107" s="242"/>
      <c r="AC107" s="242"/>
      <c r="AD107" s="213">
        <f t="shared" si="79"/>
        <v>0</v>
      </c>
      <c r="AE107" s="61">
        <f t="shared" ref="AE107:AE143" si="113">N107*AD107</f>
        <v>0</v>
      </c>
      <c r="AF107" s="62"/>
      <c r="AG107" s="62"/>
      <c r="AH107" s="63"/>
      <c r="AI107" s="516"/>
      <c r="AJ107" s="509"/>
      <c r="AK107" s="516"/>
      <c r="AL107" s="516"/>
      <c r="AM107" s="510"/>
      <c r="AN107" s="205">
        <f>ROUND(CEILING(AR107*('Summary '!$J$2/100+1),5),0)-1</f>
        <v>154</v>
      </c>
      <c r="AO107" s="206">
        <f t="shared" si="98"/>
        <v>0</v>
      </c>
      <c r="AP107" s="206">
        <f t="shared" si="99"/>
        <v>0</v>
      </c>
      <c r="AQ107" s="63"/>
      <c r="AR107" s="62">
        <v>124</v>
      </c>
      <c r="AS107" s="62"/>
      <c r="AT107" s="514"/>
      <c r="AU107" s="515"/>
      <c r="AV107" s="515">
        <f t="shared" si="100"/>
        <v>124</v>
      </c>
      <c r="AW107" s="511">
        <f t="shared" si="101"/>
        <v>124</v>
      </c>
      <c r="AX107" s="234"/>
      <c r="AY107" s="235"/>
      <c r="AZ107" s="236"/>
      <c r="BA107" s="237"/>
      <c r="BB107" s="238"/>
      <c r="BC107" s="45">
        <f t="shared" si="102"/>
        <v>0</v>
      </c>
      <c r="BD107" s="44">
        <f t="shared" si="103"/>
        <v>0</v>
      </c>
      <c r="BE107" s="512">
        <f t="shared" si="104"/>
        <v>130.20000000000002</v>
      </c>
      <c r="BF107" s="242"/>
      <c r="BG107" s="210">
        <f t="shared" si="105"/>
        <v>0</v>
      </c>
      <c r="BH107" s="512">
        <f t="shared" si="61"/>
        <v>136.4</v>
      </c>
      <c r="BI107" s="242"/>
      <c r="BJ107" s="44">
        <f t="shared" si="106"/>
        <v>0</v>
      </c>
      <c r="BK107" s="512">
        <f t="shared" si="107"/>
        <v>142.6</v>
      </c>
      <c r="BL107" s="242"/>
      <c r="BM107" s="210">
        <f t="shared" si="108"/>
        <v>0</v>
      </c>
      <c r="BN107" s="512">
        <f t="shared" si="109"/>
        <v>148.79999999999998</v>
      </c>
      <c r="BO107" s="397">
        <f t="shared" si="110"/>
        <v>0</v>
      </c>
      <c r="BP107" s="210">
        <f t="shared" si="111"/>
        <v>0</v>
      </c>
      <c r="BQ107" s="44">
        <f t="shared" si="112"/>
        <v>0</v>
      </c>
      <c r="BR107" s="70">
        <v>2063</v>
      </c>
      <c r="BS107" s="310"/>
      <c r="BT107" s="303"/>
      <c r="BU107" s="303"/>
      <c r="BV107" s="303"/>
      <c r="BW107" s="303"/>
      <c r="BX107" s="305"/>
      <c r="BY107" s="305"/>
      <c r="BZ107" s="303"/>
    </row>
    <row r="108" spans="1:78" ht="12.75" customHeight="1">
      <c r="A108" s="44" t="str">
        <f t="shared" si="96"/>
        <v>AX12070</v>
      </c>
      <c r="B108" s="38" t="s">
        <v>590</v>
      </c>
      <c r="C108" s="38" t="s">
        <v>717</v>
      </c>
      <c r="D108" s="46" t="s">
        <v>7</v>
      </c>
      <c r="E108" s="243"/>
      <c r="F108" s="118" t="s">
        <v>585</v>
      </c>
      <c r="G108" s="47" t="s">
        <v>76</v>
      </c>
      <c r="H108" s="47" t="s">
        <v>74</v>
      </c>
      <c r="I108" s="223" t="s">
        <v>1798</v>
      </c>
      <c r="J108" s="636" t="s">
        <v>1808</v>
      </c>
      <c r="K108" s="636" t="s">
        <v>1801</v>
      </c>
      <c r="L108" s="223" t="s">
        <v>1799</v>
      </c>
      <c r="M108" s="48">
        <v>4.9870000000000001</v>
      </c>
      <c r="N108" s="44">
        <v>4</v>
      </c>
      <c r="O108" s="210"/>
      <c r="P108" s="210"/>
      <c r="Q108" s="49"/>
      <c r="R108" s="50"/>
      <c r="S108" s="51"/>
      <c r="T108" s="52"/>
      <c r="U108" s="53"/>
      <c r="V108" s="54"/>
      <c r="W108" s="55"/>
      <c r="X108" s="56"/>
      <c r="Y108" s="57"/>
      <c r="Z108" s="58"/>
      <c r="AA108" s="59"/>
      <c r="AB108" s="242"/>
      <c r="AC108" s="242"/>
      <c r="AD108" s="213">
        <f t="shared" si="79"/>
        <v>0</v>
      </c>
      <c r="AE108" s="61">
        <f t="shared" ref="AE108:AE116" si="114">N108*AD108</f>
        <v>0</v>
      </c>
      <c r="AF108" s="62"/>
      <c r="AG108" s="62"/>
      <c r="AH108" s="63"/>
      <c r="AI108" s="516"/>
      <c r="AJ108" s="509"/>
      <c r="AK108" s="516"/>
      <c r="AL108" s="516"/>
      <c r="AM108" s="510"/>
      <c r="AN108" s="205">
        <f>ROUND(CEILING(AR108*('Summary '!$J$2/100+1),5),0)-1</f>
        <v>164</v>
      </c>
      <c r="AO108" s="206">
        <f t="shared" si="98"/>
        <v>0</v>
      </c>
      <c r="AP108" s="206">
        <f t="shared" si="99"/>
        <v>0</v>
      </c>
      <c r="AQ108" s="63"/>
      <c r="AR108" s="62">
        <v>134</v>
      </c>
      <c r="AS108" s="62"/>
      <c r="AT108" s="514"/>
      <c r="AU108" s="515"/>
      <c r="AV108" s="515">
        <f t="shared" si="100"/>
        <v>134</v>
      </c>
      <c r="AW108" s="511">
        <f t="shared" si="101"/>
        <v>134</v>
      </c>
      <c r="AX108" s="234"/>
      <c r="AY108" s="235"/>
      <c r="AZ108" s="236"/>
      <c r="BA108" s="237"/>
      <c r="BB108" s="238"/>
      <c r="BC108" s="45">
        <f t="shared" si="102"/>
        <v>0</v>
      </c>
      <c r="BD108" s="44">
        <f t="shared" si="103"/>
        <v>0</v>
      </c>
      <c r="BE108" s="512">
        <f t="shared" si="104"/>
        <v>140.70000000000002</v>
      </c>
      <c r="BF108" s="242"/>
      <c r="BG108" s="210">
        <f t="shared" si="105"/>
        <v>0</v>
      </c>
      <c r="BH108" s="512">
        <f t="shared" si="61"/>
        <v>147.4</v>
      </c>
      <c r="BI108" s="242"/>
      <c r="BJ108" s="44">
        <f t="shared" si="106"/>
        <v>0</v>
      </c>
      <c r="BK108" s="512">
        <f t="shared" si="107"/>
        <v>154.1</v>
      </c>
      <c r="BL108" s="242"/>
      <c r="BM108" s="210">
        <f t="shared" si="108"/>
        <v>0</v>
      </c>
      <c r="BN108" s="512">
        <f t="shared" si="109"/>
        <v>160.79999999999998</v>
      </c>
      <c r="BO108" s="397">
        <f t="shared" si="110"/>
        <v>0</v>
      </c>
      <c r="BP108" s="210">
        <f t="shared" si="111"/>
        <v>0</v>
      </c>
      <c r="BQ108" s="44">
        <f t="shared" si="112"/>
        <v>0</v>
      </c>
      <c r="BR108" s="84">
        <v>2070</v>
      </c>
      <c r="BS108" s="310"/>
      <c r="BT108" s="303"/>
      <c r="BU108" s="303"/>
      <c r="BV108" s="303"/>
      <c r="BW108" s="303"/>
      <c r="BX108" s="305"/>
      <c r="BY108" s="305"/>
      <c r="BZ108" s="303"/>
    </row>
    <row r="109" spans="1:78" ht="12.75" customHeight="1">
      <c r="A109" s="44" t="str">
        <f t="shared" si="96"/>
        <v>AX12071</v>
      </c>
      <c r="B109" s="38" t="s">
        <v>590</v>
      </c>
      <c r="C109" s="38" t="s">
        <v>718</v>
      </c>
      <c r="D109" s="46" t="s">
        <v>7</v>
      </c>
      <c r="E109" s="243"/>
      <c r="F109" s="118" t="s">
        <v>585</v>
      </c>
      <c r="G109" s="47" t="s">
        <v>76</v>
      </c>
      <c r="H109" s="47" t="s">
        <v>74</v>
      </c>
      <c r="I109" s="223" t="s">
        <v>1798</v>
      </c>
      <c r="J109" s="636" t="s">
        <v>1808</v>
      </c>
      <c r="K109" s="636" t="s">
        <v>1801</v>
      </c>
      <c r="L109" s="223" t="s">
        <v>1799</v>
      </c>
      <c r="M109" s="48">
        <v>6.2</v>
      </c>
      <c r="N109" s="44">
        <v>4</v>
      </c>
      <c r="O109" s="210"/>
      <c r="P109" s="210"/>
      <c r="Q109" s="49"/>
      <c r="R109" s="50"/>
      <c r="S109" s="51"/>
      <c r="T109" s="52"/>
      <c r="U109" s="53"/>
      <c r="V109" s="54"/>
      <c r="W109" s="55"/>
      <c r="X109" s="56"/>
      <c r="Y109" s="57"/>
      <c r="Z109" s="58"/>
      <c r="AA109" s="59"/>
      <c r="AB109" s="242"/>
      <c r="AC109" s="242"/>
      <c r="AD109" s="213">
        <f t="shared" si="79"/>
        <v>0</v>
      </c>
      <c r="AE109" s="61">
        <f t="shared" si="114"/>
        <v>0</v>
      </c>
      <c r="AF109" s="62"/>
      <c r="AG109" s="62"/>
      <c r="AH109" s="63"/>
      <c r="AI109" s="516"/>
      <c r="AJ109" s="509"/>
      <c r="AK109" s="516"/>
      <c r="AL109" s="516"/>
      <c r="AM109" s="510"/>
      <c r="AN109" s="205">
        <f>ROUND(CEILING(AR109*('Summary '!$J$2/100+1),5),0)-1</f>
        <v>179</v>
      </c>
      <c r="AO109" s="206">
        <f t="shared" si="98"/>
        <v>0</v>
      </c>
      <c r="AP109" s="206">
        <f t="shared" si="99"/>
        <v>0</v>
      </c>
      <c r="AQ109" s="63"/>
      <c r="AR109" s="62">
        <v>144</v>
      </c>
      <c r="AS109" s="62"/>
      <c r="AT109" s="514"/>
      <c r="AU109" s="515"/>
      <c r="AV109" s="515">
        <f t="shared" si="100"/>
        <v>144</v>
      </c>
      <c r="AW109" s="511">
        <f t="shared" si="101"/>
        <v>144</v>
      </c>
      <c r="AX109" s="234"/>
      <c r="AY109" s="235"/>
      <c r="AZ109" s="236"/>
      <c r="BA109" s="237"/>
      <c r="BB109" s="238"/>
      <c r="BC109" s="45">
        <f t="shared" si="102"/>
        <v>0</v>
      </c>
      <c r="BD109" s="44">
        <f t="shared" si="103"/>
        <v>0</v>
      </c>
      <c r="BE109" s="512">
        <f t="shared" si="104"/>
        <v>151.20000000000002</v>
      </c>
      <c r="BF109" s="242"/>
      <c r="BG109" s="210">
        <f t="shared" si="105"/>
        <v>0</v>
      </c>
      <c r="BH109" s="512">
        <f t="shared" si="61"/>
        <v>158.4</v>
      </c>
      <c r="BI109" s="242"/>
      <c r="BJ109" s="44">
        <f t="shared" si="106"/>
        <v>0</v>
      </c>
      <c r="BK109" s="512">
        <f t="shared" si="107"/>
        <v>165.6</v>
      </c>
      <c r="BL109" s="242"/>
      <c r="BM109" s="210">
        <f t="shared" si="108"/>
        <v>0</v>
      </c>
      <c r="BN109" s="512">
        <f t="shared" si="109"/>
        <v>172.79999999999998</v>
      </c>
      <c r="BO109" s="397">
        <f t="shared" si="110"/>
        <v>0</v>
      </c>
      <c r="BP109" s="210">
        <f t="shared" si="111"/>
        <v>0</v>
      </c>
      <c r="BQ109" s="44">
        <f t="shared" si="112"/>
        <v>0</v>
      </c>
      <c r="BR109" s="70">
        <v>2071</v>
      </c>
      <c r="BS109" s="310"/>
      <c r="BT109" s="303"/>
      <c r="BU109" s="303"/>
      <c r="BV109" s="303"/>
      <c r="BW109" s="303"/>
      <c r="BX109" s="305"/>
      <c r="BY109" s="305"/>
      <c r="BZ109" s="303"/>
    </row>
    <row r="110" spans="1:78" ht="12.75" customHeight="1">
      <c r="A110" s="44" t="str">
        <f t="shared" si="96"/>
        <v>AX12072</v>
      </c>
      <c r="B110" s="38" t="s">
        <v>590</v>
      </c>
      <c r="C110" s="38" t="s">
        <v>719</v>
      </c>
      <c r="D110" s="46" t="s">
        <v>7</v>
      </c>
      <c r="E110" s="243"/>
      <c r="F110" s="48" t="s">
        <v>59</v>
      </c>
      <c r="G110" s="48" t="s">
        <v>76</v>
      </c>
      <c r="H110" s="48" t="s">
        <v>77</v>
      </c>
      <c r="I110" s="223" t="s">
        <v>1798</v>
      </c>
      <c r="J110" s="636" t="s">
        <v>1808</v>
      </c>
      <c r="K110" s="636" t="s">
        <v>1801</v>
      </c>
      <c r="L110" s="223" t="s">
        <v>1799</v>
      </c>
      <c r="M110" s="48">
        <v>4.625</v>
      </c>
      <c r="N110" s="44">
        <v>4</v>
      </c>
      <c r="O110" s="210"/>
      <c r="P110" s="210"/>
      <c r="Q110" s="49"/>
      <c r="R110" s="50"/>
      <c r="S110" s="51"/>
      <c r="T110" s="52"/>
      <c r="U110" s="53"/>
      <c r="V110" s="54"/>
      <c r="W110" s="55"/>
      <c r="X110" s="56"/>
      <c r="Y110" s="57"/>
      <c r="Z110" s="58"/>
      <c r="AA110" s="59"/>
      <c r="AB110" s="242"/>
      <c r="AC110" s="242"/>
      <c r="AD110" s="213">
        <f t="shared" si="79"/>
        <v>0</v>
      </c>
      <c r="AE110" s="61">
        <f t="shared" si="114"/>
        <v>0</v>
      </c>
      <c r="AF110" s="62"/>
      <c r="AG110" s="62"/>
      <c r="AH110" s="63"/>
      <c r="AI110" s="516"/>
      <c r="AJ110" s="509"/>
      <c r="AK110" s="516"/>
      <c r="AL110" s="516"/>
      <c r="AM110" s="510"/>
      <c r="AN110" s="205">
        <f>ROUND(CEILING(AR110*('Summary '!$J$2/100+1),5),0)-1</f>
        <v>169</v>
      </c>
      <c r="AO110" s="206">
        <f t="shared" si="98"/>
        <v>0</v>
      </c>
      <c r="AP110" s="206">
        <f t="shared" si="99"/>
        <v>0</v>
      </c>
      <c r="AQ110" s="63"/>
      <c r="AR110" s="62">
        <v>139</v>
      </c>
      <c r="AS110" s="62"/>
      <c r="AT110" s="514"/>
      <c r="AU110" s="515"/>
      <c r="AV110" s="515">
        <f t="shared" si="100"/>
        <v>139</v>
      </c>
      <c r="AW110" s="511">
        <f t="shared" si="101"/>
        <v>139</v>
      </c>
      <c r="AX110" s="234"/>
      <c r="AY110" s="235"/>
      <c r="AZ110" s="236"/>
      <c r="BA110" s="237"/>
      <c r="BB110" s="238"/>
      <c r="BC110" s="45">
        <f t="shared" si="102"/>
        <v>0</v>
      </c>
      <c r="BD110" s="44">
        <f t="shared" si="103"/>
        <v>0</v>
      </c>
      <c r="BE110" s="512">
        <f t="shared" si="104"/>
        <v>145.95000000000002</v>
      </c>
      <c r="BF110" s="242"/>
      <c r="BG110" s="210">
        <f t="shared" si="105"/>
        <v>0</v>
      </c>
      <c r="BH110" s="512">
        <f t="shared" si="61"/>
        <v>152.9</v>
      </c>
      <c r="BI110" s="242"/>
      <c r="BJ110" s="44">
        <f t="shared" si="106"/>
        <v>0</v>
      </c>
      <c r="BK110" s="512">
        <f t="shared" si="107"/>
        <v>159.85</v>
      </c>
      <c r="BL110" s="242"/>
      <c r="BM110" s="210">
        <f t="shared" si="108"/>
        <v>0</v>
      </c>
      <c r="BN110" s="512">
        <f t="shared" si="109"/>
        <v>166.79999999999998</v>
      </c>
      <c r="BO110" s="397">
        <f t="shared" si="110"/>
        <v>0</v>
      </c>
      <c r="BP110" s="210">
        <f t="shared" si="111"/>
        <v>0</v>
      </c>
      <c r="BQ110" s="44">
        <f t="shared" si="112"/>
        <v>0</v>
      </c>
      <c r="BR110" s="84">
        <v>2072</v>
      </c>
      <c r="BS110" s="310"/>
      <c r="BT110" s="303"/>
      <c r="BU110" s="303"/>
      <c r="BV110" s="303"/>
      <c r="BW110" s="303"/>
      <c r="BX110" s="305"/>
      <c r="BY110" s="305"/>
      <c r="BZ110" s="303"/>
    </row>
    <row r="111" spans="1:78" ht="12.75" customHeight="1">
      <c r="A111" s="44" t="str">
        <f t="shared" si="96"/>
        <v>AX12073</v>
      </c>
      <c r="B111" s="38" t="s">
        <v>590</v>
      </c>
      <c r="C111" s="38" t="s">
        <v>720</v>
      </c>
      <c r="D111" s="46" t="s">
        <v>7</v>
      </c>
      <c r="E111" s="243"/>
      <c r="F111" s="46" t="s">
        <v>59</v>
      </c>
      <c r="G111" s="47" t="s">
        <v>87</v>
      </c>
      <c r="H111" s="47" t="s">
        <v>77</v>
      </c>
      <c r="I111" s="223" t="s">
        <v>1798</v>
      </c>
      <c r="J111" s="636" t="s">
        <v>1808</v>
      </c>
      <c r="K111" s="636" t="s">
        <v>1801</v>
      </c>
      <c r="L111" s="223" t="s">
        <v>1799</v>
      </c>
      <c r="M111" s="48">
        <v>4.7320000000000002</v>
      </c>
      <c r="N111" s="44">
        <v>2</v>
      </c>
      <c r="O111" s="210"/>
      <c r="P111" s="210"/>
      <c r="Q111" s="49"/>
      <c r="R111" s="50"/>
      <c r="S111" s="51"/>
      <c r="T111" s="52"/>
      <c r="U111" s="53"/>
      <c r="V111" s="54"/>
      <c r="W111" s="55"/>
      <c r="X111" s="56"/>
      <c r="Y111" s="57"/>
      <c r="Z111" s="58"/>
      <c r="AA111" s="59"/>
      <c r="AB111" s="242"/>
      <c r="AC111" s="242"/>
      <c r="AD111" s="213">
        <f t="shared" si="79"/>
        <v>0</v>
      </c>
      <c r="AE111" s="61">
        <f t="shared" si="114"/>
        <v>0</v>
      </c>
      <c r="AF111" s="62"/>
      <c r="AG111" s="62"/>
      <c r="AH111" s="63"/>
      <c r="AI111" s="516"/>
      <c r="AJ111" s="509"/>
      <c r="AK111" s="516"/>
      <c r="AL111" s="516"/>
      <c r="AM111" s="510"/>
      <c r="AN111" s="205">
        <f>ROUND(CEILING(AR111*('Summary '!$J$2/100+1),5),0)-1</f>
        <v>139</v>
      </c>
      <c r="AO111" s="206">
        <f t="shared" si="98"/>
        <v>0</v>
      </c>
      <c r="AP111" s="206">
        <f t="shared" si="99"/>
        <v>0</v>
      </c>
      <c r="AQ111" s="63"/>
      <c r="AR111" s="62">
        <v>114</v>
      </c>
      <c r="AS111" s="62"/>
      <c r="AT111" s="514"/>
      <c r="AU111" s="515"/>
      <c r="AV111" s="515">
        <f t="shared" si="100"/>
        <v>114</v>
      </c>
      <c r="AW111" s="511">
        <f t="shared" si="101"/>
        <v>114</v>
      </c>
      <c r="AX111" s="234"/>
      <c r="AY111" s="235"/>
      <c r="AZ111" s="236"/>
      <c r="BA111" s="237"/>
      <c r="BB111" s="238"/>
      <c r="BC111" s="45">
        <f t="shared" si="102"/>
        <v>0</v>
      </c>
      <c r="BD111" s="44">
        <f t="shared" si="103"/>
        <v>0</v>
      </c>
      <c r="BE111" s="512">
        <f t="shared" si="104"/>
        <v>119.7</v>
      </c>
      <c r="BF111" s="242"/>
      <c r="BG111" s="210">
        <f t="shared" si="105"/>
        <v>0</v>
      </c>
      <c r="BH111" s="512">
        <f t="shared" si="61"/>
        <v>125.4</v>
      </c>
      <c r="BI111" s="242"/>
      <c r="BJ111" s="44">
        <f t="shared" si="106"/>
        <v>0</v>
      </c>
      <c r="BK111" s="512">
        <f t="shared" si="107"/>
        <v>131.1</v>
      </c>
      <c r="BL111" s="242"/>
      <c r="BM111" s="210">
        <f t="shared" si="108"/>
        <v>0</v>
      </c>
      <c r="BN111" s="512">
        <f t="shared" si="109"/>
        <v>136.79999999999998</v>
      </c>
      <c r="BO111" s="397">
        <f t="shared" si="110"/>
        <v>0</v>
      </c>
      <c r="BP111" s="210">
        <f t="shared" si="111"/>
        <v>0</v>
      </c>
      <c r="BQ111" s="44">
        <f t="shared" si="112"/>
        <v>0</v>
      </c>
      <c r="BR111" s="70">
        <v>2073</v>
      </c>
      <c r="BS111" s="310"/>
      <c r="BT111" s="303"/>
      <c r="BU111" s="303"/>
      <c r="BV111" s="303"/>
      <c r="BW111" s="303"/>
      <c r="BX111" s="305"/>
      <c r="BY111" s="305"/>
      <c r="BZ111" s="303"/>
    </row>
    <row r="112" spans="1:78" ht="12.75" customHeight="1">
      <c r="A112" s="44" t="str">
        <f t="shared" si="96"/>
        <v>AX12083</v>
      </c>
      <c r="B112" s="38" t="s">
        <v>590</v>
      </c>
      <c r="C112" s="38" t="s">
        <v>721</v>
      </c>
      <c r="D112" s="46" t="s">
        <v>7</v>
      </c>
      <c r="E112" s="243"/>
      <c r="F112" s="47" t="s">
        <v>585</v>
      </c>
      <c r="G112" s="46" t="s">
        <v>87</v>
      </c>
      <c r="H112" s="47" t="s">
        <v>77</v>
      </c>
      <c r="I112" s="223" t="s">
        <v>1798</v>
      </c>
      <c r="J112" s="636" t="s">
        <v>1808</v>
      </c>
      <c r="K112" s="636" t="s">
        <v>1801</v>
      </c>
      <c r="L112" s="223" t="s">
        <v>1799</v>
      </c>
      <c r="M112" s="48">
        <v>7.4630000000000001</v>
      </c>
      <c r="N112" s="44">
        <v>2</v>
      </c>
      <c r="O112" s="210"/>
      <c r="P112" s="210"/>
      <c r="Q112" s="49"/>
      <c r="R112" s="50"/>
      <c r="S112" s="51"/>
      <c r="T112" s="52"/>
      <c r="U112" s="53"/>
      <c r="V112" s="54"/>
      <c r="W112" s="55"/>
      <c r="X112" s="56"/>
      <c r="Y112" s="57"/>
      <c r="Z112" s="58"/>
      <c r="AA112" s="59"/>
      <c r="AB112" s="242"/>
      <c r="AC112" s="242"/>
      <c r="AD112" s="213">
        <f t="shared" si="79"/>
        <v>0</v>
      </c>
      <c r="AE112" s="61">
        <f t="shared" si="114"/>
        <v>0</v>
      </c>
      <c r="AF112" s="62"/>
      <c r="AG112" s="62"/>
      <c r="AH112" s="63"/>
      <c r="AI112" s="516"/>
      <c r="AJ112" s="509"/>
      <c r="AK112" s="516"/>
      <c r="AL112" s="516"/>
      <c r="AM112" s="510"/>
      <c r="AN112" s="205">
        <f>ROUND(CEILING(AR112*('Summary '!$J$2/100+1),5),0)-1</f>
        <v>164</v>
      </c>
      <c r="AO112" s="206">
        <f t="shared" si="98"/>
        <v>0</v>
      </c>
      <c r="AP112" s="206">
        <f t="shared" si="99"/>
        <v>0</v>
      </c>
      <c r="AQ112" s="63"/>
      <c r="AR112" s="62">
        <v>134</v>
      </c>
      <c r="AS112" s="62"/>
      <c r="AT112" s="514"/>
      <c r="AU112" s="515"/>
      <c r="AV112" s="515">
        <f t="shared" si="100"/>
        <v>134</v>
      </c>
      <c r="AW112" s="511">
        <f t="shared" si="101"/>
        <v>134</v>
      </c>
      <c r="AX112" s="234"/>
      <c r="AY112" s="235"/>
      <c r="AZ112" s="236"/>
      <c r="BA112" s="237"/>
      <c r="BB112" s="238"/>
      <c r="BC112" s="45">
        <f t="shared" si="102"/>
        <v>0</v>
      </c>
      <c r="BD112" s="44">
        <f t="shared" si="103"/>
        <v>0</v>
      </c>
      <c r="BE112" s="512">
        <f t="shared" si="104"/>
        <v>140.70000000000002</v>
      </c>
      <c r="BF112" s="242"/>
      <c r="BG112" s="210">
        <f t="shared" si="105"/>
        <v>0</v>
      </c>
      <c r="BH112" s="512">
        <f t="shared" si="61"/>
        <v>147.4</v>
      </c>
      <c r="BI112" s="242"/>
      <c r="BJ112" s="44">
        <f t="shared" si="106"/>
        <v>0</v>
      </c>
      <c r="BK112" s="512">
        <f t="shared" si="107"/>
        <v>154.1</v>
      </c>
      <c r="BL112" s="242"/>
      <c r="BM112" s="210">
        <f t="shared" si="108"/>
        <v>0</v>
      </c>
      <c r="BN112" s="512">
        <f t="shared" si="109"/>
        <v>160.79999999999998</v>
      </c>
      <c r="BO112" s="397">
        <f t="shared" si="110"/>
        <v>0</v>
      </c>
      <c r="BP112" s="210">
        <f t="shared" si="111"/>
        <v>0</v>
      </c>
      <c r="BQ112" s="44">
        <f t="shared" si="112"/>
        <v>0</v>
      </c>
      <c r="BR112" s="70">
        <v>2083</v>
      </c>
      <c r="BS112" s="310"/>
      <c r="BT112" s="303"/>
      <c r="BU112" s="303"/>
      <c r="BV112" s="303"/>
      <c r="BW112" s="303"/>
      <c r="BX112" s="305"/>
      <c r="BY112" s="305"/>
      <c r="BZ112" s="303"/>
    </row>
    <row r="113" spans="1:78" ht="12.75" customHeight="1">
      <c r="A113" s="44" t="str">
        <f t="shared" si="96"/>
        <v>AX12084</v>
      </c>
      <c r="B113" s="38" t="s">
        <v>590</v>
      </c>
      <c r="C113" s="38" t="s">
        <v>722</v>
      </c>
      <c r="D113" s="46" t="s">
        <v>7</v>
      </c>
      <c r="E113" s="243"/>
      <c r="F113" s="118" t="s">
        <v>585</v>
      </c>
      <c r="G113" s="46" t="s">
        <v>87</v>
      </c>
      <c r="H113" s="47" t="s">
        <v>77</v>
      </c>
      <c r="I113" s="223" t="s">
        <v>1798</v>
      </c>
      <c r="J113" s="636" t="s">
        <v>1808</v>
      </c>
      <c r="K113" s="636" t="s">
        <v>1801</v>
      </c>
      <c r="L113" s="223" t="s">
        <v>1799</v>
      </c>
      <c r="M113" s="48">
        <v>8.6199999999999992</v>
      </c>
      <c r="N113" s="44">
        <v>2</v>
      </c>
      <c r="O113" s="210"/>
      <c r="P113" s="210"/>
      <c r="Q113" s="49"/>
      <c r="R113" s="50"/>
      <c r="S113" s="51"/>
      <c r="T113" s="52"/>
      <c r="U113" s="53"/>
      <c r="V113" s="54"/>
      <c r="W113" s="55"/>
      <c r="X113" s="56"/>
      <c r="Y113" s="57"/>
      <c r="Z113" s="58"/>
      <c r="AA113" s="59"/>
      <c r="AB113" s="242"/>
      <c r="AC113" s="242"/>
      <c r="AD113" s="213">
        <f t="shared" si="79"/>
        <v>0</v>
      </c>
      <c r="AE113" s="61">
        <f t="shared" si="114"/>
        <v>0</v>
      </c>
      <c r="AF113" s="62"/>
      <c r="AG113" s="62"/>
      <c r="AH113" s="63"/>
      <c r="AI113" s="516"/>
      <c r="AJ113" s="509"/>
      <c r="AK113" s="516"/>
      <c r="AL113" s="516"/>
      <c r="AM113" s="510"/>
      <c r="AN113" s="205">
        <f>ROUND(CEILING(AR113*('Summary '!$J$2/100+1),5),0)-1</f>
        <v>169</v>
      </c>
      <c r="AO113" s="206">
        <f t="shared" si="98"/>
        <v>0</v>
      </c>
      <c r="AP113" s="206">
        <f t="shared" si="99"/>
        <v>0</v>
      </c>
      <c r="AQ113" s="63"/>
      <c r="AR113" s="62">
        <v>139</v>
      </c>
      <c r="AS113" s="62"/>
      <c r="AT113" s="514"/>
      <c r="AU113" s="515"/>
      <c r="AV113" s="515">
        <f t="shared" si="100"/>
        <v>139</v>
      </c>
      <c r="AW113" s="511">
        <f t="shared" si="101"/>
        <v>139</v>
      </c>
      <c r="AX113" s="234"/>
      <c r="AY113" s="235"/>
      <c r="AZ113" s="236"/>
      <c r="BA113" s="237"/>
      <c r="BB113" s="238"/>
      <c r="BC113" s="45">
        <f t="shared" si="102"/>
        <v>0</v>
      </c>
      <c r="BD113" s="44">
        <f t="shared" si="103"/>
        <v>0</v>
      </c>
      <c r="BE113" s="512">
        <f t="shared" si="104"/>
        <v>145.95000000000002</v>
      </c>
      <c r="BF113" s="242"/>
      <c r="BG113" s="210">
        <f t="shared" si="105"/>
        <v>0</v>
      </c>
      <c r="BH113" s="512">
        <f t="shared" ref="BH113:BH176" si="115">$AV113*(1.1+$AO113+$AP113)</f>
        <v>152.9</v>
      </c>
      <c r="BI113" s="242"/>
      <c r="BJ113" s="44">
        <f t="shared" si="106"/>
        <v>0</v>
      </c>
      <c r="BK113" s="512">
        <f t="shared" si="107"/>
        <v>159.85</v>
      </c>
      <c r="BL113" s="242"/>
      <c r="BM113" s="210">
        <f t="shared" si="108"/>
        <v>0</v>
      </c>
      <c r="BN113" s="512">
        <f t="shared" si="109"/>
        <v>166.79999999999998</v>
      </c>
      <c r="BO113" s="397">
        <f t="shared" si="110"/>
        <v>0</v>
      </c>
      <c r="BP113" s="210">
        <f t="shared" si="111"/>
        <v>0</v>
      </c>
      <c r="BQ113" s="44">
        <f t="shared" si="112"/>
        <v>0</v>
      </c>
      <c r="BR113" s="84">
        <v>2084</v>
      </c>
      <c r="BS113" s="310"/>
      <c r="BT113" s="303"/>
      <c r="BU113" s="303"/>
      <c r="BV113" s="303"/>
      <c r="BW113" s="303"/>
      <c r="BX113" s="305"/>
      <c r="BY113" s="305"/>
      <c r="BZ113" s="303"/>
    </row>
    <row r="114" spans="1:78" ht="12.75" customHeight="1">
      <c r="A114" s="44" t="str">
        <f t="shared" si="96"/>
        <v>AX12074</v>
      </c>
      <c r="B114" s="38" t="s">
        <v>590</v>
      </c>
      <c r="C114" s="38" t="s">
        <v>723</v>
      </c>
      <c r="D114" s="46" t="s">
        <v>7</v>
      </c>
      <c r="E114" s="243"/>
      <c r="F114" s="47" t="s">
        <v>59</v>
      </c>
      <c r="G114" s="47" t="s">
        <v>87</v>
      </c>
      <c r="H114" s="47" t="s">
        <v>77</v>
      </c>
      <c r="I114" s="223" t="s">
        <v>1798</v>
      </c>
      <c r="J114" s="636" t="s">
        <v>1808</v>
      </c>
      <c r="K114" s="636" t="s">
        <v>1801</v>
      </c>
      <c r="L114" s="223" t="s">
        <v>1799</v>
      </c>
      <c r="M114" s="48">
        <v>14.093999999999999</v>
      </c>
      <c r="N114" s="44">
        <v>4</v>
      </c>
      <c r="O114" s="210"/>
      <c r="P114" s="210"/>
      <c r="Q114" s="49"/>
      <c r="R114" s="50"/>
      <c r="S114" s="51"/>
      <c r="T114" s="52"/>
      <c r="U114" s="53"/>
      <c r="V114" s="54"/>
      <c r="W114" s="55"/>
      <c r="X114" s="56"/>
      <c r="Y114" s="57"/>
      <c r="Z114" s="58"/>
      <c r="AA114" s="59"/>
      <c r="AB114" s="242"/>
      <c r="AC114" s="242"/>
      <c r="AD114" s="213">
        <f t="shared" si="79"/>
        <v>0</v>
      </c>
      <c r="AE114" s="61">
        <f t="shared" si="114"/>
        <v>0</v>
      </c>
      <c r="AF114" s="62"/>
      <c r="AG114" s="62"/>
      <c r="AH114" s="63"/>
      <c r="AI114" s="516"/>
      <c r="AJ114" s="509"/>
      <c r="AK114" s="516"/>
      <c r="AL114" s="516"/>
      <c r="AM114" s="510"/>
      <c r="AN114" s="205">
        <f>ROUND(CEILING(AR114*('Summary '!$J$2/100+1),5),0)-1</f>
        <v>239</v>
      </c>
      <c r="AO114" s="206">
        <f t="shared" si="98"/>
        <v>0</v>
      </c>
      <c r="AP114" s="206">
        <f t="shared" si="99"/>
        <v>0</v>
      </c>
      <c r="AQ114" s="63"/>
      <c r="AR114" s="62">
        <v>194</v>
      </c>
      <c r="AS114" s="62"/>
      <c r="AT114" s="514"/>
      <c r="AU114" s="515"/>
      <c r="AV114" s="515">
        <f t="shared" si="100"/>
        <v>194</v>
      </c>
      <c r="AW114" s="511">
        <f t="shared" si="101"/>
        <v>194</v>
      </c>
      <c r="AX114" s="234"/>
      <c r="AY114" s="235"/>
      <c r="AZ114" s="236"/>
      <c r="BA114" s="237"/>
      <c r="BB114" s="238"/>
      <c r="BC114" s="45">
        <f t="shared" si="102"/>
        <v>0</v>
      </c>
      <c r="BD114" s="44">
        <f t="shared" si="103"/>
        <v>0</v>
      </c>
      <c r="BE114" s="512">
        <f t="shared" si="104"/>
        <v>203.70000000000002</v>
      </c>
      <c r="BF114" s="242"/>
      <c r="BG114" s="210">
        <f t="shared" si="105"/>
        <v>0</v>
      </c>
      <c r="BH114" s="512">
        <f t="shared" si="115"/>
        <v>213.4</v>
      </c>
      <c r="BI114" s="242"/>
      <c r="BJ114" s="44">
        <f t="shared" si="106"/>
        <v>0</v>
      </c>
      <c r="BK114" s="512">
        <f t="shared" si="107"/>
        <v>223.1</v>
      </c>
      <c r="BL114" s="242"/>
      <c r="BM114" s="210">
        <f t="shared" si="108"/>
        <v>0</v>
      </c>
      <c r="BN114" s="512">
        <f t="shared" si="109"/>
        <v>232.79999999999998</v>
      </c>
      <c r="BO114" s="397">
        <f t="shared" si="110"/>
        <v>0</v>
      </c>
      <c r="BP114" s="210">
        <f t="shared" si="111"/>
        <v>0</v>
      </c>
      <c r="BQ114" s="44">
        <f t="shared" si="112"/>
        <v>0</v>
      </c>
      <c r="BR114" s="84">
        <v>2074</v>
      </c>
      <c r="BS114" s="310"/>
      <c r="BT114" s="303"/>
      <c r="BU114" s="303"/>
      <c r="BV114" s="303"/>
      <c r="BW114" s="303"/>
      <c r="BX114" s="305"/>
      <c r="BY114" s="305"/>
      <c r="BZ114" s="303"/>
    </row>
    <row r="115" spans="1:78" ht="12.75" customHeight="1">
      <c r="A115" s="44" t="str">
        <f t="shared" si="96"/>
        <v>AX12081</v>
      </c>
      <c r="B115" s="38" t="s">
        <v>590</v>
      </c>
      <c r="C115" s="38" t="s">
        <v>724</v>
      </c>
      <c r="D115" s="46" t="s">
        <v>7</v>
      </c>
      <c r="E115" s="243"/>
      <c r="F115" s="118" t="s">
        <v>585</v>
      </c>
      <c r="G115" s="46" t="s">
        <v>87</v>
      </c>
      <c r="H115" s="47" t="s">
        <v>74</v>
      </c>
      <c r="I115" s="223" t="s">
        <v>1798</v>
      </c>
      <c r="J115" s="636" t="s">
        <v>1808</v>
      </c>
      <c r="K115" s="636" t="s">
        <v>1801</v>
      </c>
      <c r="L115" s="223" t="s">
        <v>1799</v>
      </c>
      <c r="M115" s="48">
        <v>8.5239999999999991</v>
      </c>
      <c r="N115" s="44">
        <v>2</v>
      </c>
      <c r="O115" s="210"/>
      <c r="P115" s="210"/>
      <c r="Q115" s="49"/>
      <c r="R115" s="50"/>
      <c r="S115" s="51"/>
      <c r="T115" s="52"/>
      <c r="U115" s="53"/>
      <c r="V115" s="54"/>
      <c r="W115" s="55"/>
      <c r="X115" s="56"/>
      <c r="Y115" s="57"/>
      <c r="Z115" s="58"/>
      <c r="AA115" s="59"/>
      <c r="AB115" s="242"/>
      <c r="AC115" s="242"/>
      <c r="AD115" s="213">
        <f t="shared" si="79"/>
        <v>0</v>
      </c>
      <c r="AE115" s="61">
        <f t="shared" si="114"/>
        <v>0</v>
      </c>
      <c r="AF115" s="62"/>
      <c r="AG115" s="62"/>
      <c r="AH115" s="63"/>
      <c r="AI115" s="516"/>
      <c r="AJ115" s="509"/>
      <c r="AK115" s="516"/>
      <c r="AL115" s="516"/>
      <c r="AM115" s="510"/>
      <c r="AN115" s="205">
        <f>ROUND(CEILING(AR115*('Summary '!$J$2/100+1),5),0)-1</f>
        <v>169</v>
      </c>
      <c r="AO115" s="206">
        <f t="shared" si="98"/>
        <v>0</v>
      </c>
      <c r="AP115" s="206">
        <f t="shared" si="99"/>
        <v>0</v>
      </c>
      <c r="AQ115" s="63"/>
      <c r="AR115" s="62">
        <v>139</v>
      </c>
      <c r="AS115" s="62"/>
      <c r="AT115" s="514"/>
      <c r="AU115" s="515"/>
      <c r="AV115" s="515">
        <f t="shared" si="100"/>
        <v>139</v>
      </c>
      <c r="AW115" s="511">
        <f t="shared" si="101"/>
        <v>139</v>
      </c>
      <c r="AX115" s="234"/>
      <c r="AY115" s="235"/>
      <c r="AZ115" s="236"/>
      <c r="BA115" s="237"/>
      <c r="BB115" s="238"/>
      <c r="BC115" s="45">
        <f t="shared" si="102"/>
        <v>0</v>
      </c>
      <c r="BD115" s="44">
        <f t="shared" si="103"/>
        <v>0</v>
      </c>
      <c r="BE115" s="512">
        <f t="shared" si="104"/>
        <v>145.95000000000002</v>
      </c>
      <c r="BF115" s="242"/>
      <c r="BG115" s="210">
        <f t="shared" ref="BG115:BG178" si="116">$N115*BF115</f>
        <v>0</v>
      </c>
      <c r="BH115" s="512">
        <f t="shared" si="115"/>
        <v>152.9</v>
      </c>
      <c r="BI115" s="242"/>
      <c r="BJ115" s="44">
        <f t="shared" si="106"/>
        <v>0</v>
      </c>
      <c r="BK115" s="512">
        <f t="shared" si="107"/>
        <v>159.85</v>
      </c>
      <c r="BL115" s="242"/>
      <c r="BM115" s="210">
        <f t="shared" si="108"/>
        <v>0</v>
      </c>
      <c r="BN115" s="512">
        <f t="shared" si="109"/>
        <v>166.79999999999998</v>
      </c>
      <c r="BO115" s="397">
        <f t="shared" si="110"/>
        <v>0</v>
      </c>
      <c r="BP115" s="210">
        <f t="shared" si="111"/>
        <v>0</v>
      </c>
      <c r="BQ115" s="44">
        <f t="shared" si="112"/>
        <v>0</v>
      </c>
      <c r="BR115" s="70">
        <v>2081</v>
      </c>
      <c r="BS115" s="310"/>
      <c r="BT115" s="303"/>
      <c r="BU115" s="303"/>
      <c r="BV115" s="303"/>
      <c r="BW115" s="303"/>
      <c r="BX115" s="305"/>
      <c r="BY115" s="305"/>
      <c r="BZ115" s="303"/>
    </row>
    <row r="116" spans="1:78" ht="12.75" customHeight="1">
      <c r="A116" s="44" t="str">
        <f t="shared" si="96"/>
        <v>AX12082</v>
      </c>
      <c r="B116" s="38" t="s">
        <v>590</v>
      </c>
      <c r="C116" s="38" t="s">
        <v>725</v>
      </c>
      <c r="D116" s="46" t="s">
        <v>7</v>
      </c>
      <c r="E116" s="243"/>
      <c r="F116" s="47" t="s">
        <v>585</v>
      </c>
      <c r="G116" s="46" t="s">
        <v>87</v>
      </c>
      <c r="H116" s="47" t="s">
        <v>74</v>
      </c>
      <c r="I116" s="223" t="s">
        <v>1798</v>
      </c>
      <c r="J116" s="636" t="s">
        <v>1808</v>
      </c>
      <c r="K116" s="636" t="s">
        <v>1801</v>
      </c>
      <c r="L116" s="223" t="s">
        <v>1799</v>
      </c>
      <c r="M116" s="48">
        <v>8.2460000000000004</v>
      </c>
      <c r="N116" s="44">
        <v>2</v>
      </c>
      <c r="O116" s="210"/>
      <c r="P116" s="210"/>
      <c r="Q116" s="49"/>
      <c r="R116" s="50"/>
      <c r="S116" s="51"/>
      <c r="T116" s="52"/>
      <c r="U116" s="53"/>
      <c r="V116" s="54"/>
      <c r="W116" s="55"/>
      <c r="X116" s="56"/>
      <c r="Y116" s="57"/>
      <c r="Z116" s="58"/>
      <c r="AA116" s="59"/>
      <c r="AB116" s="242"/>
      <c r="AC116" s="242"/>
      <c r="AD116" s="213">
        <f t="shared" si="79"/>
        <v>0</v>
      </c>
      <c r="AE116" s="61">
        <f t="shared" si="114"/>
        <v>0</v>
      </c>
      <c r="AF116" s="62"/>
      <c r="AG116" s="62"/>
      <c r="AH116" s="63"/>
      <c r="AI116" s="516"/>
      <c r="AJ116" s="509"/>
      <c r="AK116" s="516"/>
      <c r="AL116" s="516"/>
      <c r="AM116" s="510"/>
      <c r="AN116" s="205">
        <f>ROUND(CEILING(AR116*('Summary '!$J$2/100+1),5),0)-1</f>
        <v>169</v>
      </c>
      <c r="AO116" s="206">
        <f t="shared" si="98"/>
        <v>0</v>
      </c>
      <c r="AP116" s="206">
        <f t="shared" si="99"/>
        <v>0</v>
      </c>
      <c r="AQ116" s="63"/>
      <c r="AR116" s="62">
        <v>139</v>
      </c>
      <c r="AS116" s="62"/>
      <c r="AT116" s="514"/>
      <c r="AU116" s="515"/>
      <c r="AV116" s="515">
        <f t="shared" si="100"/>
        <v>139</v>
      </c>
      <c r="AW116" s="511">
        <f t="shared" si="101"/>
        <v>139</v>
      </c>
      <c r="AX116" s="234"/>
      <c r="AY116" s="235"/>
      <c r="AZ116" s="236"/>
      <c r="BA116" s="237"/>
      <c r="BB116" s="238"/>
      <c r="BC116" s="45">
        <f t="shared" si="102"/>
        <v>0</v>
      </c>
      <c r="BD116" s="44">
        <f t="shared" si="103"/>
        <v>0</v>
      </c>
      <c r="BE116" s="512">
        <f t="shared" si="104"/>
        <v>145.95000000000002</v>
      </c>
      <c r="BF116" s="242"/>
      <c r="BG116" s="210">
        <f t="shared" si="116"/>
        <v>0</v>
      </c>
      <c r="BH116" s="512">
        <f t="shared" si="115"/>
        <v>152.9</v>
      </c>
      <c r="BI116" s="242"/>
      <c r="BJ116" s="44">
        <f t="shared" si="106"/>
        <v>0</v>
      </c>
      <c r="BK116" s="512">
        <f t="shared" si="107"/>
        <v>159.85</v>
      </c>
      <c r="BL116" s="242"/>
      <c r="BM116" s="210">
        <f t="shared" si="108"/>
        <v>0</v>
      </c>
      <c r="BN116" s="512">
        <f t="shared" si="109"/>
        <v>166.79999999999998</v>
      </c>
      <c r="BO116" s="397">
        <f t="shared" si="110"/>
        <v>0</v>
      </c>
      <c r="BP116" s="210">
        <f t="shared" si="111"/>
        <v>0</v>
      </c>
      <c r="BQ116" s="44">
        <f t="shared" si="112"/>
        <v>0</v>
      </c>
      <c r="BR116" s="84">
        <v>2082</v>
      </c>
      <c r="BS116" s="310"/>
      <c r="BT116" s="303"/>
      <c r="BU116" s="303"/>
      <c r="BV116" s="303"/>
      <c r="BW116" s="303"/>
      <c r="BX116" s="305"/>
      <c r="BY116" s="305"/>
      <c r="BZ116" s="303"/>
    </row>
    <row r="117" spans="1:78" ht="12.75" customHeight="1">
      <c r="A117" s="44" t="str">
        <f t="shared" ref="A117:A143" si="117">"AX1"&amp;REPT(0,4-LEN(BR117))&amp;BR117</f>
        <v>AX12065</v>
      </c>
      <c r="B117" s="38" t="s">
        <v>590</v>
      </c>
      <c r="C117" s="38" t="s">
        <v>726</v>
      </c>
      <c r="D117" s="46" t="s">
        <v>7</v>
      </c>
      <c r="E117" s="243"/>
      <c r="F117" s="118" t="s">
        <v>584</v>
      </c>
      <c r="G117" s="47" t="s">
        <v>76</v>
      </c>
      <c r="H117" s="47" t="s">
        <v>79</v>
      </c>
      <c r="I117" s="223" t="s">
        <v>1798</v>
      </c>
      <c r="J117" s="636" t="s">
        <v>1808</v>
      </c>
      <c r="K117" s="636" t="s">
        <v>1801</v>
      </c>
      <c r="L117" s="223" t="s">
        <v>1799</v>
      </c>
      <c r="M117" s="48">
        <v>5.3220000000000001</v>
      </c>
      <c r="N117" s="44">
        <v>5</v>
      </c>
      <c r="O117" s="210"/>
      <c r="P117" s="210"/>
      <c r="Q117" s="49"/>
      <c r="R117" s="50"/>
      <c r="S117" s="51"/>
      <c r="T117" s="52"/>
      <c r="U117" s="53"/>
      <c r="V117" s="54"/>
      <c r="W117" s="55"/>
      <c r="X117" s="56"/>
      <c r="Y117" s="57"/>
      <c r="Z117" s="58"/>
      <c r="AA117" s="59"/>
      <c r="AB117" s="242"/>
      <c r="AC117" s="242"/>
      <c r="AD117" s="213">
        <f t="shared" si="79"/>
        <v>0</v>
      </c>
      <c r="AE117" s="61">
        <f t="shared" si="113"/>
        <v>0</v>
      </c>
      <c r="AF117" s="62"/>
      <c r="AG117" s="62"/>
      <c r="AH117" s="63"/>
      <c r="AI117" s="516"/>
      <c r="AJ117" s="509"/>
      <c r="AK117" s="516"/>
      <c r="AL117" s="516"/>
      <c r="AM117" s="510"/>
      <c r="AN117" s="205">
        <f>ROUND(CEILING(AR117*('Summary '!$J$2/100+1),5),0)-1</f>
        <v>164</v>
      </c>
      <c r="AO117" s="206">
        <f t="shared" si="98"/>
        <v>0</v>
      </c>
      <c r="AP117" s="206">
        <f t="shared" si="99"/>
        <v>0</v>
      </c>
      <c r="AQ117" s="63"/>
      <c r="AR117" s="62">
        <v>134</v>
      </c>
      <c r="AS117" s="62"/>
      <c r="AT117" s="514"/>
      <c r="AU117" s="515"/>
      <c r="AV117" s="515">
        <f t="shared" si="100"/>
        <v>134</v>
      </c>
      <c r="AW117" s="511">
        <f t="shared" si="101"/>
        <v>134</v>
      </c>
      <c r="AX117" s="234"/>
      <c r="AY117" s="235"/>
      <c r="AZ117" s="236"/>
      <c r="BA117" s="237"/>
      <c r="BB117" s="238"/>
      <c r="BC117" s="45">
        <f t="shared" si="102"/>
        <v>0</v>
      </c>
      <c r="BD117" s="44">
        <f t="shared" si="103"/>
        <v>0</v>
      </c>
      <c r="BE117" s="512">
        <f t="shared" si="104"/>
        <v>140.70000000000002</v>
      </c>
      <c r="BF117" s="242"/>
      <c r="BG117" s="210">
        <f t="shared" si="116"/>
        <v>0</v>
      </c>
      <c r="BH117" s="512">
        <f t="shared" si="115"/>
        <v>147.4</v>
      </c>
      <c r="BI117" s="242"/>
      <c r="BJ117" s="44">
        <f t="shared" si="106"/>
        <v>0</v>
      </c>
      <c r="BK117" s="512">
        <f t="shared" si="107"/>
        <v>154.1</v>
      </c>
      <c r="BL117" s="242"/>
      <c r="BM117" s="210">
        <f t="shared" si="108"/>
        <v>0</v>
      </c>
      <c r="BN117" s="512">
        <f t="shared" si="109"/>
        <v>160.79999999999998</v>
      </c>
      <c r="BO117" s="397">
        <f t="shared" si="110"/>
        <v>0</v>
      </c>
      <c r="BP117" s="210">
        <f t="shared" si="111"/>
        <v>0</v>
      </c>
      <c r="BQ117" s="44">
        <f t="shared" si="112"/>
        <v>0</v>
      </c>
      <c r="BR117" s="70">
        <v>2065</v>
      </c>
      <c r="BS117" s="310"/>
      <c r="BT117" s="303"/>
      <c r="BU117" s="303"/>
      <c r="BV117" s="303"/>
      <c r="BW117" s="303"/>
      <c r="BX117" s="305"/>
      <c r="BY117" s="305"/>
      <c r="BZ117" s="303"/>
    </row>
    <row r="118" spans="1:78" ht="12.75" customHeight="1">
      <c r="A118" s="44" t="str">
        <f t="shared" si="117"/>
        <v>AX12075</v>
      </c>
      <c r="B118" s="38" t="s">
        <v>590</v>
      </c>
      <c r="C118" s="38" t="s">
        <v>727</v>
      </c>
      <c r="D118" s="46" t="s">
        <v>7</v>
      </c>
      <c r="E118" s="243"/>
      <c r="F118" s="47" t="s">
        <v>584</v>
      </c>
      <c r="G118" s="47" t="s">
        <v>76</v>
      </c>
      <c r="H118" s="47" t="s">
        <v>79</v>
      </c>
      <c r="I118" s="223" t="s">
        <v>1798</v>
      </c>
      <c r="J118" s="636" t="s">
        <v>1808</v>
      </c>
      <c r="K118" s="636" t="s">
        <v>1801</v>
      </c>
      <c r="L118" s="223" t="s">
        <v>1799</v>
      </c>
      <c r="M118" s="48">
        <v>5.0209999999999999</v>
      </c>
      <c r="N118" s="44">
        <v>4</v>
      </c>
      <c r="O118" s="210"/>
      <c r="P118" s="210"/>
      <c r="Q118" s="49"/>
      <c r="R118" s="50"/>
      <c r="S118" s="51"/>
      <c r="T118" s="52"/>
      <c r="U118" s="53"/>
      <c r="V118" s="54"/>
      <c r="W118" s="55"/>
      <c r="X118" s="56"/>
      <c r="Y118" s="57"/>
      <c r="Z118" s="58"/>
      <c r="AA118" s="59"/>
      <c r="AB118" s="242"/>
      <c r="AC118" s="242"/>
      <c r="AD118" s="213">
        <f t="shared" si="79"/>
        <v>0</v>
      </c>
      <c r="AE118" s="61">
        <f t="shared" si="113"/>
        <v>0</v>
      </c>
      <c r="AF118" s="62"/>
      <c r="AG118" s="62"/>
      <c r="AH118" s="63"/>
      <c r="AI118" s="516"/>
      <c r="AJ118" s="509"/>
      <c r="AK118" s="516"/>
      <c r="AL118" s="516"/>
      <c r="AM118" s="510"/>
      <c r="AN118" s="205">
        <f>ROUND(CEILING(AR118*('Summary '!$J$2/100+1),5),0)-1</f>
        <v>154</v>
      </c>
      <c r="AO118" s="206">
        <f t="shared" si="98"/>
        <v>0</v>
      </c>
      <c r="AP118" s="206">
        <f t="shared" si="99"/>
        <v>0</v>
      </c>
      <c r="AQ118" s="63"/>
      <c r="AR118" s="62">
        <v>124</v>
      </c>
      <c r="AS118" s="62"/>
      <c r="AT118" s="514"/>
      <c r="AU118" s="515"/>
      <c r="AV118" s="515">
        <f t="shared" si="100"/>
        <v>124</v>
      </c>
      <c r="AW118" s="511">
        <f t="shared" si="101"/>
        <v>124</v>
      </c>
      <c r="AX118" s="234"/>
      <c r="AY118" s="235"/>
      <c r="AZ118" s="236"/>
      <c r="BA118" s="237"/>
      <c r="BB118" s="238"/>
      <c r="BC118" s="45">
        <f t="shared" si="102"/>
        <v>0</v>
      </c>
      <c r="BD118" s="44">
        <f t="shared" si="103"/>
        <v>0</v>
      </c>
      <c r="BE118" s="512">
        <f t="shared" si="104"/>
        <v>130.20000000000002</v>
      </c>
      <c r="BF118" s="242"/>
      <c r="BG118" s="210">
        <f t="shared" si="116"/>
        <v>0</v>
      </c>
      <c r="BH118" s="512">
        <f t="shared" si="115"/>
        <v>136.4</v>
      </c>
      <c r="BI118" s="242"/>
      <c r="BJ118" s="44">
        <f t="shared" si="106"/>
        <v>0</v>
      </c>
      <c r="BK118" s="512">
        <f t="shared" si="107"/>
        <v>142.6</v>
      </c>
      <c r="BL118" s="242"/>
      <c r="BM118" s="210">
        <f t="shared" si="108"/>
        <v>0</v>
      </c>
      <c r="BN118" s="512">
        <f t="shared" si="109"/>
        <v>148.79999999999998</v>
      </c>
      <c r="BO118" s="397">
        <f t="shared" si="110"/>
        <v>0</v>
      </c>
      <c r="BP118" s="210">
        <f t="shared" si="111"/>
        <v>0</v>
      </c>
      <c r="BQ118" s="44">
        <f t="shared" si="112"/>
        <v>0</v>
      </c>
      <c r="BR118" s="70">
        <v>2075</v>
      </c>
      <c r="BS118" s="310"/>
      <c r="BT118" s="303"/>
      <c r="BU118" s="303"/>
      <c r="BV118" s="303"/>
      <c r="BW118" s="303"/>
      <c r="BX118" s="305"/>
      <c r="BY118" s="305"/>
      <c r="BZ118" s="303"/>
    </row>
    <row r="119" spans="1:78" ht="12.75" customHeight="1">
      <c r="A119" s="44" t="str">
        <f>"AX1"&amp;REPT(0,4-LEN(BR119))&amp;BR119</f>
        <v>AX11467</v>
      </c>
      <c r="B119" s="38" t="s">
        <v>590</v>
      </c>
      <c r="C119" s="38" t="s">
        <v>728</v>
      </c>
      <c r="D119" s="46" t="s">
        <v>7</v>
      </c>
      <c r="E119" s="243"/>
      <c r="F119" s="48" t="s">
        <v>60</v>
      </c>
      <c r="G119" s="47" t="s">
        <v>87</v>
      </c>
      <c r="H119" s="47" t="s">
        <v>95</v>
      </c>
      <c r="I119" s="223" t="s">
        <v>1798</v>
      </c>
      <c r="J119" s="636" t="s">
        <v>1808</v>
      </c>
      <c r="K119" s="636" t="s">
        <v>1801</v>
      </c>
      <c r="L119" s="223" t="s">
        <v>1799</v>
      </c>
      <c r="M119" s="48">
        <v>4.548</v>
      </c>
      <c r="N119" s="44">
        <v>3</v>
      </c>
      <c r="O119" s="210"/>
      <c r="P119" s="210"/>
      <c r="Q119" s="49"/>
      <c r="R119" s="50"/>
      <c r="S119" s="51"/>
      <c r="T119" s="52"/>
      <c r="U119" s="53"/>
      <c r="V119" s="54"/>
      <c r="W119" s="55"/>
      <c r="X119" s="56"/>
      <c r="Y119" s="57"/>
      <c r="Z119" s="58"/>
      <c r="AA119" s="59"/>
      <c r="AB119" s="242"/>
      <c r="AC119" s="242"/>
      <c r="AD119" s="213">
        <f t="shared" si="79"/>
        <v>0</v>
      </c>
      <c r="AE119" s="61">
        <f>N119*AD119</f>
        <v>0</v>
      </c>
      <c r="AF119" s="62"/>
      <c r="AG119" s="62"/>
      <c r="AH119" s="63"/>
      <c r="AI119" s="516"/>
      <c r="AJ119" s="509"/>
      <c r="AK119" s="516"/>
      <c r="AL119" s="516"/>
      <c r="AM119" s="510"/>
      <c r="AN119" s="205">
        <f>ROUND(CEILING(AR119*('Summary '!$J$2/100+1),5),0)-1</f>
        <v>129</v>
      </c>
      <c r="AO119" s="206">
        <f t="shared" si="98"/>
        <v>0</v>
      </c>
      <c r="AP119" s="206">
        <f t="shared" si="99"/>
        <v>0</v>
      </c>
      <c r="AQ119" s="63"/>
      <c r="AR119" s="62">
        <v>104</v>
      </c>
      <c r="AS119" s="62"/>
      <c r="AT119" s="514"/>
      <c r="AU119" s="515"/>
      <c r="AV119" s="515">
        <f t="shared" si="100"/>
        <v>104</v>
      </c>
      <c r="AW119" s="511">
        <f t="shared" si="101"/>
        <v>104</v>
      </c>
      <c r="AX119" s="234"/>
      <c r="AY119" s="235"/>
      <c r="AZ119" s="236"/>
      <c r="BA119" s="237"/>
      <c r="BB119" s="238"/>
      <c r="BC119" s="45">
        <f t="shared" si="102"/>
        <v>0</v>
      </c>
      <c r="BD119" s="44">
        <f t="shared" si="103"/>
        <v>0</v>
      </c>
      <c r="BE119" s="512">
        <f t="shared" si="104"/>
        <v>109.2</v>
      </c>
      <c r="BF119" s="242"/>
      <c r="BG119" s="210">
        <f t="shared" si="116"/>
        <v>0</v>
      </c>
      <c r="BH119" s="512">
        <f t="shared" si="115"/>
        <v>114.4</v>
      </c>
      <c r="BI119" s="242"/>
      <c r="BJ119" s="44">
        <f t="shared" si="106"/>
        <v>0</v>
      </c>
      <c r="BK119" s="512">
        <f t="shared" si="107"/>
        <v>119.6</v>
      </c>
      <c r="BL119" s="242"/>
      <c r="BM119" s="210">
        <f t="shared" si="108"/>
        <v>0</v>
      </c>
      <c r="BN119" s="512">
        <f t="shared" si="109"/>
        <v>124.8</v>
      </c>
      <c r="BO119" s="397">
        <f t="shared" si="110"/>
        <v>0</v>
      </c>
      <c r="BP119" s="210">
        <f t="shared" si="111"/>
        <v>0</v>
      </c>
      <c r="BQ119" s="44">
        <f t="shared" si="112"/>
        <v>0</v>
      </c>
      <c r="BR119" s="70">
        <v>1467</v>
      </c>
      <c r="BS119" s="310"/>
      <c r="BT119" s="303"/>
      <c r="BU119" s="303"/>
      <c r="BV119" s="303"/>
      <c r="BW119" s="303"/>
      <c r="BX119" s="305"/>
      <c r="BY119" s="305"/>
      <c r="BZ119" s="303"/>
    </row>
    <row r="120" spans="1:78" ht="12.75" customHeight="1">
      <c r="A120" s="44" t="str">
        <f>"AX1"&amp;REPT(0,4-LEN(BR120))&amp;BR120</f>
        <v>AX11470</v>
      </c>
      <c r="B120" s="38" t="s">
        <v>590</v>
      </c>
      <c r="C120" s="38" t="s">
        <v>729</v>
      </c>
      <c r="D120" s="46" t="s">
        <v>7</v>
      </c>
      <c r="E120" s="243"/>
      <c r="F120" s="48" t="s">
        <v>60</v>
      </c>
      <c r="G120" s="47" t="s">
        <v>87</v>
      </c>
      <c r="H120" s="47" t="s">
        <v>95</v>
      </c>
      <c r="I120" s="223" t="s">
        <v>1798</v>
      </c>
      <c r="J120" s="636" t="s">
        <v>1808</v>
      </c>
      <c r="K120" s="636" t="s">
        <v>1801</v>
      </c>
      <c r="L120" s="223" t="s">
        <v>1799</v>
      </c>
      <c r="M120" s="48">
        <v>4.3490000000000002</v>
      </c>
      <c r="N120" s="44">
        <v>3</v>
      </c>
      <c r="O120" s="210"/>
      <c r="P120" s="210"/>
      <c r="Q120" s="49"/>
      <c r="R120" s="50"/>
      <c r="S120" s="51"/>
      <c r="T120" s="52"/>
      <c r="U120" s="53"/>
      <c r="V120" s="54"/>
      <c r="W120" s="55"/>
      <c r="X120" s="56"/>
      <c r="Y120" s="57"/>
      <c r="Z120" s="58"/>
      <c r="AA120" s="59"/>
      <c r="AB120" s="242"/>
      <c r="AC120" s="242"/>
      <c r="AD120" s="213">
        <f t="shared" si="79"/>
        <v>0</v>
      </c>
      <c r="AE120" s="61">
        <f>N120*AD120</f>
        <v>0</v>
      </c>
      <c r="AF120" s="62"/>
      <c r="AG120" s="62"/>
      <c r="AH120" s="63"/>
      <c r="AI120" s="516"/>
      <c r="AJ120" s="509"/>
      <c r="AK120" s="516"/>
      <c r="AL120" s="516"/>
      <c r="AM120" s="510"/>
      <c r="AN120" s="205">
        <f>ROUND(CEILING(AR120*('Summary '!$J$2/100+1),5),0)-1</f>
        <v>129</v>
      </c>
      <c r="AO120" s="206">
        <f t="shared" si="98"/>
        <v>0</v>
      </c>
      <c r="AP120" s="206">
        <f t="shared" si="99"/>
        <v>0</v>
      </c>
      <c r="AQ120" s="63"/>
      <c r="AR120" s="62">
        <v>104</v>
      </c>
      <c r="AS120" s="62"/>
      <c r="AT120" s="514"/>
      <c r="AU120" s="515"/>
      <c r="AV120" s="515">
        <f t="shared" si="100"/>
        <v>104</v>
      </c>
      <c r="AW120" s="511">
        <f t="shared" si="101"/>
        <v>104</v>
      </c>
      <c r="AX120" s="234"/>
      <c r="AY120" s="235"/>
      <c r="AZ120" s="236"/>
      <c r="BA120" s="237"/>
      <c r="BB120" s="238"/>
      <c r="BC120" s="45">
        <f t="shared" si="102"/>
        <v>0</v>
      </c>
      <c r="BD120" s="44">
        <f t="shared" si="103"/>
        <v>0</v>
      </c>
      <c r="BE120" s="512">
        <f t="shared" si="104"/>
        <v>109.2</v>
      </c>
      <c r="BF120" s="242"/>
      <c r="BG120" s="210">
        <f t="shared" si="116"/>
        <v>0</v>
      </c>
      <c r="BH120" s="512">
        <f t="shared" si="115"/>
        <v>114.4</v>
      </c>
      <c r="BI120" s="242"/>
      <c r="BJ120" s="44">
        <f t="shared" si="106"/>
        <v>0</v>
      </c>
      <c r="BK120" s="512">
        <f t="shared" si="107"/>
        <v>119.6</v>
      </c>
      <c r="BL120" s="242"/>
      <c r="BM120" s="210">
        <f t="shared" si="108"/>
        <v>0</v>
      </c>
      <c r="BN120" s="512">
        <f t="shared" si="109"/>
        <v>124.8</v>
      </c>
      <c r="BO120" s="397">
        <f t="shared" si="110"/>
        <v>0</v>
      </c>
      <c r="BP120" s="210">
        <f t="shared" si="111"/>
        <v>0</v>
      </c>
      <c r="BQ120" s="44">
        <f t="shared" si="112"/>
        <v>0</v>
      </c>
      <c r="BR120" s="84">
        <v>1470</v>
      </c>
      <c r="BS120" s="310"/>
      <c r="BT120" s="303"/>
      <c r="BU120" s="303"/>
      <c r="BV120" s="303"/>
      <c r="BW120" s="303"/>
      <c r="BX120" s="305"/>
      <c r="BY120" s="305"/>
      <c r="BZ120" s="303"/>
    </row>
    <row r="121" spans="1:78" ht="12.75" customHeight="1">
      <c r="A121" s="44" t="str">
        <f>"AX1"&amp;REPT(0,4-LEN(BR121))&amp;BR121</f>
        <v>AX12076</v>
      </c>
      <c r="B121" s="38" t="s">
        <v>590</v>
      </c>
      <c r="C121" s="38" t="s">
        <v>730</v>
      </c>
      <c r="D121" s="46" t="s">
        <v>7</v>
      </c>
      <c r="E121" s="243"/>
      <c r="F121" s="47" t="s">
        <v>584</v>
      </c>
      <c r="G121" s="47" t="s">
        <v>87</v>
      </c>
      <c r="H121" s="47" t="s">
        <v>79</v>
      </c>
      <c r="I121" s="223" t="s">
        <v>1798</v>
      </c>
      <c r="J121" s="636" t="s">
        <v>1808</v>
      </c>
      <c r="K121" s="636" t="s">
        <v>1801</v>
      </c>
      <c r="L121" s="223" t="s">
        <v>1799</v>
      </c>
      <c r="M121" s="48">
        <v>4.57</v>
      </c>
      <c r="N121" s="44">
        <v>2</v>
      </c>
      <c r="O121" s="210"/>
      <c r="P121" s="210"/>
      <c r="Q121" s="49"/>
      <c r="R121" s="50"/>
      <c r="S121" s="51"/>
      <c r="T121" s="52"/>
      <c r="U121" s="53"/>
      <c r="V121" s="54"/>
      <c r="W121" s="55"/>
      <c r="X121" s="56"/>
      <c r="Y121" s="57"/>
      <c r="Z121" s="58"/>
      <c r="AA121" s="59"/>
      <c r="AB121" s="242"/>
      <c r="AC121" s="242"/>
      <c r="AD121" s="213">
        <f t="shared" si="79"/>
        <v>0</v>
      </c>
      <c r="AE121" s="61">
        <f>N121*AD121</f>
        <v>0</v>
      </c>
      <c r="AF121" s="62"/>
      <c r="AG121" s="62"/>
      <c r="AH121" s="63"/>
      <c r="AI121" s="516"/>
      <c r="AJ121" s="509"/>
      <c r="AK121" s="516"/>
      <c r="AL121" s="516"/>
      <c r="AM121" s="510"/>
      <c r="AN121" s="205">
        <f>ROUND(CEILING(AR121*('Summary '!$J$2/100+1),5),0)-1</f>
        <v>139</v>
      </c>
      <c r="AO121" s="206">
        <f t="shared" si="98"/>
        <v>0</v>
      </c>
      <c r="AP121" s="206">
        <f t="shared" si="99"/>
        <v>0</v>
      </c>
      <c r="AQ121" s="63"/>
      <c r="AR121" s="62">
        <v>114</v>
      </c>
      <c r="AS121" s="62"/>
      <c r="AT121" s="514"/>
      <c r="AU121" s="515"/>
      <c r="AV121" s="515">
        <f t="shared" si="100"/>
        <v>114</v>
      </c>
      <c r="AW121" s="511">
        <f t="shared" si="101"/>
        <v>114</v>
      </c>
      <c r="AX121" s="234"/>
      <c r="AY121" s="235"/>
      <c r="AZ121" s="236"/>
      <c r="BA121" s="237"/>
      <c r="BB121" s="238"/>
      <c r="BC121" s="45">
        <f t="shared" si="102"/>
        <v>0</v>
      </c>
      <c r="BD121" s="44">
        <f t="shared" si="103"/>
        <v>0</v>
      </c>
      <c r="BE121" s="512">
        <f t="shared" si="104"/>
        <v>119.7</v>
      </c>
      <c r="BF121" s="242"/>
      <c r="BG121" s="210">
        <f t="shared" si="116"/>
        <v>0</v>
      </c>
      <c r="BH121" s="512">
        <f t="shared" si="115"/>
        <v>125.4</v>
      </c>
      <c r="BI121" s="242"/>
      <c r="BJ121" s="44">
        <f t="shared" si="106"/>
        <v>0</v>
      </c>
      <c r="BK121" s="512">
        <f t="shared" si="107"/>
        <v>131.1</v>
      </c>
      <c r="BL121" s="242"/>
      <c r="BM121" s="210">
        <f t="shared" si="108"/>
        <v>0</v>
      </c>
      <c r="BN121" s="512">
        <f t="shared" si="109"/>
        <v>136.79999999999998</v>
      </c>
      <c r="BO121" s="397">
        <f t="shared" si="110"/>
        <v>0</v>
      </c>
      <c r="BP121" s="210">
        <f t="shared" si="111"/>
        <v>0</v>
      </c>
      <c r="BQ121" s="44">
        <f t="shared" si="112"/>
        <v>0</v>
      </c>
      <c r="BR121" s="84">
        <v>2076</v>
      </c>
      <c r="BS121" s="310"/>
      <c r="BT121" s="303"/>
      <c r="BU121" s="303"/>
      <c r="BV121" s="303"/>
      <c r="BW121" s="303"/>
      <c r="BX121" s="305"/>
      <c r="BY121" s="305"/>
      <c r="BZ121" s="303"/>
    </row>
    <row r="122" spans="1:78" ht="12.75" customHeight="1">
      <c r="A122" s="44" t="str">
        <f>"AX1"&amp;REPT(0,4-LEN(BR122))&amp;BR122</f>
        <v>AX11464</v>
      </c>
      <c r="B122" s="38" t="s">
        <v>590</v>
      </c>
      <c r="C122" s="38" t="s">
        <v>731</v>
      </c>
      <c r="D122" s="46" t="s">
        <v>7</v>
      </c>
      <c r="E122" s="243"/>
      <c r="F122" s="48" t="s">
        <v>60</v>
      </c>
      <c r="G122" s="47" t="s">
        <v>87</v>
      </c>
      <c r="H122" s="47" t="s">
        <v>95</v>
      </c>
      <c r="I122" s="223" t="s">
        <v>1798</v>
      </c>
      <c r="J122" s="636" t="s">
        <v>1808</v>
      </c>
      <c r="K122" s="636" t="s">
        <v>1801</v>
      </c>
      <c r="L122" s="223" t="s">
        <v>1799</v>
      </c>
      <c r="M122" s="48">
        <v>5.0323000000000002</v>
      </c>
      <c r="N122" s="44">
        <v>2</v>
      </c>
      <c r="O122" s="210"/>
      <c r="P122" s="210"/>
      <c r="Q122" s="49"/>
      <c r="R122" s="50"/>
      <c r="S122" s="51"/>
      <c r="T122" s="52"/>
      <c r="U122" s="53"/>
      <c r="V122" s="54"/>
      <c r="W122" s="55"/>
      <c r="X122" s="56"/>
      <c r="Y122" s="57"/>
      <c r="Z122" s="58"/>
      <c r="AA122" s="59"/>
      <c r="AB122" s="242"/>
      <c r="AC122" s="242"/>
      <c r="AD122" s="213">
        <f t="shared" si="79"/>
        <v>0</v>
      </c>
      <c r="AE122" s="61">
        <f>N122*AD122</f>
        <v>0</v>
      </c>
      <c r="AF122" s="62"/>
      <c r="AG122" s="62"/>
      <c r="AH122" s="63"/>
      <c r="AI122" s="516"/>
      <c r="AJ122" s="509"/>
      <c r="AK122" s="516"/>
      <c r="AL122" s="516"/>
      <c r="AM122" s="510"/>
      <c r="AN122" s="205">
        <f>ROUND(CEILING(AR122*('Summary '!$J$2/100+1),5),0)-1</f>
        <v>139</v>
      </c>
      <c r="AO122" s="206">
        <f t="shared" si="98"/>
        <v>0</v>
      </c>
      <c r="AP122" s="206">
        <f t="shared" si="99"/>
        <v>0</v>
      </c>
      <c r="AQ122" s="63"/>
      <c r="AR122" s="62">
        <v>114</v>
      </c>
      <c r="AS122" s="62"/>
      <c r="AT122" s="514"/>
      <c r="AU122" s="515"/>
      <c r="AV122" s="515">
        <f t="shared" si="100"/>
        <v>114</v>
      </c>
      <c r="AW122" s="511">
        <f t="shared" si="101"/>
        <v>114</v>
      </c>
      <c r="AX122" s="234"/>
      <c r="AY122" s="235"/>
      <c r="AZ122" s="236"/>
      <c r="BA122" s="237"/>
      <c r="BB122" s="238"/>
      <c r="BC122" s="45">
        <f t="shared" si="102"/>
        <v>0</v>
      </c>
      <c r="BD122" s="44">
        <f t="shared" si="103"/>
        <v>0</v>
      </c>
      <c r="BE122" s="512">
        <f t="shared" si="104"/>
        <v>119.7</v>
      </c>
      <c r="BF122" s="242"/>
      <c r="BG122" s="210">
        <f t="shared" si="116"/>
        <v>0</v>
      </c>
      <c r="BH122" s="512">
        <f t="shared" si="115"/>
        <v>125.4</v>
      </c>
      <c r="BI122" s="242"/>
      <c r="BJ122" s="44">
        <f t="shared" si="106"/>
        <v>0</v>
      </c>
      <c r="BK122" s="512">
        <f t="shared" si="107"/>
        <v>131.1</v>
      </c>
      <c r="BL122" s="242"/>
      <c r="BM122" s="210">
        <f t="shared" si="108"/>
        <v>0</v>
      </c>
      <c r="BN122" s="512">
        <f t="shared" si="109"/>
        <v>136.79999999999998</v>
      </c>
      <c r="BO122" s="397">
        <f t="shared" si="110"/>
        <v>0</v>
      </c>
      <c r="BP122" s="210">
        <f t="shared" si="111"/>
        <v>0</v>
      </c>
      <c r="BQ122" s="44">
        <f t="shared" si="112"/>
        <v>0</v>
      </c>
      <c r="BR122" s="70">
        <v>1464</v>
      </c>
      <c r="BS122" s="310"/>
      <c r="BT122" s="303"/>
      <c r="BU122" s="303"/>
      <c r="BV122" s="303"/>
      <c r="BW122" s="303"/>
      <c r="BX122" s="305"/>
      <c r="BY122" s="305"/>
      <c r="BZ122" s="303"/>
    </row>
    <row r="123" spans="1:78" ht="12.75" customHeight="1">
      <c r="A123" s="44" t="str">
        <f t="shared" si="117"/>
        <v>AX12077</v>
      </c>
      <c r="B123" s="38" t="s">
        <v>590</v>
      </c>
      <c r="C123" s="38" t="s">
        <v>732</v>
      </c>
      <c r="D123" s="46" t="s">
        <v>7</v>
      </c>
      <c r="E123" s="243"/>
      <c r="F123" s="118" t="s">
        <v>584</v>
      </c>
      <c r="G123" s="47" t="s">
        <v>87</v>
      </c>
      <c r="H123" s="47" t="s">
        <v>95</v>
      </c>
      <c r="I123" s="223" t="s">
        <v>1798</v>
      </c>
      <c r="J123" s="636" t="s">
        <v>1808</v>
      </c>
      <c r="K123" s="636" t="s">
        <v>1801</v>
      </c>
      <c r="L123" s="223" t="s">
        <v>1799</v>
      </c>
      <c r="M123" s="48">
        <v>7.4050000000000002</v>
      </c>
      <c r="N123" s="44">
        <v>2</v>
      </c>
      <c r="O123" s="210"/>
      <c r="P123" s="210"/>
      <c r="Q123" s="49"/>
      <c r="R123" s="50"/>
      <c r="S123" s="51"/>
      <c r="T123" s="52"/>
      <c r="U123" s="53"/>
      <c r="V123" s="54"/>
      <c r="W123" s="55"/>
      <c r="X123" s="56"/>
      <c r="Y123" s="57"/>
      <c r="Z123" s="58"/>
      <c r="AA123" s="59"/>
      <c r="AB123" s="242"/>
      <c r="AC123" s="242"/>
      <c r="AD123" s="213">
        <f t="shared" si="79"/>
        <v>0</v>
      </c>
      <c r="AE123" s="61">
        <f t="shared" si="113"/>
        <v>0</v>
      </c>
      <c r="AF123" s="62"/>
      <c r="AG123" s="62"/>
      <c r="AH123" s="63"/>
      <c r="AI123" s="516"/>
      <c r="AJ123" s="509"/>
      <c r="AK123" s="516"/>
      <c r="AL123" s="516"/>
      <c r="AM123" s="510"/>
      <c r="AN123" s="205">
        <f>ROUND(CEILING(AR123*('Summary '!$J$2/100+1),5),0)-1</f>
        <v>154</v>
      </c>
      <c r="AO123" s="206">
        <f t="shared" si="98"/>
        <v>0</v>
      </c>
      <c r="AP123" s="206">
        <f t="shared" si="99"/>
        <v>0</v>
      </c>
      <c r="AQ123" s="63"/>
      <c r="AR123" s="62">
        <v>124</v>
      </c>
      <c r="AS123" s="62"/>
      <c r="AT123" s="514"/>
      <c r="AU123" s="515"/>
      <c r="AV123" s="515">
        <f t="shared" si="100"/>
        <v>124</v>
      </c>
      <c r="AW123" s="511">
        <f t="shared" si="101"/>
        <v>124</v>
      </c>
      <c r="AX123" s="234"/>
      <c r="AY123" s="235"/>
      <c r="AZ123" s="236"/>
      <c r="BA123" s="237"/>
      <c r="BB123" s="238"/>
      <c r="BC123" s="45">
        <f t="shared" si="102"/>
        <v>0</v>
      </c>
      <c r="BD123" s="44">
        <f t="shared" si="103"/>
        <v>0</v>
      </c>
      <c r="BE123" s="512">
        <f t="shared" si="104"/>
        <v>130.20000000000002</v>
      </c>
      <c r="BF123" s="242"/>
      <c r="BG123" s="210">
        <f t="shared" si="116"/>
        <v>0</v>
      </c>
      <c r="BH123" s="512">
        <f t="shared" si="115"/>
        <v>136.4</v>
      </c>
      <c r="BI123" s="242"/>
      <c r="BJ123" s="44">
        <f t="shared" si="106"/>
        <v>0</v>
      </c>
      <c r="BK123" s="512">
        <f t="shared" si="107"/>
        <v>142.6</v>
      </c>
      <c r="BL123" s="242"/>
      <c r="BM123" s="210">
        <f t="shared" si="108"/>
        <v>0</v>
      </c>
      <c r="BN123" s="512">
        <f t="shared" si="109"/>
        <v>148.79999999999998</v>
      </c>
      <c r="BO123" s="397">
        <f t="shared" si="110"/>
        <v>0</v>
      </c>
      <c r="BP123" s="210">
        <f t="shared" si="111"/>
        <v>0</v>
      </c>
      <c r="BQ123" s="44">
        <f t="shared" si="112"/>
        <v>0</v>
      </c>
      <c r="BR123" s="70">
        <v>2077</v>
      </c>
      <c r="BS123" s="310"/>
      <c r="BT123" s="303"/>
      <c r="BU123" s="303"/>
      <c r="BV123" s="303"/>
      <c r="BW123" s="303"/>
      <c r="BX123" s="305"/>
      <c r="BY123" s="305"/>
      <c r="BZ123" s="303"/>
    </row>
    <row r="124" spans="1:78" ht="12.75" customHeight="1">
      <c r="A124" s="44" t="str">
        <f t="shared" ref="A124:A131" si="118">"AX1"&amp;REPT(0,4-LEN(BR124))&amp;BR124</f>
        <v>AX11465</v>
      </c>
      <c r="B124" s="38" t="s">
        <v>590</v>
      </c>
      <c r="C124" s="38" t="s">
        <v>733</v>
      </c>
      <c r="D124" s="46" t="s">
        <v>7</v>
      </c>
      <c r="E124" s="243"/>
      <c r="F124" s="48" t="s">
        <v>60</v>
      </c>
      <c r="G124" s="48" t="s">
        <v>99</v>
      </c>
      <c r="H124" s="48" t="s">
        <v>74</v>
      </c>
      <c r="I124" s="223" t="s">
        <v>1798</v>
      </c>
      <c r="J124" s="636" t="s">
        <v>1808</v>
      </c>
      <c r="K124" s="636" t="s">
        <v>1801</v>
      </c>
      <c r="L124" s="223" t="s">
        <v>1799</v>
      </c>
      <c r="M124" s="48">
        <v>4.2195999999999998</v>
      </c>
      <c r="N124" s="44">
        <v>1</v>
      </c>
      <c r="O124" s="210"/>
      <c r="P124" s="210"/>
      <c r="Q124" s="49"/>
      <c r="R124" s="50"/>
      <c r="S124" s="51"/>
      <c r="T124" s="52"/>
      <c r="U124" s="53"/>
      <c r="V124" s="54"/>
      <c r="W124" s="55"/>
      <c r="X124" s="56"/>
      <c r="Y124" s="57"/>
      <c r="Z124" s="58"/>
      <c r="AA124" s="59"/>
      <c r="AB124" s="242"/>
      <c r="AC124" s="242"/>
      <c r="AD124" s="213">
        <f t="shared" si="79"/>
        <v>0</v>
      </c>
      <c r="AE124" s="61">
        <f t="shared" ref="AE124:AE131" si="119">N124*AD124</f>
        <v>0</v>
      </c>
      <c r="AF124" s="62"/>
      <c r="AG124" s="62"/>
      <c r="AH124" s="63"/>
      <c r="AI124" s="516"/>
      <c r="AJ124" s="509"/>
      <c r="AK124" s="516"/>
      <c r="AL124" s="516"/>
      <c r="AM124" s="510"/>
      <c r="AN124" s="205">
        <f>ROUND(CEILING(AR124*('Summary '!$J$2/100+1),5),0)-1</f>
        <v>129</v>
      </c>
      <c r="AO124" s="206">
        <f t="shared" si="98"/>
        <v>0</v>
      </c>
      <c r="AP124" s="206">
        <f t="shared" si="99"/>
        <v>0</v>
      </c>
      <c r="AQ124" s="63"/>
      <c r="AR124" s="62">
        <v>104</v>
      </c>
      <c r="AS124" s="62"/>
      <c r="AT124" s="514"/>
      <c r="AU124" s="515"/>
      <c r="AV124" s="515">
        <f t="shared" si="100"/>
        <v>104</v>
      </c>
      <c r="AW124" s="511">
        <f t="shared" si="101"/>
        <v>104</v>
      </c>
      <c r="AX124" s="234"/>
      <c r="AY124" s="235"/>
      <c r="AZ124" s="236"/>
      <c r="BA124" s="237"/>
      <c r="BB124" s="238"/>
      <c r="BC124" s="45">
        <f t="shared" si="102"/>
        <v>0</v>
      </c>
      <c r="BD124" s="44">
        <f t="shared" si="103"/>
        <v>0</v>
      </c>
      <c r="BE124" s="512">
        <f t="shared" si="104"/>
        <v>109.2</v>
      </c>
      <c r="BF124" s="242"/>
      <c r="BG124" s="210">
        <f t="shared" si="116"/>
        <v>0</v>
      </c>
      <c r="BH124" s="512">
        <f t="shared" si="115"/>
        <v>114.4</v>
      </c>
      <c r="BI124" s="242"/>
      <c r="BJ124" s="44">
        <f t="shared" si="106"/>
        <v>0</v>
      </c>
      <c r="BK124" s="512">
        <f t="shared" si="107"/>
        <v>119.6</v>
      </c>
      <c r="BL124" s="242"/>
      <c r="BM124" s="210">
        <f t="shared" si="108"/>
        <v>0</v>
      </c>
      <c r="BN124" s="512">
        <f t="shared" si="109"/>
        <v>124.8</v>
      </c>
      <c r="BO124" s="397">
        <f t="shared" si="110"/>
        <v>0</v>
      </c>
      <c r="BP124" s="210">
        <f t="shared" si="111"/>
        <v>0</v>
      </c>
      <c r="BQ124" s="44">
        <f t="shared" si="112"/>
        <v>0</v>
      </c>
      <c r="BR124" s="84">
        <v>1465</v>
      </c>
      <c r="BS124" s="310"/>
      <c r="BT124" s="303"/>
      <c r="BU124" s="303"/>
      <c r="BV124" s="303"/>
      <c r="BW124" s="303"/>
      <c r="BX124" s="305"/>
      <c r="BY124" s="305"/>
      <c r="BZ124" s="303"/>
    </row>
    <row r="125" spans="1:78" ht="12.75" customHeight="1">
      <c r="A125" s="44" t="str">
        <f t="shared" si="118"/>
        <v>AX11460</v>
      </c>
      <c r="B125" s="38" t="s">
        <v>590</v>
      </c>
      <c r="C125" s="38" t="s">
        <v>734</v>
      </c>
      <c r="D125" s="46" t="s">
        <v>7</v>
      </c>
      <c r="E125" s="243"/>
      <c r="F125" s="48" t="s">
        <v>60</v>
      </c>
      <c r="G125" s="48" t="s">
        <v>99</v>
      </c>
      <c r="H125" s="48" t="s">
        <v>74</v>
      </c>
      <c r="I125" s="223" t="s">
        <v>1798</v>
      </c>
      <c r="J125" s="636" t="s">
        <v>1808</v>
      </c>
      <c r="K125" s="636" t="s">
        <v>1801</v>
      </c>
      <c r="L125" s="223" t="s">
        <v>1799</v>
      </c>
      <c r="M125" s="48">
        <v>4.41</v>
      </c>
      <c r="N125" s="44">
        <v>1</v>
      </c>
      <c r="O125" s="210"/>
      <c r="P125" s="210"/>
      <c r="Q125" s="49"/>
      <c r="R125" s="50"/>
      <c r="S125" s="51"/>
      <c r="T125" s="52"/>
      <c r="U125" s="53"/>
      <c r="V125" s="54"/>
      <c r="W125" s="55"/>
      <c r="X125" s="56"/>
      <c r="Y125" s="57"/>
      <c r="Z125" s="58"/>
      <c r="AA125" s="59"/>
      <c r="AB125" s="242"/>
      <c r="AC125" s="242"/>
      <c r="AD125" s="213">
        <f>SUM(Q125:AC125)</f>
        <v>0</v>
      </c>
      <c r="AE125" s="61">
        <f t="shared" si="119"/>
        <v>0</v>
      </c>
      <c r="AF125" s="62"/>
      <c r="AG125" s="62"/>
      <c r="AH125" s="63"/>
      <c r="AI125" s="516"/>
      <c r="AJ125" s="509"/>
      <c r="AK125" s="516"/>
      <c r="AL125" s="516"/>
      <c r="AM125" s="510"/>
      <c r="AN125" s="205">
        <f>ROUND(CEILING(AR125*('Summary '!$J$2/100+1),5),0)-1</f>
        <v>129</v>
      </c>
      <c r="AO125" s="206">
        <f t="shared" si="98"/>
        <v>0</v>
      </c>
      <c r="AP125" s="206">
        <f t="shared" si="99"/>
        <v>0</v>
      </c>
      <c r="AQ125" s="63"/>
      <c r="AR125" s="62">
        <v>104</v>
      </c>
      <c r="AS125" s="62"/>
      <c r="AT125" s="514"/>
      <c r="AU125" s="515"/>
      <c r="AV125" s="515">
        <f t="shared" si="100"/>
        <v>104</v>
      </c>
      <c r="AW125" s="511">
        <f t="shared" si="101"/>
        <v>104</v>
      </c>
      <c r="AX125" s="234"/>
      <c r="AY125" s="235"/>
      <c r="AZ125" s="236"/>
      <c r="BA125" s="237"/>
      <c r="BB125" s="238"/>
      <c r="BC125" s="45">
        <f t="shared" si="102"/>
        <v>0</v>
      </c>
      <c r="BD125" s="44">
        <f t="shared" si="103"/>
        <v>0</v>
      </c>
      <c r="BE125" s="512">
        <f t="shared" si="104"/>
        <v>109.2</v>
      </c>
      <c r="BF125" s="242"/>
      <c r="BG125" s="210">
        <f t="shared" si="116"/>
        <v>0</v>
      </c>
      <c r="BH125" s="512">
        <f t="shared" si="115"/>
        <v>114.4</v>
      </c>
      <c r="BI125" s="242"/>
      <c r="BJ125" s="44">
        <f t="shared" si="106"/>
        <v>0</v>
      </c>
      <c r="BK125" s="512">
        <f t="shared" si="107"/>
        <v>119.6</v>
      </c>
      <c r="BL125" s="242"/>
      <c r="BM125" s="210">
        <f t="shared" si="108"/>
        <v>0</v>
      </c>
      <c r="BN125" s="512">
        <f t="shared" si="109"/>
        <v>124.8</v>
      </c>
      <c r="BO125" s="397">
        <f t="shared" si="110"/>
        <v>0</v>
      </c>
      <c r="BP125" s="210">
        <f t="shared" si="111"/>
        <v>0</v>
      </c>
      <c r="BQ125" s="44">
        <f t="shared" si="112"/>
        <v>0</v>
      </c>
      <c r="BR125" s="70">
        <v>1460</v>
      </c>
      <c r="BS125" s="310"/>
      <c r="BT125" s="303"/>
      <c r="BU125" s="303"/>
      <c r="BV125" s="303"/>
      <c r="BW125" s="303"/>
      <c r="BX125" s="305"/>
      <c r="BY125" s="305"/>
      <c r="BZ125" s="303"/>
    </row>
    <row r="126" spans="1:78" ht="12.75" customHeight="1">
      <c r="A126" s="44" t="str">
        <f t="shared" si="118"/>
        <v>AX11463</v>
      </c>
      <c r="B126" s="38" t="s">
        <v>590</v>
      </c>
      <c r="C126" s="38" t="s">
        <v>735</v>
      </c>
      <c r="D126" s="46" t="s">
        <v>7</v>
      </c>
      <c r="E126" s="243"/>
      <c r="F126" s="48" t="s">
        <v>60</v>
      </c>
      <c r="G126" s="47" t="s">
        <v>99</v>
      </c>
      <c r="H126" s="47" t="s">
        <v>95</v>
      </c>
      <c r="I126" s="223" t="s">
        <v>1798</v>
      </c>
      <c r="J126" s="636" t="s">
        <v>1808</v>
      </c>
      <c r="K126" s="636" t="s">
        <v>1801</v>
      </c>
      <c r="L126" s="223" t="s">
        <v>1799</v>
      </c>
      <c r="M126" s="48">
        <v>4.1201999999999996</v>
      </c>
      <c r="N126" s="44">
        <v>1</v>
      </c>
      <c r="O126" s="210"/>
      <c r="P126" s="210"/>
      <c r="Q126" s="49"/>
      <c r="R126" s="50"/>
      <c r="S126" s="51"/>
      <c r="T126" s="52"/>
      <c r="U126" s="53"/>
      <c r="V126" s="54"/>
      <c r="W126" s="55"/>
      <c r="X126" s="56"/>
      <c r="Y126" s="57"/>
      <c r="Z126" s="58"/>
      <c r="AA126" s="59"/>
      <c r="AB126" s="242"/>
      <c r="AC126" s="242"/>
      <c r="AD126" s="213">
        <f t="shared" ref="AD126:AD178" si="120">SUM(Q126:AC126)</f>
        <v>0</v>
      </c>
      <c r="AE126" s="61">
        <f t="shared" si="119"/>
        <v>0</v>
      </c>
      <c r="AF126" s="62"/>
      <c r="AG126" s="62"/>
      <c r="AH126" s="63"/>
      <c r="AI126" s="516"/>
      <c r="AJ126" s="509"/>
      <c r="AK126" s="516"/>
      <c r="AL126" s="516"/>
      <c r="AM126" s="510"/>
      <c r="AN126" s="205">
        <f>ROUND(CEILING(AR126*('Summary '!$J$2/100+1),5),0)-1</f>
        <v>114</v>
      </c>
      <c r="AO126" s="206">
        <f t="shared" ref="AO126:AO143" si="121">IF(P126=TRUE,-0.05,0)</f>
        <v>0</v>
      </c>
      <c r="AP126" s="206">
        <f t="shared" ref="AP126:AP143" si="122">IF(O126=TRUE,0.15,0)</f>
        <v>0</v>
      </c>
      <c r="AQ126" s="63"/>
      <c r="AR126" s="62">
        <v>94</v>
      </c>
      <c r="AS126" s="62"/>
      <c r="AT126" s="514"/>
      <c r="AU126" s="515"/>
      <c r="AV126" s="515">
        <f t="shared" ref="AV126:AV143" si="123">IF(OrderFormType="Wholesale",CEILING(AR126*ExchRate,ExchRateRoundUpTo),CEILING(AN126*ExchRate,ExchRateRoundUpTo)/1.22)</f>
        <v>94</v>
      </c>
      <c r="AW126" s="511">
        <f t="shared" ref="AW126:AW143" si="124">AV126*(1+AO126+AP126)</f>
        <v>94</v>
      </c>
      <c r="AX126" s="234"/>
      <c r="AY126" s="235"/>
      <c r="AZ126" s="236"/>
      <c r="BA126" s="237"/>
      <c r="BB126" s="238"/>
      <c r="BC126" s="45">
        <f t="shared" ref="BC126:BC143" si="125">SUM(AX126:BB126)</f>
        <v>0</v>
      </c>
      <c r="BD126" s="44">
        <f t="shared" ref="BD126:BD143" si="126">N126*BC126</f>
        <v>0</v>
      </c>
      <c r="BE126" s="512">
        <f t="shared" ref="BE126:BE143" si="127">AV126*(1.05+AO126+AP126)</f>
        <v>98.7</v>
      </c>
      <c r="BF126" s="242"/>
      <c r="BG126" s="210">
        <f t="shared" si="116"/>
        <v>0</v>
      </c>
      <c r="BH126" s="512">
        <f t="shared" si="115"/>
        <v>103.4</v>
      </c>
      <c r="BI126" s="242"/>
      <c r="BJ126" s="44">
        <f t="shared" ref="BJ126:BJ143" si="128">N126*BI126</f>
        <v>0</v>
      </c>
      <c r="BK126" s="512">
        <f t="shared" ref="BK126:BK143" si="129">AV126*(1.15+AO126+AP126)</f>
        <v>108.1</v>
      </c>
      <c r="BL126" s="242"/>
      <c r="BM126" s="210">
        <f t="shared" ref="BM126:BM143" si="130">N126*BL126</f>
        <v>0</v>
      </c>
      <c r="BN126" s="512">
        <f t="shared" ref="BN126:BN143" si="131">AV126*(1.2+AO126+AP126)</f>
        <v>112.8</v>
      </c>
      <c r="BO126" s="397">
        <f t="shared" ref="BO126:BO143" si="132">(AD126*AW126)+(BC126*BE126)+(BF126*BH126)+(BI126*BK126)+(BL126*BN126)</f>
        <v>0</v>
      </c>
      <c r="BP126" s="210">
        <f t="shared" ref="BP126:BP143" si="133">AD126+BC126+BF126+BI126+BL126</f>
        <v>0</v>
      </c>
      <c r="BQ126" s="44">
        <f t="shared" ref="BQ126:BQ143" si="134">N126*BP126</f>
        <v>0</v>
      </c>
      <c r="BR126" s="84">
        <v>1463</v>
      </c>
      <c r="BS126" s="310"/>
      <c r="BT126" s="303"/>
      <c r="BU126" s="303"/>
      <c r="BV126" s="303"/>
      <c r="BW126" s="303"/>
      <c r="BX126" s="305"/>
      <c r="BY126" s="305"/>
      <c r="BZ126" s="303"/>
    </row>
    <row r="127" spans="1:78" ht="12.75" customHeight="1">
      <c r="A127" s="44" t="str">
        <f t="shared" si="118"/>
        <v>AX11462</v>
      </c>
      <c r="B127" s="38" t="s">
        <v>590</v>
      </c>
      <c r="C127" s="38" t="s">
        <v>736</v>
      </c>
      <c r="D127" s="46" t="s">
        <v>7</v>
      </c>
      <c r="E127" s="243"/>
      <c r="F127" s="48" t="s">
        <v>60</v>
      </c>
      <c r="G127" s="47" t="s">
        <v>99</v>
      </c>
      <c r="H127" s="47" t="s">
        <v>95</v>
      </c>
      <c r="I127" s="223" t="s">
        <v>1798</v>
      </c>
      <c r="J127" s="636" t="s">
        <v>1808</v>
      </c>
      <c r="K127" s="636" t="s">
        <v>1801</v>
      </c>
      <c r="L127" s="223" t="s">
        <v>1799</v>
      </c>
      <c r="M127" s="48">
        <v>5.6938000000000004</v>
      </c>
      <c r="N127" s="44">
        <v>1</v>
      </c>
      <c r="O127" s="210"/>
      <c r="P127" s="210"/>
      <c r="Q127" s="49"/>
      <c r="R127" s="50"/>
      <c r="S127" s="51"/>
      <c r="T127" s="52"/>
      <c r="U127" s="53"/>
      <c r="V127" s="54"/>
      <c r="W127" s="55"/>
      <c r="X127" s="56"/>
      <c r="Y127" s="57"/>
      <c r="Z127" s="58"/>
      <c r="AA127" s="59"/>
      <c r="AB127" s="242"/>
      <c r="AC127" s="242"/>
      <c r="AD127" s="213">
        <f t="shared" si="120"/>
        <v>0</v>
      </c>
      <c r="AE127" s="61">
        <f t="shared" si="119"/>
        <v>0</v>
      </c>
      <c r="AF127" s="62"/>
      <c r="AG127" s="62"/>
      <c r="AH127" s="63"/>
      <c r="AI127" s="516"/>
      <c r="AJ127" s="509"/>
      <c r="AK127" s="516"/>
      <c r="AL127" s="516"/>
      <c r="AM127" s="510"/>
      <c r="AN127" s="205">
        <f>ROUND(CEILING(AR127*('Summary '!$J$2/100+1),5),0)-1</f>
        <v>154</v>
      </c>
      <c r="AO127" s="206">
        <f t="shared" si="121"/>
        <v>0</v>
      </c>
      <c r="AP127" s="206">
        <f t="shared" si="122"/>
        <v>0</v>
      </c>
      <c r="AQ127" s="63"/>
      <c r="AR127" s="62">
        <v>124</v>
      </c>
      <c r="AS127" s="62"/>
      <c r="AT127" s="514"/>
      <c r="AU127" s="515"/>
      <c r="AV127" s="515">
        <f t="shared" si="123"/>
        <v>124</v>
      </c>
      <c r="AW127" s="511">
        <f t="shared" si="124"/>
        <v>124</v>
      </c>
      <c r="AX127" s="234"/>
      <c r="AY127" s="235"/>
      <c r="AZ127" s="236"/>
      <c r="BA127" s="237"/>
      <c r="BB127" s="238"/>
      <c r="BC127" s="45">
        <f t="shared" si="125"/>
        <v>0</v>
      </c>
      <c r="BD127" s="44">
        <f t="shared" si="126"/>
        <v>0</v>
      </c>
      <c r="BE127" s="512">
        <f t="shared" si="127"/>
        <v>130.20000000000002</v>
      </c>
      <c r="BF127" s="242"/>
      <c r="BG127" s="210">
        <f t="shared" si="116"/>
        <v>0</v>
      </c>
      <c r="BH127" s="512">
        <f t="shared" si="115"/>
        <v>136.4</v>
      </c>
      <c r="BI127" s="242"/>
      <c r="BJ127" s="44">
        <f t="shared" si="128"/>
        <v>0</v>
      </c>
      <c r="BK127" s="512">
        <f t="shared" si="129"/>
        <v>142.6</v>
      </c>
      <c r="BL127" s="242"/>
      <c r="BM127" s="210">
        <f t="shared" si="130"/>
        <v>0</v>
      </c>
      <c r="BN127" s="512">
        <f t="shared" si="131"/>
        <v>148.79999999999998</v>
      </c>
      <c r="BO127" s="397">
        <f t="shared" si="132"/>
        <v>0</v>
      </c>
      <c r="BP127" s="210">
        <f t="shared" si="133"/>
        <v>0</v>
      </c>
      <c r="BQ127" s="44">
        <f t="shared" si="134"/>
        <v>0</v>
      </c>
      <c r="BR127" s="70">
        <v>1462</v>
      </c>
      <c r="BS127" s="310"/>
      <c r="BT127" s="303"/>
      <c r="BU127" s="303"/>
      <c r="BV127" s="303"/>
      <c r="BW127" s="303"/>
      <c r="BX127" s="305"/>
      <c r="BY127" s="305"/>
      <c r="BZ127" s="303"/>
    </row>
    <row r="128" spans="1:78" ht="12.75" customHeight="1">
      <c r="A128" s="44" t="str">
        <f t="shared" si="118"/>
        <v>AX12091</v>
      </c>
      <c r="B128" s="38" t="s">
        <v>590</v>
      </c>
      <c r="C128" s="38" t="s">
        <v>737</v>
      </c>
      <c r="D128" s="46" t="s">
        <v>7</v>
      </c>
      <c r="E128" s="243"/>
      <c r="F128" s="47" t="s">
        <v>584</v>
      </c>
      <c r="G128" s="46" t="s">
        <v>99</v>
      </c>
      <c r="H128" s="47" t="s">
        <v>79</v>
      </c>
      <c r="I128" s="223" t="s">
        <v>1798</v>
      </c>
      <c r="J128" s="636" t="s">
        <v>1808</v>
      </c>
      <c r="K128" s="636" t="s">
        <v>1801</v>
      </c>
      <c r="L128" s="223" t="s">
        <v>1799</v>
      </c>
      <c r="M128" s="48">
        <v>5.6639999999999997</v>
      </c>
      <c r="N128" s="44">
        <v>1</v>
      </c>
      <c r="O128" s="210"/>
      <c r="P128" s="210"/>
      <c r="Q128" s="49"/>
      <c r="R128" s="50"/>
      <c r="S128" s="51"/>
      <c r="T128" s="52"/>
      <c r="U128" s="53"/>
      <c r="V128" s="54"/>
      <c r="W128" s="55"/>
      <c r="X128" s="56"/>
      <c r="Y128" s="57"/>
      <c r="Z128" s="58"/>
      <c r="AA128" s="59"/>
      <c r="AB128" s="242"/>
      <c r="AC128" s="242"/>
      <c r="AD128" s="213">
        <f t="shared" si="120"/>
        <v>0</v>
      </c>
      <c r="AE128" s="61">
        <f t="shared" si="119"/>
        <v>0</v>
      </c>
      <c r="AF128" s="62"/>
      <c r="AG128" s="62"/>
      <c r="AH128" s="63"/>
      <c r="AI128" s="516"/>
      <c r="AJ128" s="509"/>
      <c r="AK128" s="516"/>
      <c r="AL128" s="516"/>
      <c r="AM128" s="510"/>
      <c r="AN128" s="205">
        <f>ROUND(CEILING(AR128*('Summary '!$J$2/100+1),5),0)-1</f>
        <v>154</v>
      </c>
      <c r="AO128" s="206">
        <f t="shared" si="121"/>
        <v>0</v>
      </c>
      <c r="AP128" s="206">
        <f t="shared" si="122"/>
        <v>0</v>
      </c>
      <c r="AQ128" s="63"/>
      <c r="AR128" s="62">
        <v>124</v>
      </c>
      <c r="AS128" s="62"/>
      <c r="AT128" s="514"/>
      <c r="AU128" s="515"/>
      <c r="AV128" s="515">
        <f t="shared" si="123"/>
        <v>124</v>
      </c>
      <c r="AW128" s="511">
        <f t="shared" si="124"/>
        <v>124</v>
      </c>
      <c r="AX128" s="234"/>
      <c r="AY128" s="235"/>
      <c r="AZ128" s="236"/>
      <c r="BA128" s="237"/>
      <c r="BB128" s="238"/>
      <c r="BC128" s="45">
        <f t="shared" si="125"/>
        <v>0</v>
      </c>
      <c r="BD128" s="44">
        <f t="shared" si="126"/>
        <v>0</v>
      </c>
      <c r="BE128" s="512">
        <f t="shared" si="127"/>
        <v>130.20000000000002</v>
      </c>
      <c r="BF128" s="242"/>
      <c r="BG128" s="210">
        <f t="shared" si="116"/>
        <v>0</v>
      </c>
      <c r="BH128" s="512">
        <f t="shared" si="115"/>
        <v>136.4</v>
      </c>
      <c r="BI128" s="242"/>
      <c r="BJ128" s="44">
        <f t="shared" si="128"/>
        <v>0</v>
      </c>
      <c r="BK128" s="512">
        <f t="shared" si="129"/>
        <v>142.6</v>
      </c>
      <c r="BL128" s="242"/>
      <c r="BM128" s="210">
        <f t="shared" si="130"/>
        <v>0</v>
      </c>
      <c r="BN128" s="512">
        <f t="shared" si="131"/>
        <v>148.79999999999998</v>
      </c>
      <c r="BO128" s="397">
        <f t="shared" si="132"/>
        <v>0</v>
      </c>
      <c r="BP128" s="210">
        <f t="shared" si="133"/>
        <v>0</v>
      </c>
      <c r="BQ128" s="44">
        <f t="shared" si="134"/>
        <v>0</v>
      </c>
      <c r="BR128" s="70">
        <v>2091</v>
      </c>
      <c r="BS128" s="310"/>
      <c r="BT128" s="303"/>
      <c r="BU128" s="303"/>
      <c r="BV128" s="303"/>
      <c r="BW128" s="303"/>
      <c r="BX128" s="305"/>
      <c r="BY128" s="305"/>
      <c r="BZ128" s="303"/>
    </row>
    <row r="129" spans="1:78" ht="12.75" customHeight="1">
      <c r="A129" s="44" t="str">
        <f t="shared" si="118"/>
        <v>AX12092</v>
      </c>
      <c r="B129" s="38" t="s">
        <v>590</v>
      </c>
      <c r="C129" s="38" t="s">
        <v>738</v>
      </c>
      <c r="D129" s="46" t="s">
        <v>7</v>
      </c>
      <c r="E129" s="243"/>
      <c r="F129" s="47" t="s">
        <v>584</v>
      </c>
      <c r="G129" s="46" t="s">
        <v>99</v>
      </c>
      <c r="H129" s="47" t="s">
        <v>79</v>
      </c>
      <c r="I129" s="223" t="s">
        <v>1798</v>
      </c>
      <c r="J129" s="636" t="s">
        <v>1808</v>
      </c>
      <c r="K129" s="636" t="s">
        <v>1801</v>
      </c>
      <c r="L129" s="223" t="s">
        <v>1799</v>
      </c>
      <c r="M129" s="48">
        <v>6.05</v>
      </c>
      <c r="N129" s="44">
        <v>1</v>
      </c>
      <c r="O129" s="210"/>
      <c r="P129" s="210"/>
      <c r="Q129" s="49"/>
      <c r="R129" s="50"/>
      <c r="S129" s="51"/>
      <c r="T129" s="52"/>
      <c r="U129" s="53"/>
      <c r="V129" s="54"/>
      <c r="W129" s="55"/>
      <c r="X129" s="56"/>
      <c r="Y129" s="57"/>
      <c r="Z129" s="58"/>
      <c r="AA129" s="59"/>
      <c r="AB129" s="242"/>
      <c r="AC129" s="242"/>
      <c r="AD129" s="213">
        <f t="shared" si="120"/>
        <v>0</v>
      </c>
      <c r="AE129" s="61">
        <f t="shared" si="119"/>
        <v>0</v>
      </c>
      <c r="AF129" s="62"/>
      <c r="AG129" s="62"/>
      <c r="AH129" s="63"/>
      <c r="AI129" s="516"/>
      <c r="AJ129" s="509"/>
      <c r="AK129" s="516"/>
      <c r="AL129" s="516"/>
      <c r="AM129" s="510"/>
      <c r="AN129" s="205">
        <f>ROUND(CEILING(AR129*('Summary '!$J$2/100+1),5),0)-1</f>
        <v>164</v>
      </c>
      <c r="AO129" s="206">
        <f t="shared" si="121"/>
        <v>0</v>
      </c>
      <c r="AP129" s="206">
        <f t="shared" si="122"/>
        <v>0</v>
      </c>
      <c r="AQ129" s="63"/>
      <c r="AR129" s="62">
        <v>134</v>
      </c>
      <c r="AS129" s="62"/>
      <c r="AT129" s="514"/>
      <c r="AU129" s="515"/>
      <c r="AV129" s="515">
        <f t="shared" si="123"/>
        <v>134</v>
      </c>
      <c r="AW129" s="511">
        <f t="shared" si="124"/>
        <v>134</v>
      </c>
      <c r="AX129" s="234"/>
      <c r="AY129" s="235"/>
      <c r="AZ129" s="236"/>
      <c r="BA129" s="237"/>
      <c r="BB129" s="238"/>
      <c r="BC129" s="45">
        <f t="shared" si="125"/>
        <v>0</v>
      </c>
      <c r="BD129" s="44">
        <f t="shared" si="126"/>
        <v>0</v>
      </c>
      <c r="BE129" s="512">
        <f t="shared" si="127"/>
        <v>140.70000000000002</v>
      </c>
      <c r="BF129" s="242"/>
      <c r="BG129" s="210">
        <f t="shared" si="116"/>
        <v>0</v>
      </c>
      <c r="BH129" s="512">
        <f t="shared" si="115"/>
        <v>147.4</v>
      </c>
      <c r="BI129" s="242"/>
      <c r="BJ129" s="44">
        <f t="shared" si="128"/>
        <v>0</v>
      </c>
      <c r="BK129" s="512">
        <f t="shared" si="129"/>
        <v>154.1</v>
      </c>
      <c r="BL129" s="242"/>
      <c r="BM129" s="210">
        <f t="shared" si="130"/>
        <v>0</v>
      </c>
      <c r="BN129" s="512">
        <f t="shared" si="131"/>
        <v>160.79999999999998</v>
      </c>
      <c r="BO129" s="397">
        <f t="shared" si="132"/>
        <v>0</v>
      </c>
      <c r="BP129" s="210">
        <f t="shared" si="133"/>
        <v>0</v>
      </c>
      <c r="BQ129" s="44">
        <f t="shared" si="134"/>
        <v>0</v>
      </c>
      <c r="BR129" s="84">
        <v>2092</v>
      </c>
      <c r="BS129" s="310"/>
      <c r="BT129" s="303"/>
      <c r="BU129" s="303"/>
      <c r="BV129" s="303"/>
      <c r="BW129" s="303"/>
      <c r="BX129" s="305"/>
      <c r="BY129" s="305"/>
      <c r="BZ129" s="303"/>
    </row>
    <row r="130" spans="1:78" ht="12.75" customHeight="1">
      <c r="A130" s="44" t="str">
        <f t="shared" si="118"/>
        <v>AX12093</v>
      </c>
      <c r="B130" s="38" t="s">
        <v>590</v>
      </c>
      <c r="C130" s="38" t="s">
        <v>739</v>
      </c>
      <c r="D130" s="46" t="s">
        <v>7</v>
      </c>
      <c r="E130" s="243"/>
      <c r="F130" s="47" t="s">
        <v>584</v>
      </c>
      <c r="G130" s="46" t="s">
        <v>99</v>
      </c>
      <c r="H130" s="47" t="s">
        <v>79</v>
      </c>
      <c r="I130" s="223" t="s">
        <v>1798</v>
      </c>
      <c r="J130" s="636" t="s">
        <v>1808</v>
      </c>
      <c r="K130" s="636" t="s">
        <v>1801</v>
      </c>
      <c r="L130" s="223" t="s">
        <v>1799</v>
      </c>
      <c r="M130" s="48">
        <v>4.5999999999999996</v>
      </c>
      <c r="N130" s="44">
        <v>1</v>
      </c>
      <c r="O130" s="210"/>
      <c r="P130" s="210"/>
      <c r="Q130" s="49"/>
      <c r="R130" s="50"/>
      <c r="S130" s="51"/>
      <c r="T130" s="52"/>
      <c r="U130" s="53"/>
      <c r="V130" s="54"/>
      <c r="W130" s="55"/>
      <c r="X130" s="56"/>
      <c r="Y130" s="57"/>
      <c r="Z130" s="58"/>
      <c r="AA130" s="59"/>
      <c r="AB130" s="242"/>
      <c r="AC130" s="242"/>
      <c r="AD130" s="213">
        <f t="shared" si="120"/>
        <v>0</v>
      </c>
      <c r="AE130" s="61">
        <f t="shared" si="119"/>
        <v>0</v>
      </c>
      <c r="AF130" s="62"/>
      <c r="AG130" s="62"/>
      <c r="AH130" s="63"/>
      <c r="AI130" s="516"/>
      <c r="AJ130" s="509"/>
      <c r="AK130" s="516"/>
      <c r="AL130" s="516"/>
      <c r="AM130" s="510"/>
      <c r="AN130" s="205">
        <f>ROUND(CEILING(AR130*('Summary '!$J$2/100+1),5),0)-1</f>
        <v>149</v>
      </c>
      <c r="AO130" s="206">
        <f t="shared" si="121"/>
        <v>0</v>
      </c>
      <c r="AP130" s="206">
        <f t="shared" si="122"/>
        <v>0</v>
      </c>
      <c r="AQ130" s="63"/>
      <c r="AR130" s="62">
        <v>119</v>
      </c>
      <c r="AS130" s="62"/>
      <c r="AT130" s="514"/>
      <c r="AU130" s="515"/>
      <c r="AV130" s="515">
        <f t="shared" si="123"/>
        <v>119</v>
      </c>
      <c r="AW130" s="511">
        <f t="shared" si="124"/>
        <v>119</v>
      </c>
      <c r="AX130" s="234"/>
      <c r="AY130" s="235"/>
      <c r="AZ130" s="236"/>
      <c r="BA130" s="237"/>
      <c r="BB130" s="238"/>
      <c r="BC130" s="45">
        <f t="shared" si="125"/>
        <v>0</v>
      </c>
      <c r="BD130" s="44">
        <f t="shared" si="126"/>
        <v>0</v>
      </c>
      <c r="BE130" s="512">
        <f t="shared" si="127"/>
        <v>124.95</v>
      </c>
      <c r="BF130" s="242"/>
      <c r="BG130" s="210">
        <f t="shared" si="116"/>
        <v>0</v>
      </c>
      <c r="BH130" s="512">
        <f t="shared" si="115"/>
        <v>130.9</v>
      </c>
      <c r="BI130" s="242"/>
      <c r="BJ130" s="44">
        <f t="shared" si="128"/>
        <v>0</v>
      </c>
      <c r="BK130" s="512">
        <f t="shared" si="129"/>
        <v>136.85</v>
      </c>
      <c r="BL130" s="242"/>
      <c r="BM130" s="210">
        <f t="shared" si="130"/>
        <v>0</v>
      </c>
      <c r="BN130" s="512">
        <f t="shared" si="131"/>
        <v>142.79999999999998</v>
      </c>
      <c r="BO130" s="397">
        <f t="shared" si="132"/>
        <v>0</v>
      </c>
      <c r="BP130" s="210">
        <f t="shared" si="133"/>
        <v>0</v>
      </c>
      <c r="BQ130" s="44">
        <f t="shared" si="134"/>
        <v>0</v>
      </c>
      <c r="BR130" s="70">
        <v>2093</v>
      </c>
      <c r="BS130" s="310"/>
      <c r="BT130" s="303"/>
      <c r="BU130" s="303"/>
      <c r="BV130" s="303"/>
      <c r="BW130" s="303"/>
      <c r="BX130" s="305"/>
      <c r="BY130" s="305"/>
      <c r="BZ130" s="303"/>
    </row>
    <row r="131" spans="1:78" ht="12.75" customHeight="1">
      <c r="A131" s="44" t="str">
        <f t="shared" si="118"/>
        <v>AX12094</v>
      </c>
      <c r="B131" s="38" t="s">
        <v>590</v>
      </c>
      <c r="C131" s="38" t="s">
        <v>740</v>
      </c>
      <c r="D131" s="46" t="s">
        <v>7</v>
      </c>
      <c r="E131" s="243"/>
      <c r="F131" s="47" t="s">
        <v>584</v>
      </c>
      <c r="G131" s="46" t="s">
        <v>99</v>
      </c>
      <c r="H131" s="47" t="s">
        <v>79</v>
      </c>
      <c r="I131" s="223" t="s">
        <v>1798</v>
      </c>
      <c r="J131" s="636" t="s">
        <v>1808</v>
      </c>
      <c r="K131" s="636" t="s">
        <v>1801</v>
      </c>
      <c r="L131" s="223" t="s">
        <v>1799</v>
      </c>
      <c r="M131" s="48">
        <v>5.28</v>
      </c>
      <c r="N131" s="44">
        <v>1</v>
      </c>
      <c r="O131" s="210"/>
      <c r="P131" s="210"/>
      <c r="Q131" s="49"/>
      <c r="R131" s="50"/>
      <c r="S131" s="51"/>
      <c r="T131" s="52"/>
      <c r="U131" s="53"/>
      <c r="V131" s="54"/>
      <c r="W131" s="55"/>
      <c r="X131" s="56"/>
      <c r="Y131" s="57"/>
      <c r="Z131" s="58"/>
      <c r="AA131" s="59"/>
      <c r="AB131" s="242"/>
      <c r="AC131" s="242"/>
      <c r="AD131" s="213">
        <f t="shared" si="120"/>
        <v>0</v>
      </c>
      <c r="AE131" s="61">
        <f t="shared" si="119"/>
        <v>0</v>
      </c>
      <c r="AF131" s="62"/>
      <c r="AG131" s="62"/>
      <c r="AH131" s="63"/>
      <c r="AI131" s="516"/>
      <c r="AJ131" s="509"/>
      <c r="AK131" s="516"/>
      <c r="AL131" s="516"/>
      <c r="AM131" s="510"/>
      <c r="AN131" s="205">
        <f>ROUND(CEILING(AR131*('Summary '!$J$2/100+1),5),0)-1</f>
        <v>154</v>
      </c>
      <c r="AO131" s="206">
        <f t="shared" si="121"/>
        <v>0</v>
      </c>
      <c r="AP131" s="206">
        <f t="shared" si="122"/>
        <v>0</v>
      </c>
      <c r="AQ131" s="63"/>
      <c r="AR131" s="62">
        <v>124</v>
      </c>
      <c r="AS131" s="62"/>
      <c r="AT131" s="514"/>
      <c r="AU131" s="515"/>
      <c r="AV131" s="515">
        <f t="shared" si="123"/>
        <v>124</v>
      </c>
      <c r="AW131" s="511">
        <f t="shared" si="124"/>
        <v>124</v>
      </c>
      <c r="AX131" s="234"/>
      <c r="AY131" s="235"/>
      <c r="AZ131" s="236"/>
      <c r="BA131" s="237"/>
      <c r="BB131" s="238"/>
      <c r="BC131" s="45">
        <f t="shared" si="125"/>
        <v>0</v>
      </c>
      <c r="BD131" s="44">
        <f t="shared" si="126"/>
        <v>0</v>
      </c>
      <c r="BE131" s="512">
        <f t="shared" si="127"/>
        <v>130.20000000000002</v>
      </c>
      <c r="BF131" s="242"/>
      <c r="BG131" s="210">
        <f t="shared" si="116"/>
        <v>0</v>
      </c>
      <c r="BH131" s="512">
        <f t="shared" si="115"/>
        <v>136.4</v>
      </c>
      <c r="BI131" s="242"/>
      <c r="BJ131" s="44">
        <f t="shared" si="128"/>
        <v>0</v>
      </c>
      <c r="BK131" s="512">
        <f t="shared" si="129"/>
        <v>142.6</v>
      </c>
      <c r="BL131" s="242"/>
      <c r="BM131" s="210">
        <f t="shared" si="130"/>
        <v>0</v>
      </c>
      <c r="BN131" s="512">
        <f t="shared" si="131"/>
        <v>148.79999999999998</v>
      </c>
      <c r="BO131" s="397">
        <f t="shared" si="132"/>
        <v>0</v>
      </c>
      <c r="BP131" s="210">
        <f t="shared" si="133"/>
        <v>0</v>
      </c>
      <c r="BQ131" s="44">
        <f t="shared" si="134"/>
        <v>0</v>
      </c>
      <c r="BR131" s="84">
        <v>2094</v>
      </c>
      <c r="BS131" s="310"/>
      <c r="BT131" s="303"/>
      <c r="BU131" s="303"/>
      <c r="BV131" s="303"/>
      <c r="BW131" s="303"/>
      <c r="BX131" s="305"/>
      <c r="BY131" s="305"/>
      <c r="BZ131" s="303"/>
    </row>
    <row r="132" spans="1:78" ht="12.75" customHeight="1">
      <c r="A132" s="44" t="str">
        <f t="shared" si="117"/>
        <v>AX12078</v>
      </c>
      <c r="B132" s="38" t="s">
        <v>590</v>
      </c>
      <c r="C132" s="38" t="s">
        <v>741</v>
      </c>
      <c r="D132" s="46" t="s">
        <v>7</v>
      </c>
      <c r="E132" s="243"/>
      <c r="F132" s="47" t="s">
        <v>583</v>
      </c>
      <c r="G132" s="46" t="s">
        <v>87</v>
      </c>
      <c r="H132" s="47" t="s">
        <v>79</v>
      </c>
      <c r="I132" s="223" t="s">
        <v>1798</v>
      </c>
      <c r="J132" s="636" t="s">
        <v>1808</v>
      </c>
      <c r="K132" s="636" t="s">
        <v>1801</v>
      </c>
      <c r="L132" s="223" t="s">
        <v>1799</v>
      </c>
      <c r="M132" s="48">
        <v>5.09</v>
      </c>
      <c r="N132" s="44">
        <v>2</v>
      </c>
      <c r="O132" s="210"/>
      <c r="P132" s="210"/>
      <c r="Q132" s="49"/>
      <c r="R132" s="50"/>
      <c r="S132" s="51"/>
      <c r="T132" s="52"/>
      <c r="U132" s="53"/>
      <c r="V132" s="54"/>
      <c r="W132" s="55"/>
      <c r="X132" s="56"/>
      <c r="Y132" s="57"/>
      <c r="Z132" s="58"/>
      <c r="AA132" s="59"/>
      <c r="AB132" s="242"/>
      <c r="AC132" s="242"/>
      <c r="AD132" s="213">
        <f t="shared" si="120"/>
        <v>0</v>
      </c>
      <c r="AE132" s="61">
        <f t="shared" si="113"/>
        <v>0</v>
      </c>
      <c r="AF132" s="62"/>
      <c r="AG132" s="62"/>
      <c r="AH132" s="63"/>
      <c r="AI132" s="516"/>
      <c r="AJ132" s="509"/>
      <c r="AK132" s="516"/>
      <c r="AL132" s="516"/>
      <c r="AM132" s="510"/>
      <c r="AN132" s="205">
        <f>ROUND(CEILING(AR132*('Summary '!$J$2/100+1),5),0)-1</f>
        <v>149</v>
      </c>
      <c r="AO132" s="206">
        <f t="shared" si="121"/>
        <v>0</v>
      </c>
      <c r="AP132" s="206">
        <f t="shared" si="122"/>
        <v>0</v>
      </c>
      <c r="AQ132" s="63"/>
      <c r="AR132" s="62">
        <v>119</v>
      </c>
      <c r="AS132" s="62"/>
      <c r="AT132" s="514"/>
      <c r="AU132" s="515"/>
      <c r="AV132" s="515">
        <f t="shared" si="123"/>
        <v>119</v>
      </c>
      <c r="AW132" s="511">
        <f t="shared" si="124"/>
        <v>119</v>
      </c>
      <c r="AX132" s="234"/>
      <c r="AY132" s="235"/>
      <c r="AZ132" s="236"/>
      <c r="BA132" s="237"/>
      <c r="BB132" s="238"/>
      <c r="BC132" s="45">
        <f t="shared" si="125"/>
        <v>0</v>
      </c>
      <c r="BD132" s="44">
        <f t="shared" si="126"/>
        <v>0</v>
      </c>
      <c r="BE132" s="512">
        <f t="shared" si="127"/>
        <v>124.95</v>
      </c>
      <c r="BF132" s="242"/>
      <c r="BG132" s="210">
        <f t="shared" si="116"/>
        <v>0</v>
      </c>
      <c r="BH132" s="512">
        <f t="shared" si="115"/>
        <v>130.9</v>
      </c>
      <c r="BI132" s="242"/>
      <c r="BJ132" s="44">
        <f t="shared" si="128"/>
        <v>0</v>
      </c>
      <c r="BK132" s="512">
        <f t="shared" si="129"/>
        <v>136.85</v>
      </c>
      <c r="BL132" s="242"/>
      <c r="BM132" s="210">
        <f t="shared" si="130"/>
        <v>0</v>
      </c>
      <c r="BN132" s="512">
        <f t="shared" si="131"/>
        <v>142.79999999999998</v>
      </c>
      <c r="BO132" s="397">
        <f t="shared" si="132"/>
        <v>0</v>
      </c>
      <c r="BP132" s="210">
        <f t="shared" si="133"/>
        <v>0</v>
      </c>
      <c r="BQ132" s="44">
        <f t="shared" si="134"/>
        <v>0</v>
      </c>
      <c r="BR132" s="84">
        <v>2078</v>
      </c>
      <c r="BS132" s="310"/>
      <c r="BT132" s="303"/>
      <c r="BU132" s="303"/>
      <c r="BV132" s="303"/>
      <c r="BW132" s="303"/>
      <c r="BX132" s="305"/>
      <c r="BY132" s="305"/>
      <c r="BZ132" s="303"/>
    </row>
    <row r="133" spans="1:78" ht="12.75" customHeight="1">
      <c r="A133" s="44" t="str">
        <f t="shared" si="117"/>
        <v>AX12079</v>
      </c>
      <c r="B133" s="38" t="s">
        <v>590</v>
      </c>
      <c r="C133" s="38" t="s">
        <v>742</v>
      </c>
      <c r="D133" s="46" t="s">
        <v>7</v>
      </c>
      <c r="E133" s="243"/>
      <c r="F133" s="47" t="s">
        <v>583</v>
      </c>
      <c r="G133" s="46" t="s">
        <v>87</v>
      </c>
      <c r="H133" s="47" t="s">
        <v>79</v>
      </c>
      <c r="I133" s="223" t="s">
        <v>1798</v>
      </c>
      <c r="J133" s="636" t="s">
        <v>1808</v>
      </c>
      <c r="K133" s="636" t="s">
        <v>1801</v>
      </c>
      <c r="L133" s="223" t="s">
        <v>1799</v>
      </c>
      <c r="M133" s="48">
        <v>6.0549999999999997</v>
      </c>
      <c r="N133" s="44">
        <v>2</v>
      </c>
      <c r="O133" s="210"/>
      <c r="P133" s="210"/>
      <c r="Q133" s="49"/>
      <c r="R133" s="50"/>
      <c r="S133" s="51"/>
      <c r="T133" s="52"/>
      <c r="U133" s="53"/>
      <c r="V133" s="54"/>
      <c r="W133" s="55"/>
      <c r="X133" s="56"/>
      <c r="Y133" s="57"/>
      <c r="Z133" s="58"/>
      <c r="AA133" s="59"/>
      <c r="AB133" s="242"/>
      <c r="AC133" s="242"/>
      <c r="AD133" s="213">
        <f t="shared" si="120"/>
        <v>0</v>
      </c>
      <c r="AE133" s="61">
        <f t="shared" si="113"/>
        <v>0</v>
      </c>
      <c r="AF133" s="62"/>
      <c r="AG133" s="62"/>
      <c r="AH133" s="63"/>
      <c r="AI133" s="516"/>
      <c r="AJ133" s="509"/>
      <c r="AK133" s="516"/>
      <c r="AL133" s="516"/>
      <c r="AM133" s="510"/>
      <c r="AN133" s="205">
        <f>ROUND(CEILING(AR133*('Summary '!$J$2/100+1),5),0)-1</f>
        <v>164</v>
      </c>
      <c r="AO133" s="206">
        <f t="shared" si="121"/>
        <v>0</v>
      </c>
      <c r="AP133" s="206">
        <f t="shared" si="122"/>
        <v>0</v>
      </c>
      <c r="AQ133" s="63"/>
      <c r="AR133" s="62">
        <v>134</v>
      </c>
      <c r="AS133" s="62"/>
      <c r="AT133" s="514"/>
      <c r="AU133" s="515"/>
      <c r="AV133" s="515">
        <f t="shared" si="123"/>
        <v>134</v>
      </c>
      <c r="AW133" s="511">
        <f t="shared" si="124"/>
        <v>134</v>
      </c>
      <c r="AX133" s="234"/>
      <c r="AY133" s="235"/>
      <c r="AZ133" s="236"/>
      <c r="BA133" s="237"/>
      <c r="BB133" s="238"/>
      <c r="BC133" s="45">
        <f t="shared" si="125"/>
        <v>0</v>
      </c>
      <c r="BD133" s="44">
        <f t="shared" si="126"/>
        <v>0</v>
      </c>
      <c r="BE133" s="512">
        <f t="shared" si="127"/>
        <v>140.70000000000002</v>
      </c>
      <c r="BF133" s="242"/>
      <c r="BG133" s="210">
        <f t="shared" si="116"/>
        <v>0</v>
      </c>
      <c r="BH133" s="512">
        <f t="shared" si="115"/>
        <v>147.4</v>
      </c>
      <c r="BI133" s="242"/>
      <c r="BJ133" s="44">
        <f t="shared" si="128"/>
        <v>0</v>
      </c>
      <c r="BK133" s="512">
        <f t="shared" si="129"/>
        <v>154.1</v>
      </c>
      <c r="BL133" s="242"/>
      <c r="BM133" s="210">
        <f t="shared" si="130"/>
        <v>0</v>
      </c>
      <c r="BN133" s="512">
        <f t="shared" si="131"/>
        <v>160.79999999999998</v>
      </c>
      <c r="BO133" s="397">
        <f t="shared" si="132"/>
        <v>0</v>
      </c>
      <c r="BP133" s="210">
        <f t="shared" si="133"/>
        <v>0</v>
      </c>
      <c r="BQ133" s="44">
        <f t="shared" si="134"/>
        <v>0</v>
      </c>
      <c r="BR133" s="70">
        <v>2079</v>
      </c>
      <c r="BS133" s="310"/>
      <c r="BT133" s="303"/>
      <c r="BU133" s="303"/>
      <c r="BV133" s="303"/>
      <c r="BW133" s="303"/>
      <c r="BX133" s="305"/>
      <c r="BY133" s="305"/>
      <c r="BZ133" s="303"/>
    </row>
    <row r="134" spans="1:78" ht="12.75" customHeight="1">
      <c r="A134" s="44" t="str">
        <f t="shared" si="117"/>
        <v>AX12080</v>
      </c>
      <c r="B134" s="38" t="s">
        <v>590</v>
      </c>
      <c r="C134" s="38" t="s">
        <v>743</v>
      </c>
      <c r="D134" s="46" t="s">
        <v>7</v>
      </c>
      <c r="E134" s="243"/>
      <c r="F134" s="118" t="s">
        <v>585</v>
      </c>
      <c r="G134" s="46" t="s">
        <v>87</v>
      </c>
      <c r="H134" s="47" t="s">
        <v>79</v>
      </c>
      <c r="I134" s="223" t="s">
        <v>1798</v>
      </c>
      <c r="J134" s="636" t="s">
        <v>1808</v>
      </c>
      <c r="K134" s="636" t="s">
        <v>1801</v>
      </c>
      <c r="L134" s="223" t="s">
        <v>1799</v>
      </c>
      <c r="M134" s="48">
        <v>6.4</v>
      </c>
      <c r="N134" s="44">
        <v>2</v>
      </c>
      <c r="O134" s="210"/>
      <c r="P134" s="210"/>
      <c r="Q134" s="49"/>
      <c r="R134" s="50"/>
      <c r="S134" s="51"/>
      <c r="T134" s="52"/>
      <c r="U134" s="53"/>
      <c r="V134" s="54"/>
      <c r="W134" s="55"/>
      <c r="X134" s="56"/>
      <c r="Y134" s="57"/>
      <c r="Z134" s="58"/>
      <c r="AA134" s="59"/>
      <c r="AB134" s="242"/>
      <c r="AC134" s="242"/>
      <c r="AD134" s="213">
        <f t="shared" si="120"/>
        <v>0</v>
      </c>
      <c r="AE134" s="61">
        <f t="shared" si="113"/>
        <v>0</v>
      </c>
      <c r="AF134" s="62"/>
      <c r="AG134" s="62"/>
      <c r="AH134" s="63"/>
      <c r="AI134" s="516"/>
      <c r="AJ134" s="509"/>
      <c r="AK134" s="516"/>
      <c r="AL134" s="516"/>
      <c r="AM134" s="510"/>
      <c r="AN134" s="205">
        <f>ROUND(CEILING(AR134*('Summary '!$J$2/100+1),5),0)-1</f>
        <v>164</v>
      </c>
      <c r="AO134" s="206">
        <f t="shared" si="121"/>
        <v>0</v>
      </c>
      <c r="AP134" s="206">
        <f t="shared" si="122"/>
        <v>0</v>
      </c>
      <c r="AQ134" s="63"/>
      <c r="AR134" s="62">
        <v>134</v>
      </c>
      <c r="AS134" s="62"/>
      <c r="AT134" s="514"/>
      <c r="AU134" s="515"/>
      <c r="AV134" s="515">
        <f t="shared" si="123"/>
        <v>134</v>
      </c>
      <c r="AW134" s="511">
        <f t="shared" si="124"/>
        <v>134</v>
      </c>
      <c r="AX134" s="234"/>
      <c r="AY134" s="235"/>
      <c r="AZ134" s="236"/>
      <c r="BA134" s="237"/>
      <c r="BB134" s="238"/>
      <c r="BC134" s="45">
        <f t="shared" si="125"/>
        <v>0</v>
      </c>
      <c r="BD134" s="44">
        <f t="shared" si="126"/>
        <v>0</v>
      </c>
      <c r="BE134" s="512">
        <f t="shared" si="127"/>
        <v>140.70000000000002</v>
      </c>
      <c r="BF134" s="242"/>
      <c r="BG134" s="210">
        <f t="shared" si="116"/>
        <v>0</v>
      </c>
      <c r="BH134" s="512">
        <f t="shared" si="115"/>
        <v>147.4</v>
      </c>
      <c r="BI134" s="242"/>
      <c r="BJ134" s="44">
        <f t="shared" si="128"/>
        <v>0</v>
      </c>
      <c r="BK134" s="512">
        <f t="shared" si="129"/>
        <v>154.1</v>
      </c>
      <c r="BL134" s="242"/>
      <c r="BM134" s="210">
        <f t="shared" si="130"/>
        <v>0</v>
      </c>
      <c r="BN134" s="512">
        <f t="shared" si="131"/>
        <v>160.79999999999998</v>
      </c>
      <c r="BO134" s="397">
        <f t="shared" si="132"/>
        <v>0</v>
      </c>
      <c r="BP134" s="210">
        <f t="shared" si="133"/>
        <v>0</v>
      </c>
      <c r="BQ134" s="44">
        <f t="shared" si="134"/>
        <v>0</v>
      </c>
      <c r="BR134" s="84">
        <v>2080</v>
      </c>
      <c r="BS134" s="310"/>
      <c r="BT134" s="303"/>
      <c r="BU134" s="303"/>
      <c r="BV134" s="303"/>
      <c r="BW134" s="303"/>
      <c r="BX134" s="305"/>
      <c r="BY134" s="305"/>
      <c r="BZ134" s="303"/>
    </row>
    <row r="135" spans="1:78" ht="12.75" customHeight="1">
      <c r="A135" s="44" t="str">
        <f>"AX1"&amp;REPT(0,4-LEN(BR135))&amp;BR135</f>
        <v>AX11771</v>
      </c>
      <c r="B135" s="38" t="s">
        <v>590</v>
      </c>
      <c r="C135" s="38" t="s">
        <v>744</v>
      </c>
      <c r="D135" s="46" t="s">
        <v>7</v>
      </c>
      <c r="E135" s="243"/>
      <c r="F135" s="46" t="s">
        <v>57</v>
      </c>
      <c r="G135" s="48" t="s">
        <v>87</v>
      </c>
      <c r="H135" s="48" t="s">
        <v>79</v>
      </c>
      <c r="I135" s="223" t="s">
        <v>1798</v>
      </c>
      <c r="J135" s="636" t="s">
        <v>1808</v>
      </c>
      <c r="K135" s="636" t="s">
        <v>1801</v>
      </c>
      <c r="L135" s="223" t="s">
        <v>1799</v>
      </c>
      <c r="M135" s="48">
        <v>6.242</v>
      </c>
      <c r="N135" s="44">
        <v>2</v>
      </c>
      <c r="O135" s="210"/>
      <c r="P135" s="210"/>
      <c r="Q135" s="49"/>
      <c r="R135" s="50"/>
      <c r="S135" s="51"/>
      <c r="T135" s="52"/>
      <c r="U135" s="53"/>
      <c r="V135" s="54"/>
      <c r="W135" s="55"/>
      <c r="X135" s="56"/>
      <c r="Y135" s="57"/>
      <c r="Z135" s="58"/>
      <c r="AA135" s="59"/>
      <c r="AB135" s="242"/>
      <c r="AC135" s="242"/>
      <c r="AD135" s="213">
        <f t="shared" si="120"/>
        <v>0</v>
      </c>
      <c r="AE135" s="61">
        <f>N135*AD135</f>
        <v>0</v>
      </c>
      <c r="AF135" s="62"/>
      <c r="AG135" s="62"/>
      <c r="AH135" s="63"/>
      <c r="AI135" s="516"/>
      <c r="AJ135" s="509"/>
      <c r="AK135" s="516"/>
      <c r="AL135" s="516"/>
      <c r="AM135" s="510"/>
      <c r="AN135" s="205">
        <f>ROUND(CEILING(AR135*('Summary '!$J$2/100+1),5),0)-1</f>
        <v>164</v>
      </c>
      <c r="AO135" s="206">
        <f t="shared" si="121"/>
        <v>0</v>
      </c>
      <c r="AP135" s="206">
        <f t="shared" si="122"/>
        <v>0</v>
      </c>
      <c r="AQ135" s="63"/>
      <c r="AR135" s="62">
        <v>134</v>
      </c>
      <c r="AS135" s="62"/>
      <c r="AT135" s="514"/>
      <c r="AU135" s="515"/>
      <c r="AV135" s="515">
        <f t="shared" si="123"/>
        <v>134</v>
      </c>
      <c r="AW135" s="511">
        <f t="shared" si="124"/>
        <v>134</v>
      </c>
      <c r="AX135" s="234"/>
      <c r="AY135" s="235"/>
      <c r="AZ135" s="236"/>
      <c r="BA135" s="237"/>
      <c r="BB135" s="238"/>
      <c r="BC135" s="45">
        <f t="shared" si="125"/>
        <v>0</v>
      </c>
      <c r="BD135" s="44">
        <f t="shared" si="126"/>
        <v>0</v>
      </c>
      <c r="BE135" s="512">
        <f t="shared" si="127"/>
        <v>140.70000000000002</v>
      </c>
      <c r="BF135" s="242"/>
      <c r="BG135" s="210">
        <f t="shared" si="116"/>
        <v>0</v>
      </c>
      <c r="BH135" s="512">
        <f t="shared" si="115"/>
        <v>147.4</v>
      </c>
      <c r="BI135" s="242"/>
      <c r="BJ135" s="44">
        <f t="shared" si="128"/>
        <v>0</v>
      </c>
      <c r="BK135" s="512">
        <f t="shared" si="129"/>
        <v>154.1</v>
      </c>
      <c r="BL135" s="242"/>
      <c r="BM135" s="210">
        <f t="shared" si="130"/>
        <v>0</v>
      </c>
      <c r="BN135" s="512">
        <f t="shared" si="131"/>
        <v>160.79999999999998</v>
      </c>
      <c r="BO135" s="397">
        <f t="shared" si="132"/>
        <v>0</v>
      </c>
      <c r="BP135" s="210">
        <f t="shared" si="133"/>
        <v>0</v>
      </c>
      <c r="BQ135" s="44">
        <f t="shared" si="134"/>
        <v>0</v>
      </c>
      <c r="BR135" s="70">
        <v>1771</v>
      </c>
      <c r="BS135" s="310"/>
      <c r="BT135" s="303"/>
      <c r="BU135" s="303"/>
      <c r="BV135" s="303"/>
      <c r="BW135" s="303"/>
      <c r="BX135" s="305"/>
      <c r="BY135" s="305"/>
      <c r="BZ135" s="303"/>
    </row>
    <row r="136" spans="1:78" ht="12.75" customHeight="1">
      <c r="A136" s="44" t="str">
        <f>"AX1"&amp;REPT(0,4-LEN(BR136))&amp;BR136</f>
        <v>AX11772</v>
      </c>
      <c r="B136" s="38" t="s">
        <v>590</v>
      </c>
      <c r="C136" s="38" t="s">
        <v>745</v>
      </c>
      <c r="D136" s="46" t="s">
        <v>7</v>
      </c>
      <c r="E136" s="243"/>
      <c r="F136" s="46" t="s">
        <v>57</v>
      </c>
      <c r="G136" s="48" t="s">
        <v>99</v>
      </c>
      <c r="H136" s="48" t="s">
        <v>74</v>
      </c>
      <c r="I136" s="223" t="s">
        <v>1798</v>
      </c>
      <c r="J136" s="636" t="s">
        <v>1808</v>
      </c>
      <c r="K136" s="636" t="s">
        <v>1801</v>
      </c>
      <c r="L136" s="223" t="s">
        <v>1799</v>
      </c>
      <c r="M136" s="48">
        <v>6.6619999999999999</v>
      </c>
      <c r="N136" s="44">
        <v>2</v>
      </c>
      <c r="O136" s="210"/>
      <c r="P136" s="210"/>
      <c r="Q136" s="49"/>
      <c r="R136" s="50"/>
      <c r="S136" s="51"/>
      <c r="T136" s="52"/>
      <c r="U136" s="53"/>
      <c r="V136" s="54"/>
      <c r="W136" s="55"/>
      <c r="X136" s="56"/>
      <c r="Y136" s="57"/>
      <c r="Z136" s="58"/>
      <c r="AA136" s="59"/>
      <c r="AB136" s="242"/>
      <c r="AC136" s="242"/>
      <c r="AD136" s="213">
        <f t="shared" si="120"/>
        <v>0</v>
      </c>
      <c r="AE136" s="61">
        <f>N136*AD136</f>
        <v>0</v>
      </c>
      <c r="AF136" s="62"/>
      <c r="AG136" s="62"/>
      <c r="AH136" s="63"/>
      <c r="AI136" s="516"/>
      <c r="AJ136" s="509"/>
      <c r="AK136" s="516"/>
      <c r="AL136" s="516"/>
      <c r="AM136" s="510"/>
      <c r="AN136" s="205">
        <f>ROUND(CEILING(AR136*('Summary '!$J$2/100+1),5),0)-1</f>
        <v>169</v>
      </c>
      <c r="AO136" s="206">
        <f t="shared" si="121"/>
        <v>0</v>
      </c>
      <c r="AP136" s="206">
        <f t="shared" si="122"/>
        <v>0</v>
      </c>
      <c r="AQ136" s="63"/>
      <c r="AR136" s="62">
        <v>139</v>
      </c>
      <c r="AS136" s="62"/>
      <c r="AT136" s="514"/>
      <c r="AU136" s="515"/>
      <c r="AV136" s="515">
        <f t="shared" si="123"/>
        <v>139</v>
      </c>
      <c r="AW136" s="511">
        <f t="shared" si="124"/>
        <v>139</v>
      </c>
      <c r="AX136" s="234"/>
      <c r="AY136" s="235"/>
      <c r="AZ136" s="236"/>
      <c r="BA136" s="237"/>
      <c r="BB136" s="238"/>
      <c r="BC136" s="45">
        <f t="shared" si="125"/>
        <v>0</v>
      </c>
      <c r="BD136" s="44">
        <f t="shared" si="126"/>
        <v>0</v>
      </c>
      <c r="BE136" s="512">
        <f t="shared" si="127"/>
        <v>145.95000000000002</v>
      </c>
      <c r="BF136" s="242"/>
      <c r="BG136" s="210">
        <f t="shared" si="116"/>
        <v>0</v>
      </c>
      <c r="BH136" s="512">
        <f t="shared" si="115"/>
        <v>152.9</v>
      </c>
      <c r="BI136" s="242"/>
      <c r="BJ136" s="44">
        <f t="shared" si="128"/>
        <v>0</v>
      </c>
      <c r="BK136" s="512">
        <f t="shared" si="129"/>
        <v>159.85</v>
      </c>
      <c r="BL136" s="242"/>
      <c r="BM136" s="210">
        <f t="shared" si="130"/>
        <v>0</v>
      </c>
      <c r="BN136" s="512">
        <f t="shared" si="131"/>
        <v>166.79999999999998</v>
      </c>
      <c r="BO136" s="397">
        <f t="shared" si="132"/>
        <v>0</v>
      </c>
      <c r="BP136" s="210">
        <f t="shared" si="133"/>
        <v>0</v>
      </c>
      <c r="BQ136" s="44">
        <f t="shared" si="134"/>
        <v>0</v>
      </c>
      <c r="BR136" s="70">
        <v>1772</v>
      </c>
      <c r="BS136" s="310"/>
      <c r="BT136" s="303"/>
      <c r="BU136" s="303"/>
      <c r="BV136" s="303"/>
      <c r="BW136" s="303"/>
      <c r="BX136" s="305"/>
      <c r="BY136" s="305"/>
      <c r="BZ136" s="303"/>
    </row>
    <row r="137" spans="1:78" ht="12.75" customHeight="1">
      <c r="A137" s="44" t="str">
        <f>"AX1"&amp;REPT(0,4-LEN(BR137))&amp;BR137</f>
        <v>AX11773</v>
      </c>
      <c r="B137" s="38" t="s">
        <v>590</v>
      </c>
      <c r="C137" s="38" t="s">
        <v>746</v>
      </c>
      <c r="D137" s="46" t="s">
        <v>7</v>
      </c>
      <c r="E137" s="243"/>
      <c r="F137" s="46" t="s">
        <v>57</v>
      </c>
      <c r="G137" s="48" t="s">
        <v>99</v>
      </c>
      <c r="H137" s="48" t="s">
        <v>74</v>
      </c>
      <c r="I137" s="223" t="s">
        <v>1798</v>
      </c>
      <c r="J137" s="636" t="s">
        <v>1808</v>
      </c>
      <c r="K137" s="636" t="s">
        <v>1801</v>
      </c>
      <c r="L137" s="223" t="s">
        <v>1799</v>
      </c>
      <c r="M137" s="48">
        <v>7.6920000000000002</v>
      </c>
      <c r="N137" s="44">
        <v>2</v>
      </c>
      <c r="O137" s="210"/>
      <c r="P137" s="210"/>
      <c r="Q137" s="49"/>
      <c r="R137" s="50"/>
      <c r="S137" s="51"/>
      <c r="T137" s="52"/>
      <c r="U137" s="53"/>
      <c r="V137" s="54"/>
      <c r="W137" s="55"/>
      <c r="X137" s="56"/>
      <c r="Y137" s="57"/>
      <c r="Z137" s="58"/>
      <c r="AA137" s="59"/>
      <c r="AB137" s="242"/>
      <c r="AC137" s="242"/>
      <c r="AD137" s="213">
        <f t="shared" si="120"/>
        <v>0</v>
      </c>
      <c r="AE137" s="61">
        <f>N137*AD137</f>
        <v>0</v>
      </c>
      <c r="AF137" s="62"/>
      <c r="AG137" s="62"/>
      <c r="AH137" s="63"/>
      <c r="AI137" s="516"/>
      <c r="AJ137" s="509"/>
      <c r="AK137" s="516"/>
      <c r="AL137" s="516"/>
      <c r="AM137" s="510"/>
      <c r="AN137" s="205">
        <f>ROUND(CEILING(AR137*('Summary '!$J$2/100+1),5),0)-1</f>
        <v>154</v>
      </c>
      <c r="AO137" s="206">
        <f t="shared" si="121"/>
        <v>0</v>
      </c>
      <c r="AP137" s="206">
        <f t="shared" si="122"/>
        <v>0</v>
      </c>
      <c r="AQ137" s="63"/>
      <c r="AR137" s="62">
        <v>124</v>
      </c>
      <c r="AS137" s="62"/>
      <c r="AT137" s="514"/>
      <c r="AU137" s="515"/>
      <c r="AV137" s="515">
        <f t="shared" si="123"/>
        <v>124</v>
      </c>
      <c r="AW137" s="511">
        <f t="shared" si="124"/>
        <v>124</v>
      </c>
      <c r="AX137" s="234"/>
      <c r="AY137" s="235"/>
      <c r="AZ137" s="236"/>
      <c r="BA137" s="237"/>
      <c r="BB137" s="238"/>
      <c r="BC137" s="45">
        <f t="shared" si="125"/>
        <v>0</v>
      </c>
      <c r="BD137" s="44">
        <f t="shared" si="126"/>
        <v>0</v>
      </c>
      <c r="BE137" s="512">
        <f t="shared" si="127"/>
        <v>130.20000000000002</v>
      </c>
      <c r="BF137" s="242"/>
      <c r="BG137" s="210">
        <f t="shared" si="116"/>
        <v>0</v>
      </c>
      <c r="BH137" s="512">
        <f t="shared" si="115"/>
        <v>136.4</v>
      </c>
      <c r="BI137" s="242"/>
      <c r="BJ137" s="44">
        <f t="shared" si="128"/>
        <v>0</v>
      </c>
      <c r="BK137" s="512">
        <f t="shared" si="129"/>
        <v>142.6</v>
      </c>
      <c r="BL137" s="242"/>
      <c r="BM137" s="210">
        <f t="shared" si="130"/>
        <v>0</v>
      </c>
      <c r="BN137" s="512">
        <f t="shared" si="131"/>
        <v>148.79999999999998</v>
      </c>
      <c r="BO137" s="397">
        <f t="shared" si="132"/>
        <v>0</v>
      </c>
      <c r="BP137" s="210">
        <f t="shared" si="133"/>
        <v>0</v>
      </c>
      <c r="BQ137" s="44">
        <f t="shared" si="134"/>
        <v>0</v>
      </c>
      <c r="BR137" s="70">
        <v>1773</v>
      </c>
      <c r="BS137" s="310"/>
      <c r="BT137" s="303"/>
      <c r="BU137" s="303"/>
      <c r="BV137" s="303"/>
      <c r="BW137" s="303"/>
      <c r="BX137" s="305"/>
      <c r="BY137" s="305"/>
      <c r="BZ137" s="303"/>
    </row>
    <row r="138" spans="1:78" ht="12.75" customHeight="1">
      <c r="A138" s="44" t="str">
        <f t="shared" si="117"/>
        <v>AX12085</v>
      </c>
      <c r="B138" s="38" t="s">
        <v>590</v>
      </c>
      <c r="C138" s="38" t="s">
        <v>747</v>
      </c>
      <c r="D138" s="46" t="s">
        <v>7</v>
      </c>
      <c r="E138" s="243"/>
      <c r="F138" s="118" t="s">
        <v>583</v>
      </c>
      <c r="G138" s="46" t="s">
        <v>99</v>
      </c>
      <c r="H138" s="47" t="s">
        <v>74</v>
      </c>
      <c r="I138" s="223" t="s">
        <v>1798</v>
      </c>
      <c r="J138" s="636" t="s">
        <v>1808</v>
      </c>
      <c r="K138" s="636" t="s">
        <v>1801</v>
      </c>
      <c r="L138" s="223" t="s">
        <v>1799</v>
      </c>
      <c r="M138" s="48">
        <v>7.48</v>
      </c>
      <c r="N138" s="44">
        <v>2</v>
      </c>
      <c r="O138" s="210"/>
      <c r="P138" s="210"/>
      <c r="Q138" s="49"/>
      <c r="R138" s="50"/>
      <c r="S138" s="51"/>
      <c r="T138" s="52"/>
      <c r="U138" s="53"/>
      <c r="V138" s="54"/>
      <c r="W138" s="55"/>
      <c r="X138" s="56"/>
      <c r="Y138" s="57"/>
      <c r="Z138" s="58"/>
      <c r="AA138" s="59"/>
      <c r="AB138" s="242"/>
      <c r="AC138" s="242"/>
      <c r="AD138" s="213">
        <f t="shared" si="120"/>
        <v>0</v>
      </c>
      <c r="AE138" s="61">
        <f t="shared" si="113"/>
        <v>0</v>
      </c>
      <c r="AF138" s="62"/>
      <c r="AG138" s="62"/>
      <c r="AH138" s="63"/>
      <c r="AI138" s="516"/>
      <c r="AJ138" s="509"/>
      <c r="AK138" s="516"/>
      <c r="AL138" s="516"/>
      <c r="AM138" s="510"/>
      <c r="AN138" s="205">
        <f>ROUND(CEILING(AR138*('Summary '!$J$2/100+1),5),0)-1</f>
        <v>164</v>
      </c>
      <c r="AO138" s="206">
        <f t="shared" si="121"/>
        <v>0</v>
      </c>
      <c r="AP138" s="206">
        <f t="shared" si="122"/>
        <v>0</v>
      </c>
      <c r="AQ138" s="63"/>
      <c r="AR138" s="62">
        <v>134</v>
      </c>
      <c r="AS138" s="62"/>
      <c r="AT138" s="514"/>
      <c r="AU138" s="515"/>
      <c r="AV138" s="515">
        <f t="shared" si="123"/>
        <v>134</v>
      </c>
      <c r="AW138" s="511">
        <f t="shared" si="124"/>
        <v>134</v>
      </c>
      <c r="AX138" s="234"/>
      <c r="AY138" s="235"/>
      <c r="AZ138" s="236"/>
      <c r="BA138" s="237"/>
      <c r="BB138" s="238"/>
      <c r="BC138" s="45">
        <f t="shared" si="125"/>
        <v>0</v>
      </c>
      <c r="BD138" s="44">
        <f t="shared" si="126"/>
        <v>0</v>
      </c>
      <c r="BE138" s="512">
        <f t="shared" si="127"/>
        <v>140.70000000000002</v>
      </c>
      <c r="BF138" s="242"/>
      <c r="BG138" s="210">
        <f t="shared" si="116"/>
        <v>0</v>
      </c>
      <c r="BH138" s="512">
        <f t="shared" si="115"/>
        <v>147.4</v>
      </c>
      <c r="BI138" s="242"/>
      <c r="BJ138" s="44">
        <f t="shared" si="128"/>
        <v>0</v>
      </c>
      <c r="BK138" s="512">
        <f t="shared" si="129"/>
        <v>154.1</v>
      </c>
      <c r="BL138" s="242"/>
      <c r="BM138" s="210">
        <f t="shared" si="130"/>
        <v>0</v>
      </c>
      <c r="BN138" s="512">
        <f t="shared" si="131"/>
        <v>160.79999999999998</v>
      </c>
      <c r="BO138" s="397">
        <f t="shared" si="132"/>
        <v>0</v>
      </c>
      <c r="BP138" s="210">
        <f t="shared" si="133"/>
        <v>0</v>
      </c>
      <c r="BQ138" s="44">
        <f t="shared" si="134"/>
        <v>0</v>
      </c>
      <c r="BR138" s="70">
        <v>2085</v>
      </c>
      <c r="BS138" s="310"/>
      <c r="BT138" s="303"/>
      <c r="BU138" s="303"/>
      <c r="BV138" s="303"/>
      <c r="BW138" s="303"/>
      <c r="BX138" s="305"/>
      <c r="BY138" s="305"/>
      <c r="BZ138" s="303"/>
    </row>
    <row r="139" spans="1:78" ht="12.75" customHeight="1">
      <c r="A139" s="44" t="str">
        <f t="shared" si="117"/>
        <v>AX12086</v>
      </c>
      <c r="B139" s="38" t="s">
        <v>590</v>
      </c>
      <c r="C139" s="38" t="s">
        <v>748</v>
      </c>
      <c r="D139" s="46" t="s">
        <v>7</v>
      </c>
      <c r="E139" s="243"/>
      <c r="F139" s="118" t="s">
        <v>583</v>
      </c>
      <c r="G139" s="46" t="s">
        <v>99</v>
      </c>
      <c r="H139" s="47" t="s">
        <v>74</v>
      </c>
      <c r="I139" s="223" t="s">
        <v>1798</v>
      </c>
      <c r="J139" s="636" t="s">
        <v>1808</v>
      </c>
      <c r="K139" s="636" t="s">
        <v>1801</v>
      </c>
      <c r="L139" s="223" t="s">
        <v>1799</v>
      </c>
      <c r="M139" s="48">
        <v>11.12</v>
      </c>
      <c r="N139" s="44">
        <v>2</v>
      </c>
      <c r="O139" s="210"/>
      <c r="P139" s="210"/>
      <c r="Q139" s="49"/>
      <c r="R139" s="50"/>
      <c r="S139" s="51"/>
      <c r="T139" s="52"/>
      <c r="U139" s="53"/>
      <c r="V139" s="54"/>
      <c r="W139" s="55"/>
      <c r="X139" s="56"/>
      <c r="Y139" s="57"/>
      <c r="Z139" s="58"/>
      <c r="AA139" s="59"/>
      <c r="AB139" s="242"/>
      <c r="AC139" s="242"/>
      <c r="AD139" s="213">
        <f t="shared" si="120"/>
        <v>0</v>
      </c>
      <c r="AE139" s="61">
        <f t="shared" si="113"/>
        <v>0</v>
      </c>
      <c r="AF139" s="62"/>
      <c r="AG139" s="62"/>
      <c r="AH139" s="63"/>
      <c r="AI139" s="516"/>
      <c r="AJ139" s="509"/>
      <c r="AK139" s="516"/>
      <c r="AL139" s="516"/>
      <c r="AM139" s="510"/>
      <c r="AN139" s="205">
        <f>ROUND(CEILING(AR139*('Summary '!$J$2/100+1),5),0)-1</f>
        <v>209</v>
      </c>
      <c r="AO139" s="206">
        <f t="shared" si="121"/>
        <v>0</v>
      </c>
      <c r="AP139" s="206">
        <f t="shared" si="122"/>
        <v>0</v>
      </c>
      <c r="AQ139" s="63"/>
      <c r="AR139" s="62">
        <v>169</v>
      </c>
      <c r="AS139" s="62"/>
      <c r="AT139" s="514"/>
      <c r="AU139" s="515"/>
      <c r="AV139" s="515">
        <f t="shared" si="123"/>
        <v>169</v>
      </c>
      <c r="AW139" s="511">
        <f t="shared" si="124"/>
        <v>169</v>
      </c>
      <c r="AX139" s="234"/>
      <c r="AY139" s="235"/>
      <c r="AZ139" s="236"/>
      <c r="BA139" s="237"/>
      <c r="BB139" s="238"/>
      <c r="BC139" s="45">
        <f t="shared" si="125"/>
        <v>0</v>
      </c>
      <c r="BD139" s="44">
        <f t="shared" si="126"/>
        <v>0</v>
      </c>
      <c r="BE139" s="512">
        <f t="shared" si="127"/>
        <v>177.45000000000002</v>
      </c>
      <c r="BF139" s="242"/>
      <c r="BG139" s="210">
        <f t="shared" si="116"/>
        <v>0</v>
      </c>
      <c r="BH139" s="512">
        <f t="shared" si="115"/>
        <v>185.9</v>
      </c>
      <c r="BI139" s="242"/>
      <c r="BJ139" s="44">
        <f t="shared" si="128"/>
        <v>0</v>
      </c>
      <c r="BK139" s="512">
        <f t="shared" si="129"/>
        <v>194.35</v>
      </c>
      <c r="BL139" s="242"/>
      <c r="BM139" s="210">
        <f t="shared" si="130"/>
        <v>0</v>
      </c>
      <c r="BN139" s="512">
        <f t="shared" si="131"/>
        <v>202.79999999999998</v>
      </c>
      <c r="BO139" s="397">
        <f t="shared" si="132"/>
        <v>0</v>
      </c>
      <c r="BP139" s="210">
        <f t="shared" si="133"/>
        <v>0</v>
      </c>
      <c r="BQ139" s="44">
        <f t="shared" si="134"/>
        <v>0</v>
      </c>
      <c r="BR139" s="84">
        <v>2086</v>
      </c>
      <c r="BS139" s="310"/>
      <c r="BT139" s="303"/>
      <c r="BU139" s="303"/>
      <c r="BV139" s="303"/>
      <c r="BW139" s="303"/>
      <c r="BX139" s="305"/>
      <c r="BY139" s="305"/>
      <c r="BZ139" s="303"/>
    </row>
    <row r="140" spans="1:78" ht="12.75" customHeight="1">
      <c r="A140" s="44" t="str">
        <f t="shared" si="117"/>
        <v>AX12087</v>
      </c>
      <c r="B140" s="38" t="s">
        <v>590</v>
      </c>
      <c r="C140" s="38" t="s">
        <v>749</v>
      </c>
      <c r="D140" s="46" t="s">
        <v>7</v>
      </c>
      <c r="E140" s="243"/>
      <c r="F140" s="118" t="s">
        <v>585</v>
      </c>
      <c r="G140" s="46" t="s">
        <v>99</v>
      </c>
      <c r="H140" s="47" t="s">
        <v>74</v>
      </c>
      <c r="I140" s="223" t="s">
        <v>1798</v>
      </c>
      <c r="J140" s="636" t="s">
        <v>1808</v>
      </c>
      <c r="K140" s="636" t="s">
        <v>1801</v>
      </c>
      <c r="L140" s="223" t="s">
        <v>1799</v>
      </c>
      <c r="M140" s="48">
        <v>11.305</v>
      </c>
      <c r="N140" s="44">
        <v>2</v>
      </c>
      <c r="O140" s="210"/>
      <c r="P140" s="210"/>
      <c r="Q140" s="49"/>
      <c r="R140" s="50"/>
      <c r="S140" s="51"/>
      <c r="T140" s="52"/>
      <c r="U140" s="53"/>
      <c r="V140" s="54"/>
      <c r="W140" s="55"/>
      <c r="X140" s="56"/>
      <c r="Y140" s="57"/>
      <c r="Z140" s="58"/>
      <c r="AA140" s="59"/>
      <c r="AB140" s="242"/>
      <c r="AC140" s="242"/>
      <c r="AD140" s="213">
        <f t="shared" si="120"/>
        <v>0</v>
      </c>
      <c r="AE140" s="61">
        <f t="shared" si="113"/>
        <v>0</v>
      </c>
      <c r="AF140" s="62"/>
      <c r="AG140" s="62"/>
      <c r="AH140" s="63"/>
      <c r="AI140" s="516"/>
      <c r="AJ140" s="509"/>
      <c r="AK140" s="516"/>
      <c r="AL140" s="516"/>
      <c r="AM140" s="510"/>
      <c r="AN140" s="205">
        <f>ROUND(CEILING(AR140*('Summary '!$J$2/100+1),5),0)-1</f>
        <v>209</v>
      </c>
      <c r="AO140" s="206">
        <f t="shared" si="121"/>
        <v>0</v>
      </c>
      <c r="AP140" s="206">
        <f t="shared" si="122"/>
        <v>0</v>
      </c>
      <c r="AQ140" s="63"/>
      <c r="AR140" s="62">
        <v>169</v>
      </c>
      <c r="AS140" s="62"/>
      <c r="AT140" s="514"/>
      <c r="AU140" s="515"/>
      <c r="AV140" s="515">
        <f t="shared" si="123"/>
        <v>169</v>
      </c>
      <c r="AW140" s="511">
        <f t="shared" si="124"/>
        <v>169</v>
      </c>
      <c r="AX140" s="234"/>
      <c r="AY140" s="235"/>
      <c r="AZ140" s="236"/>
      <c r="BA140" s="237"/>
      <c r="BB140" s="238"/>
      <c r="BC140" s="45">
        <f t="shared" si="125"/>
        <v>0</v>
      </c>
      <c r="BD140" s="44">
        <f t="shared" si="126"/>
        <v>0</v>
      </c>
      <c r="BE140" s="512">
        <f t="shared" si="127"/>
        <v>177.45000000000002</v>
      </c>
      <c r="BF140" s="242"/>
      <c r="BG140" s="210">
        <f t="shared" si="116"/>
        <v>0</v>
      </c>
      <c r="BH140" s="512">
        <f t="shared" si="115"/>
        <v>185.9</v>
      </c>
      <c r="BI140" s="242"/>
      <c r="BJ140" s="44">
        <f t="shared" si="128"/>
        <v>0</v>
      </c>
      <c r="BK140" s="512">
        <f t="shared" si="129"/>
        <v>194.35</v>
      </c>
      <c r="BL140" s="242"/>
      <c r="BM140" s="210">
        <f t="shared" si="130"/>
        <v>0</v>
      </c>
      <c r="BN140" s="512">
        <f t="shared" si="131"/>
        <v>202.79999999999998</v>
      </c>
      <c r="BO140" s="397">
        <f t="shared" si="132"/>
        <v>0</v>
      </c>
      <c r="BP140" s="210">
        <f t="shared" si="133"/>
        <v>0</v>
      </c>
      <c r="BQ140" s="44">
        <f t="shared" si="134"/>
        <v>0</v>
      </c>
      <c r="BR140" s="70">
        <v>2087</v>
      </c>
      <c r="BS140" s="310"/>
      <c r="BT140" s="303"/>
      <c r="BU140" s="303"/>
      <c r="BV140" s="303"/>
      <c r="BW140" s="303"/>
      <c r="BX140" s="305"/>
      <c r="BY140" s="305"/>
      <c r="BZ140" s="303"/>
    </row>
    <row r="141" spans="1:78" ht="12.75" customHeight="1">
      <c r="A141" s="44" t="str">
        <f t="shared" si="117"/>
        <v>AX12088</v>
      </c>
      <c r="B141" s="38" t="s">
        <v>590</v>
      </c>
      <c r="C141" s="38" t="s">
        <v>750</v>
      </c>
      <c r="D141" s="46" t="s">
        <v>7</v>
      </c>
      <c r="E141" s="243"/>
      <c r="F141" s="47" t="s">
        <v>583</v>
      </c>
      <c r="G141" s="46" t="s">
        <v>99</v>
      </c>
      <c r="H141" s="47" t="s">
        <v>74</v>
      </c>
      <c r="I141" s="223" t="s">
        <v>1798</v>
      </c>
      <c r="J141" s="636" t="s">
        <v>1808</v>
      </c>
      <c r="K141" s="636" t="s">
        <v>1801</v>
      </c>
      <c r="L141" s="223" t="s">
        <v>1799</v>
      </c>
      <c r="M141" s="48">
        <v>4.05</v>
      </c>
      <c r="N141" s="44">
        <v>1</v>
      </c>
      <c r="O141" s="210"/>
      <c r="P141" s="210"/>
      <c r="Q141" s="49"/>
      <c r="R141" s="50"/>
      <c r="S141" s="51"/>
      <c r="T141" s="52"/>
      <c r="U141" s="53"/>
      <c r="V141" s="54"/>
      <c r="W141" s="55"/>
      <c r="X141" s="56"/>
      <c r="Y141" s="57"/>
      <c r="Z141" s="58"/>
      <c r="AA141" s="59"/>
      <c r="AB141" s="242"/>
      <c r="AC141" s="242"/>
      <c r="AD141" s="213">
        <f t="shared" si="120"/>
        <v>0</v>
      </c>
      <c r="AE141" s="61">
        <f t="shared" si="113"/>
        <v>0</v>
      </c>
      <c r="AF141" s="62"/>
      <c r="AG141" s="62"/>
      <c r="AH141" s="63"/>
      <c r="AI141" s="516"/>
      <c r="AJ141" s="509"/>
      <c r="AK141" s="516"/>
      <c r="AL141" s="516"/>
      <c r="AM141" s="510"/>
      <c r="AN141" s="205">
        <f>ROUND(CEILING(AR141*('Summary '!$J$2/100+1),5),0)-1</f>
        <v>139</v>
      </c>
      <c r="AO141" s="206">
        <f t="shared" si="121"/>
        <v>0</v>
      </c>
      <c r="AP141" s="206">
        <f t="shared" si="122"/>
        <v>0</v>
      </c>
      <c r="AQ141" s="63"/>
      <c r="AR141" s="62">
        <v>114</v>
      </c>
      <c r="AS141" s="62"/>
      <c r="AT141" s="514"/>
      <c r="AU141" s="515"/>
      <c r="AV141" s="515">
        <f t="shared" si="123"/>
        <v>114</v>
      </c>
      <c r="AW141" s="511">
        <f t="shared" si="124"/>
        <v>114</v>
      </c>
      <c r="AX141" s="234"/>
      <c r="AY141" s="235"/>
      <c r="AZ141" s="236"/>
      <c r="BA141" s="237"/>
      <c r="BB141" s="238"/>
      <c r="BC141" s="45">
        <f t="shared" si="125"/>
        <v>0</v>
      </c>
      <c r="BD141" s="44">
        <f t="shared" si="126"/>
        <v>0</v>
      </c>
      <c r="BE141" s="512">
        <f t="shared" si="127"/>
        <v>119.7</v>
      </c>
      <c r="BF141" s="242"/>
      <c r="BG141" s="210">
        <f t="shared" si="116"/>
        <v>0</v>
      </c>
      <c r="BH141" s="512">
        <f t="shared" si="115"/>
        <v>125.4</v>
      </c>
      <c r="BI141" s="242"/>
      <c r="BJ141" s="44">
        <f t="shared" si="128"/>
        <v>0</v>
      </c>
      <c r="BK141" s="512">
        <f t="shared" si="129"/>
        <v>131.1</v>
      </c>
      <c r="BL141" s="242"/>
      <c r="BM141" s="210">
        <f t="shared" si="130"/>
        <v>0</v>
      </c>
      <c r="BN141" s="512">
        <f t="shared" si="131"/>
        <v>136.79999999999998</v>
      </c>
      <c r="BO141" s="397">
        <f t="shared" si="132"/>
        <v>0</v>
      </c>
      <c r="BP141" s="210">
        <f t="shared" si="133"/>
        <v>0</v>
      </c>
      <c r="BQ141" s="44">
        <f t="shared" si="134"/>
        <v>0</v>
      </c>
      <c r="BR141" s="84">
        <v>2088</v>
      </c>
      <c r="BS141" s="310"/>
      <c r="BT141" s="303"/>
      <c r="BU141" s="303"/>
      <c r="BV141" s="303"/>
      <c r="BW141" s="303"/>
      <c r="BX141" s="305"/>
      <c r="BY141" s="305"/>
      <c r="BZ141" s="303"/>
    </row>
    <row r="142" spans="1:78" ht="12.75" customHeight="1">
      <c r="A142" s="44" t="str">
        <f t="shared" si="117"/>
        <v>AX12089</v>
      </c>
      <c r="B142" s="38" t="s">
        <v>590</v>
      </c>
      <c r="C142" s="38" t="s">
        <v>751</v>
      </c>
      <c r="D142" s="46" t="s">
        <v>7</v>
      </c>
      <c r="E142" s="243"/>
      <c r="F142" s="47" t="s">
        <v>583</v>
      </c>
      <c r="G142" s="46" t="s">
        <v>99</v>
      </c>
      <c r="H142" s="47" t="s">
        <v>74</v>
      </c>
      <c r="I142" s="223" t="s">
        <v>1798</v>
      </c>
      <c r="J142" s="636" t="s">
        <v>1808</v>
      </c>
      <c r="K142" s="636" t="s">
        <v>1801</v>
      </c>
      <c r="L142" s="223" t="s">
        <v>1799</v>
      </c>
      <c r="M142" s="48">
        <v>4.3339999999999996</v>
      </c>
      <c r="N142" s="44">
        <v>1</v>
      </c>
      <c r="O142" s="210"/>
      <c r="P142" s="210"/>
      <c r="Q142" s="49"/>
      <c r="R142" s="50"/>
      <c r="S142" s="51"/>
      <c r="T142" s="52"/>
      <c r="U142" s="53"/>
      <c r="V142" s="54"/>
      <c r="W142" s="55"/>
      <c r="X142" s="56"/>
      <c r="Y142" s="57"/>
      <c r="Z142" s="58"/>
      <c r="AA142" s="59"/>
      <c r="AB142" s="242"/>
      <c r="AC142" s="242"/>
      <c r="AD142" s="213">
        <f t="shared" si="120"/>
        <v>0</v>
      </c>
      <c r="AE142" s="61">
        <f t="shared" si="113"/>
        <v>0</v>
      </c>
      <c r="AF142" s="62"/>
      <c r="AG142" s="62"/>
      <c r="AH142" s="63"/>
      <c r="AI142" s="516"/>
      <c r="AJ142" s="509"/>
      <c r="AK142" s="516"/>
      <c r="AL142" s="516"/>
      <c r="AM142" s="510"/>
      <c r="AN142" s="205">
        <f>ROUND(CEILING(AR142*('Summary '!$J$2/100+1),5),0)-1</f>
        <v>139</v>
      </c>
      <c r="AO142" s="206">
        <f t="shared" si="121"/>
        <v>0</v>
      </c>
      <c r="AP142" s="206">
        <f t="shared" si="122"/>
        <v>0</v>
      </c>
      <c r="AQ142" s="63"/>
      <c r="AR142" s="62">
        <v>114</v>
      </c>
      <c r="AS142" s="62"/>
      <c r="AT142" s="514"/>
      <c r="AU142" s="515"/>
      <c r="AV142" s="515">
        <f t="shared" si="123"/>
        <v>114</v>
      </c>
      <c r="AW142" s="511">
        <f t="shared" si="124"/>
        <v>114</v>
      </c>
      <c r="AX142" s="234"/>
      <c r="AY142" s="235"/>
      <c r="AZ142" s="236"/>
      <c r="BA142" s="237"/>
      <c r="BB142" s="238"/>
      <c r="BC142" s="45">
        <f t="shared" si="125"/>
        <v>0</v>
      </c>
      <c r="BD142" s="44">
        <f t="shared" si="126"/>
        <v>0</v>
      </c>
      <c r="BE142" s="512">
        <f t="shared" si="127"/>
        <v>119.7</v>
      </c>
      <c r="BF142" s="242"/>
      <c r="BG142" s="210">
        <f t="shared" si="116"/>
        <v>0</v>
      </c>
      <c r="BH142" s="512">
        <f t="shared" si="115"/>
        <v>125.4</v>
      </c>
      <c r="BI142" s="242"/>
      <c r="BJ142" s="44">
        <f t="shared" si="128"/>
        <v>0</v>
      </c>
      <c r="BK142" s="512">
        <f t="shared" si="129"/>
        <v>131.1</v>
      </c>
      <c r="BL142" s="242"/>
      <c r="BM142" s="210">
        <f t="shared" si="130"/>
        <v>0</v>
      </c>
      <c r="BN142" s="512">
        <f t="shared" si="131"/>
        <v>136.79999999999998</v>
      </c>
      <c r="BO142" s="397">
        <f t="shared" si="132"/>
        <v>0</v>
      </c>
      <c r="BP142" s="210">
        <f t="shared" si="133"/>
        <v>0</v>
      </c>
      <c r="BQ142" s="44">
        <f t="shared" si="134"/>
        <v>0</v>
      </c>
      <c r="BR142" s="70">
        <v>2089</v>
      </c>
      <c r="BS142" s="310"/>
      <c r="BT142" s="303"/>
      <c r="BU142" s="303"/>
      <c r="BV142" s="303"/>
      <c r="BW142" s="303"/>
      <c r="BX142" s="305"/>
      <c r="BY142" s="305"/>
      <c r="BZ142" s="303"/>
    </row>
    <row r="143" spans="1:78" ht="12.75" customHeight="1">
      <c r="A143" s="44" t="str">
        <f t="shared" si="117"/>
        <v>AX12090</v>
      </c>
      <c r="B143" s="38" t="s">
        <v>590</v>
      </c>
      <c r="C143" s="38" t="s">
        <v>752</v>
      </c>
      <c r="D143" s="46" t="s">
        <v>7</v>
      </c>
      <c r="E143" s="243"/>
      <c r="F143" s="47" t="s">
        <v>583</v>
      </c>
      <c r="G143" s="46" t="s">
        <v>99</v>
      </c>
      <c r="H143" s="47" t="s">
        <v>74</v>
      </c>
      <c r="I143" s="223" t="s">
        <v>1798</v>
      </c>
      <c r="J143" s="636" t="s">
        <v>1808</v>
      </c>
      <c r="K143" s="636" t="s">
        <v>1801</v>
      </c>
      <c r="L143" s="223" t="s">
        <v>1799</v>
      </c>
      <c r="M143" s="48">
        <v>4.665</v>
      </c>
      <c r="N143" s="44">
        <v>1</v>
      </c>
      <c r="O143" s="210"/>
      <c r="P143" s="210"/>
      <c r="Q143" s="49"/>
      <c r="R143" s="50"/>
      <c r="S143" s="51"/>
      <c r="T143" s="52"/>
      <c r="U143" s="53"/>
      <c r="V143" s="54"/>
      <c r="W143" s="55"/>
      <c r="X143" s="56"/>
      <c r="Y143" s="57"/>
      <c r="Z143" s="58"/>
      <c r="AA143" s="59"/>
      <c r="AB143" s="242"/>
      <c r="AC143" s="242"/>
      <c r="AD143" s="213">
        <f t="shared" si="120"/>
        <v>0</v>
      </c>
      <c r="AE143" s="61">
        <f t="shared" si="113"/>
        <v>0</v>
      </c>
      <c r="AF143" s="62"/>
      <c r="AG143" s="62"/>
      <c r="AH143" s="63"/>
      <c r="AI143" s="516"/>
      <c r="AJ143" s="509"/>
      <c r="AK143" s="516"/>
      <c r="AL143" s="516"/>
      <c r="AM143" s="510"/>
      <c r="AN143" s="205">
        <f>ROUND(CEILING(AR143*('Summary '!$J$2/100+1),5),0)-1</f>
        <v>149</v>
      </c>
      <c r="AO143" s="206">
        <f t="shared" si="121"/>
        <v>0</v>
      </c>
      <c r="AP143" s="206">
        <f t="shared" si="122"/>
        <v>0</v>
      </c>
      <c r="AQ143" s="63"/>
      <c r="AR143" s="62">
        <v>119</v>
      </c>
      <c r="AS143" s="62"/>
      <c r="AT143" s="514"/>
      <c r="AU143" s="515"/>
      <c r="AV143" s="515">
        <f t="shared" si="123"/>
        <v>119</v>
      </c>
      <c r="AW143" s="511">
        <f t="shared" si="124"/>
        <v>119</v>
      </c>
      <c r="AX143" s="234"/>
      <c r="AY143" s="235"/>
      <c r="AZ143" s="236"/>
      <c r="BA143" s="237"/>
      <c r="BB143" s="238"/>
      <c r="BC143" s="45">
        <f t="shared" si="125"/>
        <v>0</v>
      </c>
      <c r="BD143" s="44">
        <f t="shared" si="126"/>
        <v>0</v>
      </c>
      <c r="BE143" s="512">
        <f t="shared" si="127"/>
        <v>124.95</v>
      </c>
      <c r="BF143" s="242"/>
      <c r="BG143" s="210">
        <f t="shared" si="116"/>
        <v>0</v>
      </c>
      <c r="BH143" s="512">
        <f t="shared" si="115"/>
        <v>130.9</v>
      </c>
      <c r="BI143" s="242"/>
      <c r="BJ143" s="44">
        <f t="shared" si="128"/>
        <v>0</v>
      </c>
      <c r="BK143" s="512">
        <f t="shared" si="129"/>
        <v>136.85</v>
      </c>
      <c r="BL143" s="242"/>
      <c r="BM143" s="210">
        <f t="shared" si="130"/>
        <v>0</v>
      </c>
      <c r="BN143" s="512">
        <f t="shared" si="131"/>
        <v>142.79999999999998</v>
      </c>
      <c r="BO143" s="397">
        <f t="shared" si="132"/>
        <v>0</v>
      </c>
      <c r="BP143" s="210">
        <f t="shared" si="133"/>
        <v>0</v>
      </c>
      <c r="BQ143" s="44">
        <f t="shared" si="134"/>
        <v>0</v>
      </c>
      <c r="BR143" s="84">
        <v>2090</v>
      </c>
      <c r="BS143" s="310"/>
      <c r="BT143" s="303"/>
      <c r="BU143" s="303"/>
      <c r="BV143" s="303"/>
      <c r="BW143" s="303"/>
      <c r="BX143" s="305"/>
      <c r="BY143" s="305"/>
      <c r="BZ143" s="303"/>
    </row>
    <row r="144" spans="1:78" ht="17">
      <c r="A144" s="71"/>
      <c r="B144" s="183"/>
      <c r="C144" s="293" t="s">
        <v>771</v>
      </c>
      <c r="D144" s="72"/>
      <c r="E144" s="207"/>
      <c r="F144" s="72"/>
      <c r="G144" s="72"/>
      <c r="H144" s="72"/>
      <c r="I144" s="72"/>
      <c r="J144" s="72"/>
      <c r="K144" s="72"/>
      <c r="L144" s="72"/>
      <c r="M144" s="72"/>
      <c r="N144" s="73"/>
      <c r="O144" s="270"/>
      <c r="P144" s="270"/>
      <c r="Q144" s="244"/>
      <c r="R144" s="74"/>
      <c r="S144" s="74"/>
      <c r="T144" s="74"/>
      <c r="U144" s="75"/>
      <c r="V144" s="74"/>
      <c r="W144" s="74"/>
      <c r="X144" s="76"/>
      <c r="Y144" s="74"/>
      <c r="Z144" s="76"/>
      <c r="AA144" s="76"/>
      <c r="AB144" s="456"/>
      <c r="AC144" s="456"/>
      <c r="AD144" s="77"/>
      <c r="AE144" s="77"/>
      <c r="AF144" s="77"/>
      <c r="AG144" s="77"/>
      <c r="AH144" s="77"/>
      <c r="AI144" s="77"/>
      <c r="AJ144" s="404"/>
      <c r="AK144" s="77"/>
      <c r="AL144" s="404"/>
      <c r="AM144" s="404"/>
      <c r="AN144" s="404"/>
      <c r="AO144" s="404"/>
      <c r="AP144" s="404"/>
      <c r="AQ144" s="404"/>
      <c r="AR144" s="404"/>
      <c r="AS144" s="404"/>
      <c r="AT144" s="404"/>
      <c r="AU144" s="404"/>
      <c r="AV144" s="404"/>
      <c r="AW144" s="404"/>
      <c r="AX144" s="456"/>
      <c r="AY144" s="456"/>
      <c r="AZ144" s="456"/>
      <c r="BA144" s="456"/>
      <c r="BB144" s="456"/>
      <c r="BC144" s="404"/>
      <c r="BD144" s="404"/>
      <c r="BE144" s="404"/>
      <c r="BF144" s="456"/>
      <c r="BG144" s="404"/>
      <c r="BH144" s="404"/>
      <c r="BI144" s="456"/>
      <c r="BJ144" s="404"/>
      <c r="BK144" s="404"/>
      <c r="BL144" s="456"/>
      <c r="BM144" s="404"/>
      <c r="BN144" s="404"/>
      <c r="BO144" s="404"/>
      <c r="BP144" s="404"/>
      <c r="BQ144" s="81"/>
      <c r="BR144" s="82"/>
      <c r="BS144" s="310"/>
      <c r="BT144" s="303"/>
      <c r="BU144" s="303"/>
      <c r="BV144" s="303"/>
      <c r="BW144" s="303"/>
      <c r="BX144" s="305"/>
      <c r="BY144" s="305"/>
      <c r="BZ144" s="303"/>
    </row>
    <row r="145" spans="1:78" ht="12.75" customHeight="1">
      <c r="A145" s="44" t="str">
        <f t="shared" ref="A145:A147" si="135">"AX1"&amp;REPT(0,4-LEN(BR145))&amp;BR145</f>
        <v>AX13142</v>
      </c>
      <c r="B145" s="264" t="s">
        <v>771</v>
      </c>
      <c r="C145" s="264" t="s">
        <v>1582</v>
      </c>
      <c r="D145" s="264" t="s">
        <v>544</v>
      </c>
      <c r="E145" s="402"/>
      <c r="F145" s="118" t="s">
        <v>393</v>
      </c>
      <c r="G145" s="48" t="s">
        <v>67</v>
      </c>
      <c r="H145" s="118" t="s">
        <v>95</v>
      </c>
      <c r="I145" s="223" t="s">
        <v>1798</v>
      </c>
      <c r="J145" s="636" t="s">
        <v>1808</v>
      </c>
      <c r="K145" s="636" t="s">
        <v>1801</v>
      </c>
      <c r="L145" s="223" t="s">
        <v>1799</v>
      </c>
      <c r="M145" s="48">
        <v>0.4536</v>
      </c>
      <c r="N145" s="44">
        <v>15</v>
      </c>
      <c r="O145" s="210"/>
      <c r="P145" s="210"/>
      <c r="Q145" s="49"/>
      <c r="R145" s="50"/>
      <c r="S145" s="51"/>
      <c r="T145" s="52"/>
      <c r="U145" s="53"/>
      <c r="V145" s="54"/>
      <c r="W145" s="520"/>
      <c r="X145" s="56"/>
      <c r="Y145" s="57"/>
      <c r="Z145" s="58"/>
      <c r="AA145" s="521"/>
      <c r="AB145" s="400"/>
      <c r="AC145" s="461"/>
      <c r="AD145" s="213">
        <f t="shared" si="120"/>
        <v>0</v>
      </c>
      <c r="AE145" s="61">
        <f t="shared" ref="AE145:AE147" si="136">N145*AD145</f>
        <v>0</v>
      </c>
      <c r="AF145" s="62"/>
      <c r="AG145" s="62"/>
      <c r="AH145" s="63"/>
      <c r="AI145" s="149"/>
      <c r="AJ145" s="406"/>
      <c r="AK145" s="149"/>
      <c r="AL145" s="516"/>
      <c r="AM145" s="510"/>
      <c r="AN145" s="205">
        <f>ROUND(CEILING(AR145*('Summary '!$J$4/100+1),5),0)-1</f>
        <v>109</v>
      </c>
      <c r="AO145" s="206">
        <f t="shared" ref="AO145:AO176" si="137">IF(P145=TRUE,-0.05,0)</f>
        <v>0</v>
      </c>
      <c r="AP145" s="206">
        <f t="shared" ref="AP145:AP176" si="138">IF(O145=TRUE,0.15,0)</f>
        <v>0</v>
      </c>
      <c r="AQ145" s="63"/>
      <c r="AR145" s="62">
        <v>89</v>
      </c>
      <c r="AS145" s="62"/>
      <c r="AT145" s="514"/>
      <c r="AU145" s="515"/>
      <c r="AV145" s="515">
        <f t="shared" ref="AV145:AV176" si="139">IF(OrderFormType="Wholesale",CEILING(AR145*ExchRate,ExchRateRoundUpTo),CEILING(AN145*ExchRate,ExchRateRoundUpTo)/1.22)</f>
        <v>89</v>
      </c>
      <c r="AW145" s="511">
        <f t="shared" ref="AW145:AW176" si="140">AV145*(1+AO145+AP145)</f>
        <v>89</v>
      </c>
      <c r="AX145" s="234"/>
      <c r="AY145" s="235"/>
      <c r="AZ145" s="458"/>
      <c r="BA145" s="459"/>
      <c r="BB145" s="460"/>
      <c r="BC145" s="45">
        <f t="shared" ref="BC145:BC176" si="141">SUM(AX145:BB145)</f>
        <v>0</v>
      </c>
      <c r="BD145" s="44">
        <f t="shared" ref="BD145:BD176" si="142">N145*BC145</f>
        <v>0</v>
      </c>
      <c r="BE145" s="512">
        <f t="shared" ref="BE145:BE176" si="143">AV145*(1+AO145+AP145)</f>
        <v>89</v>
      </c>
      <c r="BF145" s="400"/>
      <c r="BG145" s="210">
        <f t="shared" si="116"/>
        <v>0</v>
      </c>
      <c r="BH145" s="512">
        <f t="shared" si="115"/>
        <v>97.9</v>
      </c>
      <c r="BI145" s="400"/>
      <c r="BJ145" s="44">
        <f t="shared" ref="BJ145:BJ176" si="144">N145*BI145</f>
        <v>0</v>
      </c>
      <c r="BK145" s="512">
        <f t="shared" ref="BK145:BK176" si="145">AV145*(1.15+AO145+AP145)</f>
        <v>102.35</v>
      </c>
      <c r="BL145" s="400"/>
      <c r="BM145" s="210">
        <f t="shared" ref="BM145:BM176" si="146">N145*BL145</f>
        <v>0</v>
      </c>
      <c r="BN145" s="512">
        <f t="shared" ref="BN145:BN176" si="147">AV145*(1.2+AO145+AP145)</f>
        <v>106.8</v>
      </c>
      <c r="BO145" s="397">
        <f t="shared" ref="BO145:BO176" si="148">(AD145*AW145)+(BC145*BE145)+(BF145*BH145)+(BI145*BK145)+(BL145*BN145)</f>
        <v>0</v>
      </c>
      <c r="BP145" s="210">
        <f t="shared" ref="BP145:BP176" si="149">AD145+BC145+BF145+BI145+BL145</f>
        <v>0</v>
      </c>
      <c r="BQ145" s="44">
        <f t="shared" ref="BQ145:BQ176" si="150">N145*BP145</f>
        <v>0</v>
      </c>
      <c r="BR145" s="215">
        <v>3142</v>
      </c>
      <c r="BS145" s="310"/>
      <c r="BT145" s="303"/>
      <c r="BU145" s="303"/>
      <c r="BV145" s="303"/>
      <c r="BW145" s="303"/>
      <c r="BX145" s="305"/>
      <c r="BY145" s="305"/>
      <c r="BZ145" s="303"/>
    </row>
    <row r="146" spans="1:78" ht="12.75" customHeight="1">
      <c r="A146" s="44" t="str">
        <f t="shared" si="135"/>
        <v>AX13143</v>
      </c>
      <c r="B146" s="264" t="s">
        <v>771</v>
      </c>
      <c r="C146" s="264" t="s">
        <v>1581</v>
      </c>
      <c r="D146" s="264" t="s">
        <v>544</v>
      </c>
      <c r="E146" s="402"/>
      <c r="F146" s="118" t="s">
        <v>393</v>
      </c>
      <c r="G146" s="48" t="s">
        <v>67</v>
      </c>
      <c r="H146" s="118" t="s">
        <v>329</v>
      </c>
      <c r="I146" s="223" t="s">
        <v>1798</v>
      </c>
      <c r="J146" s="636" t="s">
        <v>1808</v>
      </c>
      <c r="K146" s="636" t="s">
        <v>1801</v>
      </c>
      <c r="L146" s="223" t="s">
        <v>1799</v>
      </c>
      <c r="M146" s="48">
        <v>0.72576000000000007</v>
      </c>
      <c r="N146" s="44">
        <v>15</v>
      </c>
      <c r="O146" s="210"/>
      <c r="P146" s="210"/>
      <c r="Q146" s="49"/>
      <c r="R146" s="50"/>
      <c r="S146" s="51"/>
      <c r="T146" s="52"/>
      <c r="U146" s="53"/>
      <c r="V146" s="54"/>
      <c r="W146" s="520"/>
      <c r="X146" s="56"/>
      <c r="Y146" s="57"/>
      <c r="Z146" s="58"/>
      <c r="AA146" s="521"/>
      <c r="AB146" s="400"/>
      <c r="AC146" s="461"/>
      <c r="AD146" s="213">
        <f t="shared" si="120"/>
        <v>0</v>
      </c>
      <c r="AE146" s="61">
        <f t="shared" si="136"/>
        <v>0</v>
      </c>
      <c r="AF146" s="62"/>
      <c r="AG146" s="62"/>
      <c r="AH146" s="63"/>
      <c r="AI146" s="149"/>
      <c r="AJ146" s="406"/>
      <c r="AK146" s="149"/>
      <c r="AL146" s="516"/>
      <c r="AM146" s="510"/>
      <c r="AN146" s="205">
        <f>ROUND(CEILING(AR146*('Summary '!$J$4/100+1),5),0)-1</f>
        <v>124</v>
      </c>
      <c r="AO146" s="206">
        <f t="shared" si="137"/>
        <v>0</v>
      </c>
      <c r="AP146" s="206">
        <f t="shared" si="138"/>
        <v>0</v>
      </c>
      <c r="AQ146" s="63"/>
      <c r="AR146" s="62">
        <v>99</v>
      </c>
      <c r="AS146" s="62"/>
      <c r="AT146" s="514"/>
      <c r="AU146" s="515"/>
      <c r="AV146" s="515">
        <f t="shared" si="139"/>
        <v>99</v>
      </c>
      <c r="AW146" s="511">
        <f t="shared" si="140"/>
        <v>99</v>
      </c>
      <c r="AX146" s="234"/>
      <c r="AY146" s="235"/>
      <c r="AZ146" s="458"/>
      <c r="BA146" s="459"/>
      <c r="BB146" s="460"/>
      <c r="BC146" s="45">
        <f t="shared" si="141"/>
        <v>0</v>
      </c>
      <c r="BD146" s="44">
        <f t="shared" si="142"/>
        <v>0</v>
      </c>
      <c r="BE146" s="512">
        <f t="shared" si="143"/>
        <v>99</v>
      </c>
      <c r="BF146" s="400"/>
      <c r="BG146" s="210">
        <f t="shared" si="116"/>
        <v>0</v>
      </c>
      <c r="BH146" s="512">
        <f t="shared" si="115"/>
        <v>108.9</v>
      </c>
      <c r="BI146" s="400"/>
      <c r="BJ146" s="44">
        <f t="shared" si="144"/>
        <v>0</v>
      </c>
      <c r="BK146" s="512">
        <f t="shared" si="145"/>
        <v>113.85</v>
      </c>
      <c r="BL146" s="400"/>
      <c r="BM146" s="210">
        <f t="shared" si="146"/>
        <v>0</v>
      </c>
      <c r="BN146" s="512">
        <f t="shared" si="147"/>
        <v>118.8</v>
      </c>
      <c r="BO146" s="397">
        <f t="shared" si="148"/>
        <v>0</v>
      </c>
      <c r="BP146" s="210">
        <f t="shared" si="149"/>
        <v>0</v>
      </c>
      <c r="BQ146" s="44">
        <f t="shared" si="150"/>
        <v>0</v>
      </c>
      <c r="BR146" s="422">
        <v>3143</v>
      </c>
      <c r="BS146" s="310"/>
      <c r="BT146" s="303"/>
      <c r="BU146" s="303"/>
      <c r="BV146" s="303"/>
      <c r="BW146" s="303"/>
      <c r="BX146" s="305"/>
      <c r="BY146" s="305"/>
      <c r="BZ146" s="303"/>
    </row>
    <row r="147" spans="1:78" ht="12.75" customHeight="1">
      <c r="A147" s="44" t="str">
        <f t="shared" si="135"/>
        <v>AX13144</v>
      </c>
      <c r="B147" s="264" t="s">
        <v>771</v>
      </c>
      <c r="C147" s="264" t="s">
        <v>1583</v>
      </c>
      <c r="D147" s="264" t="s">
        <v>544</v>
      </c>
      <c r="E147" s="402"/>
      <c r="F147" s="118" t="s">
        <v>581</v>
      </c>
      <c r="G147" s="48" t="s">
        <v>73</v>
      </c>
      <c r="H147" s="118" t="s">
        <v>79</v>
      </c>
      <c r="I147" s="223" t="s">
        <v>1798</v>
      </c>
      <c r="J147" s="636" t="s">
        <v>1808</v>
      </c>
      <c r="K147" s="636" t="s">
        <v>1801</v>
      </c>
      <c r="L147" s="223" t="s">
        <v>1799</v>
      </c>
      <c r="M147" s="48">
        <v>1.3834799999999998</v>
      </c>
      <c r="N147" s="44">
        <v>15</v>
      </c>
      <c r="O147" s="210"/>
      <c r="P147" s="210"/>
      <c r="Q147" s="49"/>
      <c r="R147" s="50"/>
      <c r="S147" s="51"/>
      <c r="T147" s="52"/>
      <c r="U147" s="53"/>
      <c r="V147" s="54"/>
      <c r="W147" s="520"/>
      <c r="X147" s="56"/>
      <c r="Y147" s="57"/>
      <c r="Z147" s="58"/>
      <c r="AA147" s="521"/>
      <c r="AB147" s="400"/>
      <c r="AC147" s="461"/>
      <c r="AD147" s="213">
        <f t="shared" si="120"/>
        <v>0</v>
      </c>
      <c r="AE147" s="61">
        <f t="shared" si="136"/>
        <v>0</v>
      </c>
      <c r="AF147" s="62"/>
      <c r="AG147" s="62"/>
      <c r="AH147" s="63"/>
      <c r="AI147" s="149"/>
      <c r="AJ147" s="406"/>
      <c r="AK147" s="149"/>
      <c r="AL147" s="516"/>
      <c r="AM147" s="510"/>
      <c r="AN147" s="205">
        <f>ROUND(CEILING(AR147*('Summary '!$J$4/100+1),5),0)-1</f>
        <v>154</v>
      </c>
      <c r="AO147" s="206">
        <f t="shared" si="137"/>
        <v>0</v>
      </c>
      <c r="AP147" s="206">
        <f t="shared" si="138"/>
        <v>0</v>
      </c>
      <c r="AQ147" s="63"/>
      <c r="AR147" s="62">
        <v>124</v>
      </c>
      <c r="AS147" s="62"/>
      <c r="AT147" s="514"/>
      <c r="AU147" s="515"/>
      <c r="AV147" s="515">
        <f t="shared" si="139"/>
        <v>124</v>
      </c>
      <c r="AW147" s="511">
        <f t="shared" si="140"/>
        <v>124</v>
      </c>
      <c r="AX147" s="234"/>
      <c r="AY147" s="235"/>
      <c r="AZ147" s="458"/>
      <c r="BA147" s="459"/>
      <c r="BB147" s="460"/>
      <c r="BC147" s="45">
        <f t="shared" si="141"/>
        <v>0</v>
      </c>
      <c r="BD147" s="44">
        <f t="shared" si="142"/>
        <v>0</v>
      </c>
      <c r="BE147" s="512">
        <f t="shared" si="143"/>
        <v>124</v>
      </c>
      <c r="BF147" s="400"/>
      <c r="BG147" s="210">
        <f t="shared" si="116"/>
        <v>0</v>
      </c>
      <c r="BH147" s="512">
        <f t="shared" si="115"/>
        <v>136.4</v>
      </c>
      <c r="BI147" s="400"/>
      <c r="BJ147" s="44">
        <f t="shared" si="144"/>
        <v>0</v>
      </c>
      <c r="BK147" s="512">
        <f t="shared" si="145"/>
        <v>142.6</v>
      </c>
      <c r="BL147" s="400"/>
      <c r="BM147" s="210">
        <f t="shared" si="146"/>
        <v>0</v>
      </c>
      <c r="BN147" s="512">
        <f t="shared" si="147"/>
        <v>148.79999999999998</v>
      </c>
      <c r="BO147" s="397">
        <f t="shared" si="148"/>
        <v>0</v>
      </c>
      <c r="BP147" s="210">
        <f t="shared" si="149"/>
        <v>0</v>
      </c>
      <c r="BQ147" s="44">
        <f t="shared" si="150"/>
        <v>0</v>
      </c>
      <c r="BR147" s="215">
        <v>3144</v>
      </c>
      <c r="BS147" s="310"/>
      <c r="BT147" s="303"/>
      <c r="BU147" s="303"/>
      <c r="BV147" s="303"/>
      <c r="BW147" s="303"/>
      <c r="BX147" s="305"/>
      <c r="BY147" s="305"/>
      <c r="BZ147" s="303"/>
    </row>
    <row r="148" spans="1:78" ht="12.75" customHeight="1">
      <c r="A148" s="44" t="str">
        <f t="shared" ref="A148" si="151">"AX1"&amp;REPT(0,4-LEN(BR148))&amp;BR148</f>
        <v>AX13167</v>
      </c>
      <c r="B148" s="264" t="s">
        <v>771</v>
      </c>
      <c r="C148" s="264" t="s">
        <v>1584</v>
      </c>
      <c r="D148" s="264" t="s">
        <v>544</v>
      </c>
      <c r="E148" s="402"/>
      <c r="F148" s="118" t="s">
        <v>804</v>
      </c>
      <c r="G148" s="48" t="s">
        <v>76</v>
      </c>
      <c r="H148" s="118" t="s">
        <v>79</v>
      </c>
      <c r="I148" s="223" t="s">
        <v>1798</v>
      </c>
      <c r="J148" s="636" t="s">
        <v>1808</v>
      </c>
      <c r="K148" s="636" t="s">
        <v>1801</v>
      </c>
      <c r="L148" s="223" t="s">
        <v>1799</v>
      </c>
      <c r="M148" s="48">
        <v>2.5855000000000001</v>
      </c>
      <c r="N148" s="44">
        <v>5</v>
      </c>
      <c r="O148" s="210"/>
      <c r="P148" s="210"/>
      <c r="Q148" s="49"/>
      <c r="R148" s="50"/>
      <c r="S148" s="51"/>
      <c r="T148" s="52"/>
      <c r="U148" s="53"/>
      <c r="V148" s="54"/>
      <c r="W148" s="520"/>
      <c r="X148" s="56"/>
      <c r="Y148" s="57"/>
      <c r="Z148" s="58"/>
      <c r="AA148" s="521"/>
      <c r="AB148" s="400"/>
      <c r="AC148" s="461"/>
      <c r="AD148" s="213">
        <f t="shared" si="120"/>
        <v>0</v>
      </c>
      <c r="AE148" s="61">
        <f t="shared" ref="AE148" si="152">N148*AD148</f>
        <v>0</v>
      </c>
      <c r="AF148" s="62"/>
      <c r="AG148" s="62"/>
      <c r="AH148" s="63"/>
      <c r="AI148" s="149"/>
      <c r="AJ148" s="406"/>
      <c r="AK148" s="149"/>
      <c r="AL148" s="516"/>
      <c r="AM148" s="510"/>
      <c r="AN148" s="205">
        <f>ROUND(CEILING(AR148*('Summary '!$J$4/100+1),5),0)-1</f>
        <v>184</v>
      </c>
      <c r="AO148" s="206">
        <f t="shared" si="137"/>
        <v>0</v>
      </c>
      <c r="AP148" s="206">
        <f t="shared" si="138"/>
        <v>0</v>
      </c>
      <c r="AQ148" s="63"/>
      <c r="AR148" s="62">
        <v>149</v>
      </c>
      <c r="AS148" s="62"/>
      <c r="AT148" s="514"/>
      <c r="AU148" s="515"/>
      <c r="AV148" s="515">
        <f t="shared" si="139"/>
        <v>149</v>
      </c>
      <c r="AW148" s="511">
        <f t="shared" si="140"/>
        <v>149</v>
      </c>
      <c r="AX148" s="234"/>
      <c r="AY148" s="235"/>
      <c r="AZ148" s="458"/>
      <c r="BA148" s="459"/>
      <c r="BB148" s="460"/>
      <c r="BC148" s="45">
        <f t="shared" si="141"/>
        <v>0</v>
      </c>
      <c r="BD148" s="44">
        <f t="shared" si="142"/>
        <v>0</v>
      </c>
      <c r="BE148" s="512">
        <f t="shared" si="143"/>
        <v>149</v>
      </c>
      <c r="BF148" s="400"/>
      <c r="BG148" s="210">
        <f t="shared" si="116"/>
        <v>0</v>
      </c>
      <c r="BH148" s="512">
        <f t="shared" si="115"/>
        <v>163.9</v>
      </c>
      <c r="BI148" s="400"/>
      <c r="BJ148" s="44">
        <f t="shared" si="144"/>
        <v>0</v>
      </c>
      <c r="BK148" s="512">
        <f t="shared" si="145"/>
        <v>171.35</v>
      </c>
      <c r="BL148" s="400"/>
      <c r="BM148" s="210">
        <f t="shared" si="146"/>
        <v>0</v>
      </c>
      <c r="BN148" s="512">
        <f t="shared" si="147"/>
        <v>178.79999999999998</v>
      </c>
      <c r="BO148" s="397">
        <f t="shared" si="148"/>
        <v>0</v>
      </c>
      <c r="BP148" s="210">
        <f t="shared" si="149"/>
        <v>0</v>
      </c>
      <c r="BQ148" s="44">
        <f t="shared" si="150"/>
        <v>0</v>
      </c>
      <c r="BR148" s="215">
        <v>3167</v>
      </c>
      <c r="BS148" s="310"/>
      <c r="BT148" s="303"/>
      <c r="BU148" s="303"/>
      <c r="BV148" s="303"/>
      <c r="BW148" s="303"/>
      <c r="BX148" s="305"/>
      <c r="BY148" s="305"/>
      <c r="BZ148" s="303"/>
    </row>
    <row r="149" spans="1:78" ht="12.75" customHeight="1">
      <c r="A149" s="44" t="str">
        <f t="shared" ref="A149:A151" si="153">"AX1"&amp;REPT(0,4-LEN(BR149))&amp;BR149</f>
        <v>AX13130</v>
      </c>
      <c r="B149" s="264" t="s">
        <v>771</v>
      </c>
      <c r="C149" s="264" t="s">
        <v>1585</v>
      </c>
      <c r="D149" s="264" t="s">
        <v>544</v>
      </c>
      <c r="E149" s="402"/>
      <c r="F149" s="46" t="s">
        <v>67</v>
      </c>
      <c r="G149" s="46" t="s">
        <v>67</v>
      </c>
      <c r="H149" s="47" t="s">
        <v>74</v>
      </c>
      <c r="I149" s="223" t="s">
        <v>1798</v>
      </c>
      <c r="J149" s="636" t="s">
        <v>1808</v>
      </c>
      <c r="K149" s="636" t="s">
        <v>1801</v>
      </c>
      <c r="L149" s="223" t="s">
        <v>1799</v>
      </c>
      <c r="M149" s="48">
        <v>1.1793392</v>
      </c>
      <c r="N149" s="44">
        <v>15</v>
      </c>
      <c r="O149" s="210"/>
      <c r="P149" s="210"/>
      <c r="Q149" s="49"/>
      <c r="R149" s="50"/>
      <c r="S149" s="51"/>
      <c r="T149" s="52"/>
      <c r="U149" s="53"/>
      <c r="V149" s="54"/>
      <c r="W149" s="520"/>
      <c r="X149" s="56"/>
      <c r="Y149" s="57"/>
      <c r="Z149" s="58"/>
      <c r="AA149" s="521"/>
      <c r="AB149" s="400"/>
      <c r="AC149" s="461"/>
      <c r="AD149" s="213">
        <f t="shared" si="120"/>
        <v>0</v>
      </c>
      <c r="AE149" s="61">
        <f t="shared" ref="AE149:AE151" si="154">N149*AD149</f>
        <v>0</v>
      </c>
      <c r="AF149" s="62"/>
      <c r="AG149" s="62"/>
      <c r="AH149" s="63"/>
      <c r="AI149" s="149"/>
      <c r="AJ149" s="406"/>
      <c r="AK149" s="149"/>
      <c r="AL149" s="516"/>
      <c r="AM149" s="510"/>
      <c r="AN149" s="205">
        <f>ROUND(CEILING(AR149*('Summary '!$J$4/100+1),5),0)-1</f>
        <v>154</v>
      </c>
      <c r="AO149" s="206">
        <f t="shared" si="137"/>
        <v>0</v>
      </c>
      <c r="AP149" s="206">
        <f t="shared" si="138"/>
        <v>0</v>
      </c>
      <c r="AQ149" s="63"/>
      <c r="AR149" s="62">
        <v>124</v>
      </c>
      <c r="AS149" s="62"/>
      <c r="AT149" s="514"/>
      <c r="AU149" s="515"/>
      <c r="AV149" s="515">
        <f t="shared" si="139"/>
        <v>124</v>
      </c>
      <c r="AW149" s="511">
        <f t="shared" si="140"/>
        <v>124</v>
      </c>
      <c r="AX149" s="234"/>
      <c r="AY149" s="235"/>
      <c r="AZ149" s="458"/>
      <c r="BA149" s="459"/>
      <c r="BB149" s="460"/>
      <c r="BC149" s="45">
        <f t="shared" si="141"/>
        <v>0</v>
      </c>
      <c r="BD149" s="44">
        <f t="shared" si="142"/>
        <v>0</v>
      </c>
      <c r="BE149" s="512">
        <f t="shared" si="143"/>
        <v>124</v>
      </c>
      <c r="BF149" s="400"/>
      <c r="BG149" s="210">
        <f t="shared" si="116"/>
        <v>0</v>
      </c>
      <c r="BH149" s="512">
        <f t="shared" si="115"/>
        <v>136.4</v>
      </c>
      <c r="BI149" s="400"/>
      <c r="BJ149" s="44">
        <f t="shared" si="144"/>
        <v>0</v>
      </c>
      <c r="BK149" s="512">
        <f t="shared" si="145"/>
        <v>142.6</v>
      </c>
      <c r="BL149" s="400"/>
      <c r="BM149" s="210">
        <f t="shared" si="146"/>
        <v>0</v>
      </c>
      <c r="BN149" s="512">
        <f t="shared" si="147"/>
        <v>148.79999999999998</v>
      </c>
      <c r="BO149" s="397">
        <f t="shared" si="148"/>
        <v>0</v>
      </c>
      <c r="BP149" s="210">
        <f t="shared" si="149"/>
        <v>0</v>
      </c>
      <c r="BQ149" s="44">
        <f t="shared" si="150"/>
        <v>0</v>
      </c>
      <c r="BR149" s="422">
        <v>3130</v>
      </c>
      <c r="BS149" s="310"/>
      <c r="BT149" s="303"/>
      <c r="BU149" s="303"/>
      <c r="BV149" s="303"/>
      <c r="BW149" s="303"/>
      <c r="BX149" s="305"/>
      <c r="BY149" s="305"/>
      <c r="BZ149" s="303"/>
    </row>
    <row r="150" spans="1:78" ht="12.75" customHeight="1">
      <c r="A150" s="44" t="str">
        <f t="shared" si="153"/>
        <v>AX13145</v>
      </c>
      <c r="B150" s="264" t="s">
        <v>771</v>
      </c>
      <c r="C150" s="264" t="s">
        <v>1586</v>
      </c>
      <c r="D150" s="264" t="s">
        <v>544</v>
      </c>
      <c r="E150" s="402"/>
      <c r="F150" s="47" t="s">
        <v>582</v>
      </c>
      <c r="G150" s="46" t="s">
        <v>67</v>
      </c>
      <c r="H150" s="47" t="s">
        <v>95</v>
      </c>
      <c r="I150" s="223" t="s">
        <v>1798</v>
      </c>
      <c r="J150" s="636" t="s">
        <v>1808</v>
      </c>
      <c r="K150" s="636" t="s">
        <v>1801</v>
      </c>
      <c r="L150" s="223" t="s">
        <v>1799</v>
      </c>
      <c r="M150" s="48">
        <v>1.51956</v>
      </c>
      <c r="N150" s="44">
        <v>15</v>
      </c>
      <c r="O150" s="210"/>
      <c r="P150" s="210"/>
      <c r="Q150" s="49"/>
      <c r="R150" s="50"/>
      <c r="S150" s="51"/>
      <c r="T150" s="52"/>
      <c r="U150" s="53"/>
      <c r="V150" s="54"/>
      <c r="W150" s="520"/>
      <c r="X150" s="56"/>
      <c r="Y150" s="57"/>
      <c r="Z150" s="58"/>
      <c r="AA150" s="521"/>
      <c r="AB150" s="400"/>
      <c r="AC150" s="461"/>
      <c r="AD150" s="213">
        <f t="shared" si="120"/>
        <v>0</v>
      </c>
      <c r="AE150" s="61">
        <f t="shared" si="154"/>
        <v>0</v>
      </c>
      <c r="AF150" s="62"/>
      <c r="AG150" s="62"/>
      <c r="AH150" s="63"/>
      <c r="AI150" s="149"/>
      <c r="AJ150" s="406"/>
      <c r="AK150" s="149"/>
      <c r="AL150" s="516"/>
      <c r="AM150" s="510"/>
      <c r="AN150" s="205">
        <f>ROUND(CEILING(AR150*('Summary '!$J$4/100+1),5),0)-1</f>
        <v>164</v>
      </c>
      <c r="AO150" s="206">
        <f t="shared" si="137"/>
        <v>0</v>
      </c>
      <c r="AP150" s="206">
        <f t="shared" si="138"/>
        <v>0</v>
      </c>
      <c r="AQ150" s="63"/>
      <c r="AR150" s="62">
        <v>134</v>
      </c>
      <c r="AS150" s="62"/>
      <c r="AT150" s="514"/>
      <c r="AU150" s="515"/>
      <c r="AV150" s="515">
        <f t="shared" si="139"/>
        <v>134</v>
      </c>
      <c r="AW150" s="511">
        <f t="shared" si="140"/>
        <v>134</v>
      </c>
      <c r="AX150" s="234"/>
      <c r="AY150" s="235"/>
      <c r="AZ150" s="458"/>
      <c r="BA150" s="459"/>
      <c r="BB150" s="460"/>
      <c r="BC150" s="45">
        <f t="shared" si="141"/>
        <v>0</v>
      </c>
      <c r="BD150" s="44">
        <f t="shared" si="142"/>
        <v>0</v>
      </c>
      <c r="BE150" s="512">
        <f t="shared" si="143"/>
        <v>134</v>
      </c>
      <c r="BF150" s="400"/>
      <c r="BG150" s="210">
        <f t="shared" si="116"/>
        <v>0</v>
      </c>
      <c r="BH150" s="512">
        <f t="shared" si="115"/>
        <v>147.4</v>
      </c>
      <c r="BI150" s="400"/>
      <c r="BJ150" s="44">
        <f t="shared" si="144"/>
        <v>0</v>
      </c>
      <c r="BK150" s="512">
        <f t="shared" si="145"/>
        <v>154.1</v>
      </c>
      <c r="BL150" s="400"/>
      <c r="BM150" s="210">
        <f t="shared" si="146"/>
        <v>0</v>
      </c>
      <c r="BN150" s="512">
        <f t="shared" si="147"/>
        <v>160.79999999999998</v>
      </c>
      <c r="BO150" s="397">
        <f t="shared" si="148"/>
        <v>0</v>
      </c>
      <c r="BP150" s="210">
        <f t="shared" si="149"/>
        <v>0</v>
      </c>
      <c r="BQ150" s="44">
        <f t="shared" si="150"/>
        <v>0</v>
      </c>
      <c r="BR150" s="215">
        <v>3145</v>
      </c>
      <c r="BS150" s="310"/>
      <c r="BT150" s="303"/>
      <c r="BU150" s="303"/>
      <c r="BV150" s="303"/>
      <c r="BW150" s="303"/>
      <c r="BX150" s="305"/>
      <c r="BY150" s="305"/>
      <c r="BZ150" s="303"/>
    </row>
    <row r="151" spans="1:78" ht="12.75" customHeight="1">
      <c r="A151" s="44" t="str">
        <f t="shared" si="153"/>
        <v>AX13151</v>
      </c>
      <c r="B151" s="264" t="s">
        <v>771</v>
      </c>
      <c r="C151" s="264" t="s">
        <v>1587</v>
      </c>
      <c r="D151" s="264" t="s">
        <v>544</v>
      </c>
      <c r="E151" s="402"/>
      <c r="F151" s="47" t="s">
        <v>59</v>
      </c>
      <c r="G151" s="48" t="s">
        <v>73</v>
      </c>
      <c r="H151" s="48" t="s">
        <v>74</v>
      </c>
      <c r="I151" s="223" t="s">
        <v>1798</v>
      </c>
      <c r="J151" s="636" t="s">
        <v>1808</v>
      </c>
      <c r="K151" s="636" t="s">
        <v>1801</v>
      </c>
      <c r="L151" s="223" t="s">
        <v>1799</v>
      </c>
      <c r="M151" s="48">
        <v>1.7236799999999999</v>
      </c>
      <c r="N151" s="44">
        <v>12</v>
      </c>
      <c r="O151" s="210"/>
      <c r="P151" s="210"/>
      <c r="Q151" s="49"/>
      <c r="R151" s="50"/>
      <c r="S151" s="51"/>
      <c r="T151" s="52"/>
      <c r="U151" s="53"/>
      <c r="V151" s="54"/>
      <c r="W151" s="520"/>
      <c r="X151" s="56"/>
      <c r="Y151" s="57"/>
      <c r="Z151" s="58"/>
      <c r="AA151" s="521"/>
      <c r="AB151" s="400"/>
      <c r="AC151" s="461"/>
      <c r="AD151" s="213">
        <f t="shared" si="120"/>
        <v>0</v>
      </c>
      <c r="AE151" s="61">
        <f t="shared" si="154"/>
        <v>0</v>
      </c>
      <c r="AF151" s="62"/>
      <c r="AG151" s="62"/>
      <c r="AH151" s="63"/>
      <c r="AI151" s="149"/>
      <c r="AJ151" s="406"/>
      <c r="AK151" s="149"/>
      <c r="AL151" s="516"/>
      <c r="AM151" s="510"/>
      <c r="AN151" s="205">
        <f>ROUND(CEILING(AR151*('Summary '!$J$4/100+1),5),0)-1</f>
        <v>164</v>
      </c>
      <c r="AO151" s="206">
        <f t="shared" si="137"/>
        <v>0</v>
      </c>
      <c r="AP151" s="206">
        <f t="shared" si="138"/>
        <v>0</v>
      </c>
      <c r="AQ151" s="63"/>
      <c r="AR151" s="62">
        <v>134</v>
      </c>
      <c r="AS151" s="62"/>
      <c r="AT151" s="514"/>
      <c r="AU151" s="515"/>
      <c r="AV151" s="515">
        <f t="shared" si="139"/>
        <v>134</v>
      </c>
      <c r="AW151" s="511">
        <f t="shared" si="140"/>
        <v>134</v>
      </c>
      <c r="AX151" s="234"/>
      <c r="AY151" s="235"/>
      <c r="AZ151" s="458"/>
      <c r="BA151" s="459"/>
      <c r="BB151" s="460"/>
      <c r="BC151" s="45">
        <f t="shared" si="141"/>
        <v>0</v>
      </c>
      <c r="BD151" s="44">
        <f t="shared" si="142"/>
        <v>0</v>
      </c>
      <c r="BE151" s="512">
        <f t="shared" si="143"/>
        <v>134</v>
      </c>
      <c r="BF151" s="400"/>
      <c r="BG151" s="210">
        <f t="shared" si="116"/>
        <v>0</v>
      </c>
      <c r="BH151" s="512">
        <f t="shared" si="115"/>
        <v>147.4</v>
      </c>
      <c r="BI151" s="400"/>
      <c r="BJ151" s="44">
        <f t="shared" si="144"/>
        <v>0</v>
      </c>
      <c r="BK151" s="512">
        <f t="shared" si="145"/>
        <v>154.1</v>
      </c>
      <c r="BL151" s="400"/>
      <c r="BM151" s="210">
        <f t="shared" si="146"/>
        <v>0</v>
      </c>
      <c r="BN151" s="512">
        <f t="shared" si="147"/>
        <v>160.79999999999998</v>
      </c>
      <c r="BO151" s="397">
        <f t="shared" si="148"/>
        <v>0</v>
      </c>
      <c r="BP151" s="210">
        <f t="shared" si="149"/>
        <v>0</v>
      </c>
      <c r="BQ151" s="44">
        <f t="shared" si="150"/>
        <v>0</v>
      </c>
      <c r="BR151" s="422">
        <v>3151</v>
      </c>
      <c r="BS151" s="310"/>
      <c r="BT151" s="303"/>
      <c r="BU151" s="303"/>
      <c r="BV151" s="303"/>
      <c r="BW151" s="303"/>
      <c r="BX151" s="305"/>
      <c r="BY151" s="305"/>
      <c r="BZ151" s="303"/>
    </row>
    <row r="152" spans="1:78" ht="12.75" customHeight="1">
      <c r="A152" s="44" t="str">
        <f t="shared" ref="A152:A162" si="155">"AX1"&amp;REPT(0,4-LEN(BR152))&amp;BR152</f>
        <v>AX13131</v>
      </c>
      <c r="B152" s="264" t="s">
        <v>771</v>
      </c>
      <c r="C152" s="264" t="s">
        <v>1588</v>
      </c>
      <c r="D152" s="264" t="s">
        <v>544</v>
      </c>
      <c r="E152" s="402"/>
      <c r="F152" s="46" t="s">
        <v>72</v>
      </c>
      <c r="G152" s="48" t="s">
        <v>73</v>
      </c>
      <c r="H152" s="48" t="s">
        <v>74</v>
      </c>
      <c r="I152" s="223" t="s">
        <v>1798</v>
      </c>
      <c r="J152" s="636" t="s">
        <v>1808</v>
      </c>
      <c r="K152" s="636" t="s">
        <v>1801</v>
      </c>
      <c r="L152" s="223" t="s">
        <v>1799</v>
      </c>
      <c r="M152" s="48">
        <v>1.6556108</v>
      </c>
      <c r="N152" s="44">
        <v>10</v>
      </c>
      <c r="O152" s="210"/>
      <c r="P152" s="210"/>
      <c r="Q152" s="49"/>
      <c r="R152" s="50"/>
      <c r="S152" s="51"/>
      <c r="T152" s="52"/>
      <c r="U152" s="53"/>
      <c r="V152" s="54"/>
      <c r="W152" s="520"/>
      <c r="X152" s="56"/>
      <c r="Y152" s="57"/>
      <c r="Z152" s="58"/>
      <c r="AA152" s="521"/>
      <c r="AB152" s="400"/>
      <c r="AC152" s="461"/>
      <c r="AD152" s="213">
        <f t="shared" si="120"/>
        <v>0</v>
      </c>
      <c r="AE152" s="61">
        <f t="shared" ref="AE152:AE157" si="156">N152*AD152</f>
        <v>0</v>
      </c>
      <c r="AF152" s="62"/>
      <c r="AG152" s="62"/>
      <c r="AH152" s="63"/>
      <c r="AI152" s="149"/>
      <c r="AJ152" s="406"/>
      <c r="AK152" s="149"/>
      <c r="AL152" s="516"/>
      <c r="AM152" s="510"/>
      <c r="AN152" s="205">
        <f>ROUND(CEILING(AR152*('Summary '!$J$4/100+1),5),0)-1</f>
        <v>159</v>
      </c>
      <c r="AO152" s="206">
        <f t="shared" si="137"/>
        <v>0</v>
      </c>
      <c r="AP152" s="206">
        <f t="shared" si="138"/>
        <v>0</v>
      </c>
      <c r="AQ152" s="63"/>
      <c r="AR152" s="62">
        <v>129</v>
      </c>
      <c r="AS152" s="62"/>
      <c r="AT152" s="514"/>
      <c r="AU152" s="515"/>
      <c r="AV152" s="515">
        <f t="shared" si="139"/>
        <v>129</v>
      </c>
      <c r="AW152" s="511">
        <f t="shared" si="140"/>
        <v>129</v>
      </c>
      <c r="AX152" s="234"/>
      <c r="AY152" s="235"/>
      <c r="AZ152" s="458"/>
      <c r="BA152" s="459"/>
      <c r="BB152" s="460"/>
      <c r="BC152" s="45">
        <f t="shared" si="141"/>
        <v>0</v>
      </c>
      <c r="BD152" s="44">
        <f t="shared" si="142"/>
        <v>0</v>
      </c>
      <c r="BE152" s="512">
        <f t="shared" si="143"/>
        <v>129</v>
      </c>
      <c r="BF152" s="400"/>
      <c r="BG152" s="210">
        <f t="shared" si="116"/>
        <v>0</v>
      </c>
      <c r="BH152" s="512">
        <f t="shared" si="115"/>
        <v>141.9</v>
      </c>
      <c r="BI152" s="400"/>
      <c r="BJ152" s="44">
        <f t="shared" si="144"/>
        <v>0</v>
      </c>
      <c r="BK152" s="512">
        <f t="shared" si="145"/>
        <v>148.35</v>
      </c>
      <c r="BL152" s="400"/>
      <c r="BM152" s="210">
        <f t="shared" si="146"/>
        <v>0</v>
      </c>
      <c r="BN152" s="512">
        <f t="shared" si="147"/>
        <v>154.79999999999998</v>
      </c>
      <c r="BO152" s="397">
        <f t="shared" si="148"/>
        <v>0</v>
      </c>
      <c r="BP152" s="210">
        <f t="shared" si="149"/>
        <v>0</v>
      </c>
      <c r="BQ152" s="44">
        <f t="shared" si="150"/>
        <v>0</v>
      </c>
      <c r="BR152" s="215">
        <v>3131</v>
      </c>
      <c r="BS152" s="310"/>
      <c r="BT152" s="303"/>
      <c r="BU152" s="303"/>
      <c r="BV152" s="303"/>
      <c r="BW152" s="303"/>
      <c r="BX152" s="305"/>
      <c r="BY152" s="305"/>
      <c r="BZ152" s="303"/>
    </row>
    <row r="153" spans="1:78" ht="12.75" customHeight="1">
      <c r="A153" s="44" t="str">
        <f t="shared" si="155"/>
        <v>AX13132</v>
      </c>
      <c r="B153" s="264" t="s">
        <v>771</v>
      </c>
      <c r="C153" s="264" t="s">
        <v>1589</v>
      </c>
      <c r="D153" s="264" t="s">
        <v>544</v>
      </c>
      <c r="E153" s="402"/>
      <c r="F153" s="118" t="s">
        <v>580</v>
      </c>
      <c r="G153" s="48" t="s">
        <v>73</v>
      </c>
      <c r="H153" s="118" t="s">
        <v>329</v>
      </c>
      <c r="I153" s="223" t="s">
        <v>1798</v>
      </c>
      <c r="J153" s="636" t="s">
        <v>1808</v>
      </c>
      <c r="K153" s="636" t="s">
        <v>1801</v>
      </c>
      <c r="L153" s="223" t="s">
        <v>1799</v>
      </c>
      <c r="M153" s="48">
        <v>2.4947559999999998</v>
      </c>
      <c r="N153" s="44">
        <v>10</v>
      </c>
      <c r="O153" s="210"/>
      <c r="P153" s="210"/>
      <c r="Q153" s="49"/>
      <c r="R153" s="50"/>
      <c r="S153" s="51"/>
      <c r="T153" s="52"/>
      <c r="U153" s="53"/>
      <c r="V153" s="54"/>
      <c r="W153" s="520"/>
      <c r="X153" s="56"/>
      <c r="Y153" s="57"/>
      <c r="Z153" s="58"/>
      <c r="AA153" s="521"/>
      <c r="AB153" s="400"/>
      <c r="AC153" s="461"/>
      <c r="AD153" s="213">
        <f t="shared" si="120"/>
        <v>0</v>
      </c>
      <c r="AE153" s="61">
        <f t="shared" si="156"/>
        <v>0</v>
      </c>
      <c r="AF153" s="62"/>
      <c r="AG153" s="62"/>
      <c r="AH153" s="63"/>
      <c r="AI153" s="149"/>
      <c r="AJ153" s="406"/>
      <c r="AK153" s="149"/>
      <c r="AL153" s="516"/>
      <c r="AM153" s="510"/>
      <c r="AN153" s="205">
        <f>ROUND(CEILING(AR153*('Summary '!$J$4/100+1),5),0)-1</f>
        <v>204</v>
      </c>
      <c r="AO153" s="206">
        <f t="shared" si="137"/>
        <v>0</v>
      </c>
      <c r="AP153" s="206">
        <f t="shared" si="138"/>
        <v>0</v>
      </c>
      <c r="AQ153" s="63"/>
      <c r="AR153" s="62">
        <v>164</v>
      </c>
      <c r="AS153" s="62"/>
      <c r="AT153" s="514"/>
      <c r="AU153" s="515"/>
      <c r="AV153" s="515">
        <f t="shared" si="139"/>
        <v>164</v>
      </c>
      <c r="AW153" s="511">
        <f t="shared" si="140"/>
        <v>164</v>
      </c>
      <c r="AX153" s="234"/>
      <c r="AY153" s="235"/>
      <c r="AZ153" s="458"/>
      <c r="BA153" s="459"/>
      <c r="BB153" s="460"/>
      <c r="BC153" s="45">
        <f t="shared" si="141"/>
        <v>0</v>
      </c>
      <c r="BD153" s="44">
        <f t="shared" si="142"/>
        <v>0</v>
      </c>
      <c r="BE153" s="512">
        <f t="shared" si="143"/>
        <v>164</v>
      </c>
      <c r="BF153" s="400"/>
      <c r="BG153" s="210">
        <f t="shared" si="116"/>
        <v>0</v>
      </c>
      <c r="BH153" s="512">
        <f t="shared" si="115"/>
        <v>180.4</v>
      </c>
      <c r="BI153" s="400"/>
      <c r="BJ153" s="44">
        <f t="shared" si="144"/>
        <v>0</v>
      </c>
      <c r="BK153" s="512">
        <f t="shared" si="145"/>
        <v>188.6</v>
      </c>
      <c r="BL153" s="400"/>
      <c r="BM153" s="210">
        <f t="shared" si="146"/>
        <v>0</v>
      </c>
      <c r="BN153" s="512">
        <f t="shared" si="147"/>
        <v>196.79999999999998</v>
      </c>
      <c r="BO153" s="397">
        <f t="shared" si="148"/>
        <v>0</v>
      </c>
      <c r="BP153" s="210">
        <f t="shared" si="149"/>
        <v>0</v>
      </c>
      <c r="BQ153" s="44">
        <f t="shared" si="150"/>
        <v>0</v>
      </c>
      <c r="BR153" s="422">
        <v>3132</v>
      </c>
      <c r="BS153" s="310"/>
      <c r="BT153" s="303"/>
      <c r="BU153" s="303"/>
      <c r="BV153" s="303"/>
      <c r="BW153" s="303"/>
      <c r="BX153" s="305"/>
      <c r="BY153" s="305"/>
      <c r="BZ153" s="303"/>
    </row>
    <row r="154" spans="1:78" ht="12.75" customHeight="1">
      <c r="A154" s="44" t="str">
        <f t="shared" si="155"/>
        <v>AX13158</v>
      </c>
      <c r="B154" s="264" t="s">
        <v>771</v>
      </c>
      <c r="C154" s="264" t="s">
        <v>1590</v>
      </c>
      <c r="D154" s="264" t="s">
        <v>544</v>
      </c>
      <c r="E154" s="402"/>
      <c r="F154" s="48" t="s">
        <v>57</v>
      </c>
      <c r="G154" s="48" t="s">
        <v>76</v>
      </c>
      <c r="H154" s="47" t="s">
        <v>74</v>
      </c>
      <c r="I154" s="223" t="s">
        <v>1798</v>
      </c>
      <c r="J154" s="636" t="s">
        <v>1808</v>
      </c>
      <c r="K154" s="636" t="s">
        <v>1801</v>
      </c>
      <c r="L154" s="223" t="s">
        <v>1799</v>
      </c>
      <c r="M154" s="48">
        <v>2.5628000000000002</v>
      </c>
      <c r="N154" s="44">
        <v>5</v>
      </c>
      <c r="O154" s="210"/>
      <c r="P154" s="210"/>
      <c r="Q154" s="49"/>
      <c r="R154" s="50"/>
      <c r="S154" s="51"/>
      <c r="T154" s="52"/>
      <c r="U154" s="53"/>
      <c r="V154" s="54"/>
      <c r="W154" s="520"/>
      <c r="X154" s="56"/>
      <c r="Y154" s="57"/>
      <c r="Z154" s="58"/>
      <c r="AA154" s="521"/>
      <c r="AB154" s="400"/>
      <c r="AC154" s="461"/>
      <c r="AD154" s="213">
        <f t="shared" si="120"/>
        <v>0</v>
      </c>
      <c r="AE154" s="61">
        <f t="shared" si="156"/>
        <v>0</v>
      </c>
      <c r="AF154" s="62"/>
      <c r="AG154" s="62"/>
      <c r="AH154" s="63"/>
      <c r="AI154" s="149"/>
      <c r="AJ154" s="406"/>
      <c r="AK154" s="149"/>
      <c r="AL154" s="516"/>
      <c r="AM154" s="510"/>
      <c r="AN154" s="205">
        <f>ROUND(CEILING(AR154*('Summary '!$J$4/100+1),5),0)-1</f>
        <v>204</v>
      </c>
      <c r="AO154" s="206">
        <f t="shared" si="137"/>
        <v>0</v>
      </c>
      <c r="AP154" s="206">
        <f t="shared" si="138"/>
        <v>0</v>
      </c>
      <c r="AQ154" s="63"/>
      <c r="AR154" s="62">
        <v>164</v>
      </c>
      <c r="AS154" s="62"/>
      <c r="AT154" s="514"/>
      <c r="AU154" s="515"/>
      <c r="AV154" s="515">
        <f t="shared" si="139"/>
        <v>164</v>
      </c>
      <c r="AW154" s="511">
        <f t="shared" si="140"/>
        <v>164</v>
      </c>
      <c r="AX154" s="234"/>
      <c r="AY154" s="235"/>
      <c r="AZ154" s="458"/>
      <c r="BA154" s="459"/>
      <c r="BB154" s="460"/>
      <c r="BC154" s="45">
        <f t="shared" si="141"/>
        <v>0</v>
      </c>
      <c r="BD154" s="44">
        <f t="shared" si="142"/>
        <v>0</v>
      </c>
      <c r="BE154" s="512">
        <f t="shared" si="143"/>
        <v>164</v>
      </c>
      <c r="BF154" s="400"/>
      <c r="BG154" s="210">
        <f t="shared" si="116"/>
        <v>0</v>
      </c>
      <c r="BH154" s="512">
        <f t="shared" si="115"/>
        <v>180.4</v>
      </c>
      <c r="BI154" s="400"/>
      <c r="BJ154" s="44">
        <f t="shared" si="144"/>
        <v>0</v>
      </c>
      <c r="BK154" s="512">
        <f t="shared" si="145"/>
        <v>188.6</v>
      </c>
      <c r="BL154" s="400"/>
      <c r="BM154" s="210">
        <f t="shared" si="146"/>
        <v>0</v>
      </c>
      <c r="BN154" s="512">
        <f t="shared" si="147"/>
        <v>196.79999999999998</v>
      </c>
      <c r="BO154" s="397">
        <f t="shared" si="148"/>
        <v>0</v>
      </c>
      <c r="BP154" s="210">
        <f t="shared" si="149"/>
        <v>0</v>
      </c>
      <c r="BQ154" s="44">
        <f t="shared" si="150"/>
        <v>0</v>
      </c>
      <c r="BR154" s="422">
        <v>3158</v>
      </c>
      <c r="BS154" s="310"/>
      <c r="BT154" s="303"/>
      <c r="BU154" s="303"/>
      <c r="BV154" s="303"/>
      <c r="BW154" s="303"/>
      <c r="BX154" s="305"/>
      <c r="BY154" s="305"/>
      <c r="BZ154" s="303"/>
    </row>
    <row r="155" spans="1:78" ht="12.75" customHeight="1">
      <c r="A155" s="44" t="str">
        <f t="shared" si="155"/>
        <v>AX13159</v>
      </c>
      <c r="B155" s="264" t="s">
        <v>771</v>
      </c>
      <c r="C155" s="264" t="s">
        <v>1591</v>
      </c>
      <c r="D155" s="264" t="s">
        <v>544</v>
      </c>
      <c r="E155" s="402"/>
      <c r="F155" s="118" t="s">
        <v>583</v>
      </c>
      <c r="G155" s="48" t="s">
        <v>76</v>
      </c>
      <c r="H155" s="118" t="s">
        <v>79</v>
      </c>
      <c r="I155" s="223" t="s">
        <v>1798</v>
      </c>
      <c r="J155" s="636" t="s">
        <v>1808</v>
      </c>
      <c r="K155" s="636" t="s">
        <v>1801</v>
      </c>
      <c r="L155" s="223" t="s">
        <v>1799</v>
      </c>
      <c r="M155" s="48">
        <v>1.7917000000000001</v>
      </c>
      <c r="N155" s="44">
        <v>4</v>
      </c>
      <c r="O155" s="210"/>
      <c r="P155" s="210"/>
      <c r="Q155" s="49"/>
      <c r="R155" s="50"/>
      <c r="S155" s="51"/>
      <c r="T155" s="52"/>
      <c r="U155" s="53"/>
      <c r="V155" s="54"/>
      <c r="W155" s="520"/>
      <c r="X155" s="56"/>
      <c r="Y155" s="57"/>
      <c r="Z155" s="58"/>
      <c r="AA155" s="521"/>
      <c r="AB155" s="400"/>
      <c r="AC155" s="461"/>
      <c r="AD155" s="213">
        <f t="shared" si="120"/>
        <v>0</v>
      </c>
      <c r="AE155" s="61">
        <f t="shared" si="156"/>
        <v>0</v>
      </c>
      <c r="AF155" s="62"/>
      <c r="AG155" s="62"/>
      <c r="AH155" s="63"/>
      <c r="AI155" s="149"/>
      <c r="AJ155" s="406"/>
      <c r="AK155" s="149"/>
      <c r="AL155" s="516"/>
      <c r="AM155" s="510"/>
      <c r="AN155" s="205">
        <f>ROUND(CEILING(AR155*('Summary '!$J$4/100+1),5),0)-1</f>
        <v>159</v>
      </c>
      <c r="AO155" s="206">
        <f t="shared" si="137"/>
        <v>0</v>
      </c>
      <c r="AP155" s="206">
        <f t="shared" si="138"/>
        <v>0</v>
      </c>
      <c r="AQ155" s="63"/>
      <c r="AR155" s="62">
        <v>129</v>
      </c>
      <c r="AS155" s="62"/>
      <c r="AT155" s="514"/>
      <c r="AU155" s="515"/>
      <c r="AV155" s="515">
        <f t="shared" si="139"/>
        <v>129</v>
      </c>
      <c r="AW155" s="511">
        <f t="shared" si="140"/>
        <v>129</v>
      </c>
      <c r="AX155" s="234"/>
      <c r="AY155" s="235"/>
      <c r="AZ155" s="458"/>
      <c r="BA155" s="459"/>
      <c r="BB155" s="460"/>
      <c r="BC155" s="45">
        <f t="shared" si="141"/>
        <v>0</v>
      </c>
      <c r="BD155" s="44">
        <f t="shared" si="142"/>
        <v>0</v>
      </c>
      <c r="BE155" s="512">
        <f t="shared" si="143"/>
        <v>129</v>
      </c>
      <c r="BF155" s="400"/>
      <c r="BG155" s="210">
        <f t="shared" si="116"/>
        <v>0</v>
      </c>
      <c r="BH155" s="512">
        <f t="shared" si="115"/>
        <v>141.9</v>
      </c>
      <c r="BI155" s="400"/>
      <c r="BJ155" s="44">
        <f t="shared" si="144"/>
        <v>0</v>
      </c>
      <c r="BK155" s="512">
        <f t="shared" si="145"/>
        <v>148.35</v>
      </c>
      <c r="BL155" s="400"/>
      <c r="BM155" s="210">
        <f t="shared" si="146"/>
        <v>0</v>
      </c>
      <c r="BN155" s="512">
        <f t="shared" si="147"/>
        <v>154.79999999999998</v>
      </c>
      <c r="BO155" s="397">
        <f t="shared" si="148"/>
        <v>0</v>
      </c>
      <c r="BP155" s="210">
        <f t="shared" si="149"/>
        <v>0</v>
      </c>
      <c r="BQ155" s="44">
        <f t="shared" si="150"/>
        <v>0</v>
      </c>
      <c r="BR155" s="422">
        <v>3159</v>
      </c>
      <c r="BS155" s="310"/>
      <c r="BT155" s="303"/>
      <c r="BU155" s="303"/>
      <c r="BV155" s="303"/>
      <c r="BW155" s="303"/>
      <c r="BX155" s="305"/>
      <c r="BY155" s="305"/>
      <c r="BZ155" s="303"/>
    </row>
    <row r="156" spans="1:78" ht="12.75" customHeight="1">
      <c r="A156" s="44" t="str">
        <f t="shared" si="155"/>
        <v>AX13160</v>
      </c>
      <c r="B156" s="264" t="s">
        <v>771</v>
      </c>
      <c r="C156" s="264" t="s">
        <v>1592</v>
      </c>
      <c r="D156" s="264" t="s">
        <v>544</v>
      </c>
      <c r="E156" s="402"/>
      <c r="F156" s="48" t="s">
        <v>57</v>
      </c>
      <c r="G156" s="48" t="s">
        <v>76</v>
      </c>
      <c r="H156" s="47" t="s">
        <v>74</v>
      </c>
      <c r="I156" s="223" t="s">
        <v>1798</v>
      </c>
      <c r="J156" s="636" t="s">
        <v>1808</v>
      </c>
      <c r="K156" s="636" t="s">
        <v>1801</v>
      </c>
      <c r="L156" s="223" t="s">
        <v>1799</v>
      </c>
      <c r="M156" s="48">
        <v>3.0390000000000001</v>
      </c>
      <c r="N156" s="44">
        <v>5</v>
      </c>
      <c r="O156" s="210"/>
      <c r="P156" s="210"/>
      <c r="Q156" s="49"/>
      <c r="R156" s="50"/>
      <c r="S156" s="51"/>
      <c r="T156" s="52"/>
      <c r="U156" s="53"/>
      <c r="V156" s="54"/>
      <c r="W156" s="520"/>
      <c r="X156" s="56"/>
      <c r="Y156" s="57"/>
      <c r="Z156" s="58"/>
      <c r="AA156" s="521"/>
      <c r="AB156" s="400"/>
      <c r="AC156" s="461"/>
      <c r="AD156" s="213">
        <f t="shared" si="120"/>
        <v>0</v>
      </c>
      <c r="AE156" s="61">
        <f t="shared" si="156"/>
        <v>0</v>
      </c>
      <c r="AF156" s="62"/>
      <c r="AG156" s="62"/>
      <c r="AH156" s="63"/>
      <c r="AI156" s="149"/>
      <c r="AJ156" s="406"/>
      <c r="AK156" s="149"/>
      <c r="AL156" s="516"/>
      <c r="AM156" s="510"/>
      <c r="AN156" s="205">
        <f>ROUND(CEILING(AR156*('Summary '!$J$4/100+1),5),0)-1</f>
        <v>234</v>
      </c>
      <c r="AO156" s="206">
        <f t="shared" si="137"/>
        <v>0</v>
      </c>
      <c r="AP156" s="206">
        <f t="shared" si="138"/>
        <v>0</v>
      </c>
      <c r="AQ156" s="63"/>
      <c r="AR156" s="62">
        <v>189</v>
      </c>
      <c r="AS156" s="62"/>
      <c r="AT156" s="514"/>
      <c r="AU156" s="515"/>
      <c r="AV156" s="515">
        <f t="shared" si="139"/>
        <v>189</v>
      </c>
      <c r="AW156" s="511">
        <f t="shared" si="140"/>
        <v>189</v>
      </c>
      <c r="AX156" s="234"/>
      <c r="AY156" s="235"/>
      <c r="AZ156" s="458"/>
      <c r="BA156" s="459"/>
      <c r="BB156" s="460"/>
      <c r="BC156" s="45">
        <f t="shared" si="141"/>
        <v>0</v>
      </c>
      <c r="BD156" s="44">
        <f t="shared" si="142"/>
        <v>0</v>
      </c>
      <c r="BE156" s="512">
        <f t="shared" si="143"/>
        <v>189</v>
      </c>
      <c r="BF156" s="400"/>
      <c r="BG156" s="210">
        <f t="shared" si="116"/>
        <v>0</v>
      </c>
      <c r="BH156" s="512">
        <f t="shared" si="115"/>
        <v>207.9</v>
      </c>
      <c r="BI156" s="400"/>
      <c r="BJ156" s="44">
        <f t="shared" si="144"/>
        <v>0</v>
      </c>
      <c r="BK156" s="512">
        <f t="shared" si="145"/>
        <v>217.35</v>
      </c>
      <c r="BL156" s="400"/>
      <c r="BM156" s="210">
        <f t="shared" si="146"/>
        <v>0</v>
      </c>
      <c r="BN156" s="512">
        <f t="shared" si="147"/>
        <v>226.79999999999998</v>
      </c>
      <c r="BO156" s="397">
        <f t="shared" si="148"/>
        <v>0</v>
      </c>
      <c r="BP156" s="210">
        <f t="shared" si="149"/>
        <v>0</v>
      </c>
      <c r="BQ156" s="44">
        <f t="shared" si="150"/>
        <v>0</v>
      </c>
      <c r="BR156" s="422">
        <v>3160</v>
      </c>
      <c r="BS156" s="310"/>
      <c r="BT156" s="303"/>
      <c r="BU156" s="303"/>
      <c r="BV156" s="303"/>
      <c r="BW156" s="303"/>
      <c r="BX156" s="305"/>
      <c r="BY156" s="305"/>
      <c r="BZ156" s="303"/>
    </row>
    <row r="157" spans="1:78" ht="12.75" customHeight="1">
      <c r="A157" s="44" t="str">
        <f t="shared" si="155"/>
        <v>AX13161</v>
      </c>
      <c r="B157" s="264" t="s">
        <v>771</v>
      </c>
      <c r="C157" s="264" t="s">
        <v>1593</v>
      </c>
      <c r="D157" s="264" t="s">
        <v>544</v>
      </c>
      <c r="E157" s="402"/>
      <c r="F157" s="118" t="s">
        <v>583</v>
      </c>
      <c r="G157" s="47" t="s">
        <v>76</v>
      </c>
      <c r="H157" s="47" t="s">
        <v>329</v>
      </c>
      <c r="I157" s="223" t="s">
        <v>1798</v>
      </c>
      <c r="J157" s="636" t="s">
        <v>1808</v>
      </c>
      <c r="K157" s="636" t="s">
        <v>1801</v>
      </c>
      <c r="L157" s="223" t="s">
        <v>1799</v>
      </c>
      <c r="M157" s="48">
        <v>3.0390000000000001</v>
      </c>
      <c r="N157" s="44">
        <v>5</v>
      </c>
      <c r="O157" s="210"/>
      <c r="P157" s="210"/>
      <c r="Q157" s="49"/>
      <c r="R157" s="50"/>
      <c r="S157" s="51"/>
      <c r="T157" s="52"/>
      <c r="U157" s="53"/>
      <c r="V157" s="54"/>
      <c r="W157" s="520"/>
      <c r="X157" s="56"/>
      <c r="Y157" s="57"/>
      <c r="Z157" s="58"/>
      <c r="AA157" s="521"/>
      <c r="AB157" s="400"/>
      <c r="AC157" s="461"/>
      <c r="AD157" s="213">
        <f t="shared" si="120"/>
        <v>0</v>
      </c>
      <c r="AE157" s="61">
        <f t="shared" si="156"/>
        <v>0</v>
      </c>
      <c r="AF157" s="62"/>
      <c r="AG157" s="62"/>
      <c r="AH157" s="63"/>
      <c r="AI157" s="149"/>
      <c r="AJ157" s="406"/>
      <c r="AK157" s="149"/>
      <c r="AL157" s="516"/>
      <c r="AM157" s="510"/>
      <c r="AN157" s="205">
        <f>ROUND(CEILING(AR157*('Summary '!$J$4/100+1),5),0)-1</f>
        <v>234</v>
      </c>
      <c r="AO157" s="206">
        <f t="shared" si="137"/>
        <v>0</v>
      </c>
      <c r="AP157" s="206">
        <f t="shared" si="138"/>
        <v>0</v>
      </c>
      <c r="AQ157" s="63"/>
      <c r="AR157" s="62">
        <v>189</v>
      </c>
      <c r="AS157" s="62"/>
      <c r="AT157" s="514"/>
      <c r="AU157" s="515"/>
      <c r="AV157" s="515">
        <f t="shared" si="139"/>
        <v>189</v>
      </c>
      <c r="AW157" s="511">
        <f t="shared" si="140"/>
        <v>189</v>
      </c>
      <c r="AX157" s="234"/>
      <c r="AY157" s="235"/>
      <c r="AZ157" s="458"/>
      <c r="BA157" s="459"/>
      <c r="BB157" s="460"/>
      <c r="BC157" s="45">
        <f t="shared" si="141"/>
        <v>0</v>
      </c>
      <c r="BD157" s="44">
        <f t="shared" si="142"/>
        <v>0</v>
      </c>
      <c r="BE157" s="512">
        <f t="shared" si="143"/>
        <v>189</v>
      </c>
      <c r="BF157" s="400"/>
      <c r="BG157" s="210">
        <f t="shared" si="116"/>
        <v>0</v>
      </c>
      <c r="BH157" s="512">
        <f t="shared" si="115"/>
        <v>207.9</v>
      </c>
      <c r="BI157" s="400"/>
      <c r="BJ157" s="44">
        <f t="shared" si="144"/>
        <v>0</v>
      </c>
      <c r="BK157" s="512">
        <f t="shared" si="145"/>
        <v>217.35</v>
      </c>
      <c r="BL157" s="400"/>
      <c r="BM157" s="210">
        <f t="shared" si="146"/>
        <v>0</v>
      </c>
      <c r="BN157" s="512">
        <f t="shared" si="147"/>
        <v>226.79999999999998</v>
      </c>
      <c r="BO157" s="397">
        <f t="shared" si="148"/>
        <v>0</v>
      </c>
      <c r="BP157" s="210">
        <f t="shared" si="149"/>
        <v>0</v>
      </c>
      <c r="BQ157" s="44">
        <f t="shared" si="150"/>
        <v>0</v>
      </c>
      <c r="BR157" s="422">
        <v>3161</v>
      </c>
      <c r="BS157" s="310"/>
      <c r="BT157" s="303"/>
      <c r="BU157" s="303"/>
      <c r="BV157" s="303"/>
      <c r="BW157" s="303"/>
      <c r="BX157" s="305"/>
      <c r="BY157" s="305"/>
      <c r="BZ157" s="303"/>
    </row>
    <row r="158" spans="1:78" ht="12.75" customHeight="1">
      <c r="A158" s="44" t="str">
        <f t="shared" si="155"/>
        <v>AX13146</v>
      </c>
      <c r="B158" s="264" t="s">
        <v>771</v>
      </c>
      <c r="C158" s="264" t="s">
        <v>1594</v>
      </c>
      <c r="D158" s="264" t="s">
        <v>544</v>
      </c>
      <c r="E158" s="402"/>
      <c r="F158" s="47" t="s">
        <v>59</v>
      </c>
      <c r="G158" s="47" t="s">
        <v>73</v>
      </c>
      <c r="H158" s="48" t="s">
        <v>74</v>
      </c>
      <c r="I158" s="223" t="s">
        <v>1798</v>
      </c>
      <c r="J158" s="636" t="s">
        <v>1808</v>
      </c>
      <c r="K158" s="636" t="s">
        <v>1801</v>
      </c>
      <c r="L158" s="223" t="s">
        <v>1799</v>
      </c>
      <c r="M158" s="48">
        <v>3.1071599999999999</v>
      </c>
      <c r="N158" s="44">
        <v>10</v>
      </c>
      <c r="O158" s="210"/>
      <c r="P158" s="210"/>
      <c r="Q158" s="49"/>
      <c r="R158" s="50"/>
      <c r="S158" s="51"/>
      <c r="T158" s="52"/>
      <c r="U158" s="53"/>
      <c r="V158" s="54"/>
      <c r="W158" s="520"/>
      <c r="X158" s="56"/>
      <c r="Y158" s="57"/>
      <c r="Z158" s="58"/>
      <c r="AA158" s="521"/>
      <c r="AB158" s="400"/>
      <c r="AC158" s="461"/>
      <c r="AD158" s="213">
        <f t="shared" si="120"/>
        <v>0</v>
      </c>
      <c r="AE158" s="61">
        <f t="shared" ref="AE158:AE165" si="157">N158*AD158</f>
        <v>0</v>
      </c>
      <c r="AF158" s="62"/>
      <c r="AG158" s="62"/>
      <c r="AH158" s="63"/>
      <c r="AI158" s="522"/>
      <c r="AJ158" s="523"/>
      <c r="AK158" s="598"/>
      <c r="AL158" s="516"/>
      <c r="AM158" s="510"/>
      <c r="AN158" s="205">
        <f>ROUND(CEILING(AR158*('Summary '!$J$4/100+1),5),0)-1</f>
        <v>224</v>
      </c>
      <c r="AO158" s="206">
        <f t="shared" si="137"/>
        <v>0</v>
      </c>
      <c r="AP158" s="206">
        <f t="shared" si="138"/>
        <v>0</v>
      </c>
      <c r="AQ158" s="63"/>
      <c r="AR158" s="62">
        <v>184</v>
      </c>
      <c r="AS158" s="62"/>
      <c r="AT158" s="514"/>
      <c r="AU158" s="515"/>
      <c r="AV158" s="515">
        <f t="shared" si="139"/>
        <v>184</v>
      </c>
      <c r="AW158" s="511">
        <f t="shared" si="140"/>
        <v>184</v>
      </c>
      <c r="AX158" s="234"/>
      <c r="AY158" s="235"/>
      <c r="AZ158" s="458"/>
      <c r="BA158" s="459"/>
      <c r="BB158" s="460"/>
      <c r="BC158" s="45">
        <f t="shared" si="141"/>
        <v>0</v>
      </c>
      <c r="BD158" s="44">
        <f t="shared" si="142"/>
        <v>0</v>
      </c>
      <c r="BE158" s="512">
        <f t="shared" si="143"/>
        <v>184</v>
      </c>
      <c r="BF158" s="400"/>
      <c r="BG158" s="210">
        <f t="shared" si="116"/>
        <v>0</v>
      </c>
      <c r="BH158" s="512">
        <f t="shared" si="115"/>
        <v>202.4</v>
      </c>
      <c r="BI158" s="400"/>
      <c r="BJ158" s="44">
        <f t="shared" si="144"/>
        <v>0</v>
      </c>
      <c r="BK158" s="512">
        <f t="shared" si="145"/>
        <v>211.6</v>
      </c>
      <c r="BL158" s="400"/>
      <c r="BM158" s="210">
        <f t="shared" si="146"/>
        <v>0</v>
      </c>
      <c r="BN158" s="512">
        <f t="shared" si="147"/>
        <v>220.79999999999998</v>
      </c>
      <c r="BO158" s="397">
        <f t="shared" si="148"/>
        <v>0</v>
      </c>
      <c r="BP158" s="210">
        <f t="shared" si="149"/>
        <v>0</v>
      </c>
      <c r="BQ158" s="44">
        <f t="shared" si="150"/>
        <v>0</v>
      </c>
      <c r="BR158" s="215">
        <v>3146</v>
      </c>
      <c r="BS158" s="310"/>
      <c r="BT158" s="303"/>
      <c r="BU158" s="303"/>
      <c r="BV158" s="303"/>
      <c r="BW158" s="303"/>
      <c r="BX158" s="305"/>
      <c r="BY158" s="305"/>
      <c r="BZ158" s="303"/>
    </row>
    <row r="159" spans="1:78" ht="12.75" customHeight="1">
      <c r="A159" s="44" t="str">
        <f t="shared" si="155"/>
        <v>AX13162</v>
      </c>
      <c r="B159" s="264" t="s">
        <v>771</v>
      </c>
      <c r="C159" s="264" t="s">
        <v>1595</v>
      </c>
      <c r="D159" s="264" t="s">
        <v>544</v>
      </c>
      <c r="E159" s="402"/>
      <c r="F159" s="118" t="s">
        <v>585</v>
      </c>
      <c r="G159" s="47" t="s">
        <v>76</v>
      </c>
      <c r="H159" s="47" t="s">
        <v>74</v>
      </c>
      <c r="I159" s="223" t="s">
        <v>1798</v>
      </c>
      <c r="J159" s="636" t="s">
        <v>1808</v>
      </c>
      <c r="K159" s="636" t="s">
        <v>1801</v>
      </c>
      <c r="L159" s="223" t="s">
        <v>1799</v>
      </c>
      <c r="M159" s="48">
        <v>2.3359999999999999</v>
      </c>
      <c r="N159" s="44">
        <v>4</v>
      </c>
      <c r="O159" s="210"/>
      <c r="P159" s="210"/>
      <c r="Q159" s="49"/>
      <c r="R159" s="50"/>
      <c r="S159" s="51"/>
      <c r="T159" s="52"/>
      <c r="U159" s="53"/>
      <c r="V159" s="54"/>
      <c r="W159" s="520"/>
      <c r="X159" s="56"/>
      <c r="Y159" s="57"/>
      <c r="Z159" s="58"/>
      <c r="AA159" s="521"/>
      <c r="AB159" s="400"/>
      <c r="AC159" s="461"/>
      <c r="AD159" s="213">
        <f t="shared" si="120"/>
        <v>0</v>
      </c>
      <c r="AE159" s="61">
        <f>N159*AD159</f>
        <v>0</v>
      </c>
      <c r="AF159" s="62"/>
      <c r="AG159" s="62"/>
      <c r="AH159" s="63"/>
      <c r="AI159" s="149"/>
      <c r="AJ159" s="406"/>
      <c r="AK159" s="149"/>
      <c r="AL159" s="516"/>
      <c r="AM159" s="510"/>
      <c r="AN159" s="205">
        <f>ROUND(CEILING(AR159*('Summary '!$J$4/100+1),5),0)-1</f>
        <v>189</v>
      </c>
      <c r="AO159" s="206">
        <f t="shared" si="137"/>
        <v>0</v>
      </c>
      <c r="AP159" s="206">
        <f t="shared" si="138"/>
        <v>0</v>
      </c>
      <c r="AQ159" s="63"/>
      <c r="AR159" s="62">
        <v>154</v>
      </c>
      <c r="AS159" s="62"/>
      <c r="AT159" s="514"/>
      <c r="AU159" s="515"/>
      <c r="AV159" s="515">
        <f t="shared" si="139"/>
        <v>154</v>
      </c>
      <c r="AW159" s="511">
        <f t="shared" si="140"/>
        <v>154</v>
      </c>
      <c r="AX159" s="234"/>
      <c r="AY159" s="235"/>
      <c r="AZ159" s="458"/>
      <c r="BA159" s="459"/>
      <c r="BB159" s="460"/>
      <c r="BC159" s="45">
        <f t="shared" si="141"/>
        <v>0</v>
      </c>
      <c r="BD159" s="44">
        <f t="shared" si="142"/>
        <v>0</v>
      </c>
      <c r="BE159" s="512">
        <f t="shared" si="143"/>
        <v>154</v>
      </c>
      <c r="BF159" s="400"/>
      <c r="BG159" s="210">
        <f t="shared" si="116"/>
        <v>0</v>
      </c>
      <c r="BH159" s="512">
        <f t="shared" si="115"/>
        <v>169.4</v>
      </c>
      <c r="BI159" s="400"/>
      <c r="BJ159" s="44">
        <f t="shared" si="144"/>
        <v>0</v>
      </c>
      <c r="BK159" s="512">
        <f t="shared" si="145"/>
        <v>177.1</v>
      </c>
      <c r="BL159" s="400"/>
      <c r="BM159" s="210">
        <f t="shared" si="146"/>
        <v>0</v>
      </c>
      <c r="BN159" s="512">
        <f t="shared" si="147"/>
        <v>184.79999999999998</v>
      </c>
      <c r="BO159" s="397">
        <f t="shared" si="148"/>
        <v>0</v>
      </c>
      <c r="BP159" s="210">
        <f t="shared" si="149"/>
        <v>0</v>
      </c>
      <c r="BQ159" s="44">
        <f t="shared" si="150"/>
        <v>0</v>
      </c>
      <c r="BR159" s="422">
        <v>3162</v>
      </c>
      <c r="BS159" s="310"/>
      <c r="BT159" s="303"/>
      <c r="BU159" s="303"/>
      <c r="BV159" s="303"/>
      <c r="BW159" s="303"/>
      <c r="BX159" s="305"/>
      <c r="BY159" s="305"/>
      <c r="BZ159" s="303"/>
    </row>
    <row r="160" spans="1:78" ht="12.75" customHeight="1">
      <c r="A160" s="44" t="str">
        <f t="shared" si="155"/>
        <v>AX13163</v>
      </c>
      <c r="B160" s="264" t="s">
        <v>771</v>
      </c>
      <c r="C160" s="264" t="s">
        <v>1596</v>
      </c>
      <c r="D160" s="264" t="s">
        <v>544</v>
      </c>
      <c r="E160" s="402"/>
      <c r="F160" s="118" t="s">
        <v>585</v>
      </c>
      <c r="G160" s="47" t="s">
        <v>76</v>
      </c>
      <c r="H160" s="47" t="s">
        <v>74</v>
      </c>
      <c r="I160" s="223" t="s">
        <v>1798</v>
      </c>
      <c r="J160" s="636" t="s">
        <v>1808</v>
      </c>
      <c r="K160" s="636" t="s">
        <v>1801</v>
      </c>
      <c r="L160" s="223" t="s">
        <v>1799</v>
      </c>
      <c r="M160" s="48">
        <v>2.7669000000000001</v>
      </c>
      <c r="N160" s="44">
        <v>4</v>
      </c>
      <c r="O160" s="210"/>
      <c r="P160" s="210"/>
      <c r="Q160" s="49"/>
      <c r="R160" s="50"/>
      <c r="S160" s="51"/>
      <c r="T160" s="52"/>
      <c r="U160" s="53"/>
      <c r="V160" s="54"/>
      <c r="W160" s="520"/>
      <c r="X160" s="56"/>
      <c r="Y160" s="57"/>
      <c r="Z160" s="58"/>
      <c r="AA160" s="521"/>
      <c r="AB160" s="400"/>
      <c r="AC160" s="461"/>
      <c r="AD160" s="213">
        <f t="shared" si="120"/>
        <v>0</v>
      </c>
      <c r="AE160" s="61">
        <f>N160*AD160</f>
        <v>0</v>
      </c>
      <c r="AF160" s="62"/>
      <c r="AG160" s="62"/>
      <c r="AH160" s="63"/>
      <c r="AI160" s="149"/>
      <c r="AJ160" s="406"/>
      <c r="AK160" s="149"/>
      <c r="AL160" s="516"/>
      <c r="AM160" s="510"/>
      <c r="AN160" s="205">
        <f>ROUND(CEILING(AR160*('Summary '!$J$4/100+1),5),0)-1</f>
        <v>209</v>
      </c>
      <c r="AO160" s="206">
        <f t="shared" si="137"/>
        <v>0</v>
      </c>
      <c r="AP160" s="206">
        <f t="shared" si="138"/>
        <v>0</v>
      </c>
      <c r="AQ160" s="63"/>
      <c r="AR160" s="62">
        <v>169</v>
      </c>
      <c r="AS160" s="62"/>
      <c r="AT160" s="514"/>
      <c r="AU160" s="515"/>
      <c r="AV160" s="515">
        <f t="shared" si="139"/>
        <v>169</v>
      </c>
      <c r="AW160" s="511">
        <f t="shared" si="140"/>
        <v>169</v>
      </c>
      <c r="AX160" s="234"/>
      <c r="AY160" s="235"/>
      <c r="AZ160" s="458"/>
      <c r="BA160" s="459"/>
      <c r="BB160" s="460"/>
      <c r="BC160" s="45">
        <f t="shared" si="141"/>
        <v>0</v>
      </c>
      <c r="BD160" s="44">
        <f t="shared" si="142"/>
        <v>0</v>
      </c>
      <c r="BE160" s="512">
        <f t="shared" si="143"/>
        <v>169</v>
      </c>
      <c r="BF160" s="400"/>
      <c r="BG160" s="210">
        <f t="shared" si="116"/>
        <v>0</v>
      </c>
      <c r="BH160" s="512">
        <f t="shared" si="115"/>
        <v>185.9</v>
      </c>
      <c r="BI160" s="400"/>
      <c r="BJ160" s="44">
        <f t="shared" si="144"/>
        <v>0</v>
      </c>
      <c r="BK160" s="512">
        <f t="shared" si="145"/>
        <v>194.35</v>
      </c>
      <c r="BL160" s="400"/>
      <c r="BM160" s="210">
        <f t="shared" si="146"/>
        <v>0</v>
      </c>
      <c r="BN160" s="512">
        <f t="shared" si="147"/>
        <v>202.79999999999998</v>
      </c>
      <c r="BO160" s="397">
        <f t="shared" si="148"/>
        <v>0</v>
      </c>
      <c r="BP160" s="210">
        <f t="shared" si="149"/>
        <v>0</v>
      </c>
      <c r="BQ160" s="44">
        <f t="shared" si="150"/>
        <v>0</v>
      </c>
      <c r="BR160" s="422">
        <v>3163</v>
      </c>
      <c r="BS160" s="310"/>
      <c r="BT160" s="303"/>
      <c r="BU160" s="303"/>
      <c r="BV160" s="303"/>
      <c r="BW160" s="303"/>
      <c r="BX160" s="305"/>
      <c r="BY160" s="305"/>
      <c r="BZ160" s="303"/>
    </row>
    <row r="161" spans="1:78" ht="12.75" customHeight="1">
      <c r="A161" s="44" t="str">
        <f t="shared" si="155"/>
        <v>AX13164</v>
      </c>
      <c r="B161" s="264" t="s">
        <v>771</v>
      </c>
      <c r="C161" s="264" t="s">
        <v>1597</v>
      </c>
      <c r="D161" s="264" t="s">
        <v>544</v>
      </c>
      <c r="E161" s="402"/>
      <c r="F161" s="48" t="s">
        <v>59</v>
      </c>
      <c r="G161" s="48" t="s">
        <v>76</v>
      </c>
      <c r="H161" s="48" t="s">
        <v>77</v>
      </c>
      <c r="I161" s="223" t="s">
        <v>1798</v>
      </c>
      <c r="J161" s="636" t="s">
        <v>1808</v>
      </c>
      <c r="K161" s="636" t="s">
        <v>1801</v>
      </c>
      <c r="L161" s="223" t="s">
        <v>1799</v>
      </c>
      <c r="M161" s="48">
        <v>2.7669000000000001</v>
      </c>
      <c r="N161" s="44">
        <v>4</v>
      </c>
      <c r="O161" s="210"/>
      <c r="P161" s="210"/>
      <c r="Q161" s="49"/>
      <c r="R161" s="50"/>
      <c r="S161" s="51"/>
      <c r="T161" s="52"/>
      <c r="U161" s="53"/>
      <c r="V161" s="54"/>
      <c r="W161" s="520"/>
      <c r="X161" s="56"/>
      <c r="Y161" s="57"/>
      <c r="Z161" s="58"/>
      <c r="AA161" s="521"/>
      <c r="AB161" s="400"/>
      <c r="AC161" s="461"/>
      <c r="AD161" s="213">
        <f t="shared" si="120"/>
        <v>0</v>
      </c>
      <c r="AE161" s="61">
        <f>N161*AD161</f>
        <v>0</v>
      </c>
      <c r="AF161" s="62"/>
      <c r="AG161" s="62"/>
      <c r="AH161" s="63"/>
      <c r="AI161" s="149"/>
      <c r="AJ161" s="406"/>
      <c r="AK161" s="149"/>
      <c r="AL161" s="516"/>
      <c r="AM161" s="510"/>
      <c r="AN161" s="205">
        <f>ROUND(CEILING(AR161*('Summary '!$J$4/100+1),5),0)-1</f>
        <v>184</v>
      </c>
      <c r="AO161" s="206">
        <f t="shared" si="137"/>
        <v>0</v>
      </c>
      <c r="AP161" s="206">
        <f t="shared" si="138"/>
        <v>0</v>
      </c>
      <c r="AQ161" s="63"/>
      <c r="AR161" s="62">
        <v>149</v>
      </c>
      <c r="AS161" s="62"/>
      <c r="AT161" s="514"/>
      <c r="AU161" s="515"/>
      <c r="AV161" s="515">
        <f t="shared" si="139"/>
        <v>149</v>
      </c>
      <c r="AW161" s="511">
        <f t="shared" si="140"/>
        <v>149</v>
      </c>
      <c r="AX161" s="234"/>
      <c r="AY161" s="235"/>
      <c r="AZ161" s="458"/>
      <c r="BA161" s="459"/>
      <c r="BB161" s="460"/>
      <c r="BC161" s="45">
        <f t="shared" si="141"/>
        <v>0</v>
      </c>
      <c r="BD161" s="44">
        <f t="shared" si="142"/>
        <v>0</v>
      </c>
      <c r="BE161" s="512">
        <f t="shared" si="143"/>
        <v>149</v>
      </c>
      <c r="BF161" s="400"/>
      <c r="BG161" s="210">
        <f t="shared" si="116"/>
        <v>0</v>
      </c>
      <c r="BH161" s="512">
        <f t="shared" si="115"/>
        <v>163.9</v>
      </c>
      <c r="BI161" s="400"/>
      <c r="BJ161" s="44">
        <f t="shared" si="144"/>
        <v>0</v>
      </c>
      <c r="BK161" s="512">
        <f t="shared" si="145"/>
        <v>171.35</v>
      </c>
      <c r="BL161" s="400"/>
      <c r="BM161" s="210">
        <f t="shared" si="146"/>
        <v>0</v>
      </c>
      <c r="BN161" s="512">
        <f t="shared" si="147"/>
        <v>178.79999999999998</v>
      </c>
      <c r="BO161" s="397">
        <f t="shared" si="148"/>
        <v>0</v>
      </c>
      <c r="BP161" s="210">
        <f t="shared" si="149"/>
        <v>0</v>
      </c>
      <c r="BQ161" s="44">
        <f t="shared" si="150"/>
        <v>0</v>
      </c>
      <c r="BR161" s="422">
        <v>3164</v>
      </c>
      <c r="BS161" s="310"/>
      <c r="BT161" s="303"/>
      <c r="BU161" s="303"/>
      <c r="BV161" s="303"/>
      <c r="BW161" s="303"/>
      <c r="BX161" s="305"/>
      <c r="BY161" s="305"/>
      <c r="BZ161" s="303"/>
    </row>
    <row r="162" spans="1:78" ht="12.75" customHeight="1">
      <c r="A162" s="44" t="str">
        <f t="shared" si="155"/>
        <v>AX13165</v>
      </c>
      <c r="B162" s="264" t="s">
        <v>771</v>
      </c>
      <c r="C162" s="264" t="s">
        <v>1598</v>
      </c>
      <c r="D162" s="264" t="s">
        <v>544</v>
      </c>
      <c r="E162" s="402"/>
      <c r="F162" s="46" t="s">
        <v>59</v>
      </c>
      <c r="G162" s="47" t="s">
        <v>87</v>
      </c>
      <c r="H162" s="47" t="s">
        <v>77</v>
      </c>
      <c r="I162" s="223" t="s">
        <v>1798</v>
      </c>
      <c r="J162" s="636" t="s">
        <v>1808</v>
      </c>
      <c r="K162" s="636" t="s">
        <v>1801</v>
      </c>
      <c r="L162" s="223" t="s">
        <v>1799</v>
      </c>
      <c r="M162" s="48">
        <v>2.2452000000000001</v>
      </c>
      <c r="N162" s="44">
        <v>2</v>
      </c>
      <c r="O162" s="210"/>
      <c r="P162" s="210"/>
      <c r="Q162" s="49"/>
      <c r="R162" s="50"/>
      <c r="S162" s="51"/>
      <c r="T162" s="52"/>
      <c r="U162" s="53"/>
      <c r="V162" s="54"/>
      <c r="W162" s="520"/>
      <c r="X162" s="56"/>
      <c r="Y162" s="57"/>
      <c r="Z162" s="58"/>
      <c r="AA162" s="521"/>
      <c r="AB162" s="400"/>
      <c r="AC162" s="461"/>
      <c r="AD162" s="213">
        <f t="shared" si="120"/>
        <v>0</v>
      </c>
      <c r="AE162" s="61">
        <f>N162*AD162</f>
        <v>0</v>
      </c>
      <c r="AF162" s="62"/>
      <c r="AG162" s="62"/>
      <c r="AH162" s="63"/>
      <c r="AI162" s="149"/>
      <c r="AJ162" s="406"/>
      <c r="AK162" s="149"/>
      <c r="AL162" s="516"/>
      <c r="AM162" s="510"/>
      <c r="AN162" s="205">
        <f>ROUND(CEILING(AR162*('Summary '!$J$4/100+1),5),0)-1</f>
        <v>154</v>
      </c>
      <c r="AO162" s="206">
        <f t="shared" si="137"/>
        <v>0</v>
      </c>
      <c r="AP162" s="206">
        <f t="shared" si="138"/>
        <v>0</v>
      </c>
      <c r="AQ162" s="63"/>
      <c r="AR162" s="62">
        <v>124</v>
      </c>
      <c r="AS162" s="62"/>
      <c r="AT162" s="514"/>
      <c r="AU162" s="515"/>
      <c r="AV162" s="515">
        <f t="shared" si="139"/>
        <v>124</v>
      </c>
      <c r="AW162" s="511">
        <f t="shared" si="140"/>
        <v>124</v>
      </c>
      <c r="AX162" s="234"/>
      <c r="AY162" s="235"/>
      <c r="AZ162" s="458"/>
      <c r="BA162" s="459"/>
      <c r="BB162" s="460"/>
      <c r="BC162" s="45">
        <f t="shared" si="141"/>
        <v>0</v>
      </c>
      <c r="BD162" s="44">
        <f t="shared" si="142"/>
        <v>0</v>
      </c>
      <c r="BE162" s="512">
        <f t="shared" si="143"/>
        <v>124</v>
      </c>
      <c r="BF162" s="400"/>
      <c r="BG162" s="210">
        <f t="shared" si="116"/>
        <v>0</v>
      </c>
      <c r="BH162" s="512">
        <f t="shared" si="115"/>
        <v>136.4</v>
      </c>
      <c r="BI162" s="400"/>
      <c r="BJ162" s="44">
        <f t="shared" si="144"/>
        <v>0</v>
      </c>
      <c r="BK162" s="512">
        <f t="shared" si="145"/>
        <v>142.6</v>
      </c>
      <c r="BL162" s="400"/>
      <c r="BM162" s="210">
        <f t="shared" si="146"/>
        <v>0</v>
      </c>
      <c r="BN162" s="512">
        <f t="shared" si="147"/>
        <v>148.79999999999998</v>
      </c>
      <c r="BO162" s="397">
        <f t="shared" si="148"/>
        <v>0</v>
      </c>
      <c r="BP162" s="210">
        <f t="shared" si="149"/>
        <v>0</v>
      </c>
      <c r="BQ162" s="44">
        <f t="shared" si="150"/>
        <v>0</v>
      </c>
      <c r="BR162" s="422">
        <v>3165</v>
      </c>
      <c r="BS162" s="310"/>
      <c r="BT162" s="303"/>
      <c r="BU162" s="303"/>
      <c r="BV162" s="303"/>
      <c r="BW162" s="303"/>
      <c r="BX162" s="305"/>
      <c r="BY162" s="305"/>
      <c r="BZ162" s="303"/>
    </row>
    <row r="163" spans="1:78" ht="12.75" customHeight="1">
      <c r="A163" s="44" t="str">
        <f t="shared" ref="A163:A165" si="158">"AX1"&amp;REPT(0,4-LEN(BR163))&amp;BR163</f>
        <v>AX13149</v>
      </c>
      <c r="B163" s="264" t="s">
        <v>771</v>
      </c>
      <c r="C163" s="264" t="s">
        <v>1599</v>
      </c>
      <c r="D163" s="264" t="s">
        <v>544</v>
      </c>
      <c r="E163" s="402"/>
      <c r="F163" s="47" t="s">
        <v>585</v>
      </c>
      <c r="G163" s="46" t="s">
        <v>87</v>
      </c>
      <c r="H163" s="47" t="s">
        <v>77</v>
      </c>
      <c r="I163" s="223" t="s">
        <v>1798</v>
      </c>
      <c r="J163" s="636" t="s">
        <v>1808</v>
      </c>
      <c r="K163" s="636" t="s">
        <v>1801</v>
      </c>
      <c r="L163" s="223" t="s">
        <v>1799</v>
      </c>
      <c r="M163" s="48">
        <v>2.6989200000000002</v>
      </c>
      <c r="N163" s="44">
        <v>2</v>
      </c>
      <c r="O163" s="210"/>
      <c r="P163" s="210"/>
      <c r="Q163" s="49"/>
      <c r="R163" s="50"/>
      <c r="S163" s="51"/>
      <c r="T163" s="52"/>
      <c r="U163" s="53"/>
      <c r="V163" s="54"/>
      <c r="W163" s="520"/>
      <c r="X163" s="56"/>
      <c r="Y163" s="57"/>
      <c r="Z163" s="58"/>
      <c r="AA163" s="521"/>
      <c r="AB163" s="400"/>
      <c r="AC163" s="461"/>
      <c r="AD163" s="213">
        <f t="shared" si="120"/>
        <v>0</v>
      </c>
      <c r="AE163" s="61">
        <f t="shared" si="157"/>
        <v>0</v>
      </c>
      <c r="AF163" s="62"/>
      <c r="AG163" s="62"/>
      <c r="AH163" s="63"/>
      <c r="AI163" s="149"/>
      <c r="AJ163" s="406"/>
      <c r="AK163" s="149"/>
      <c r="AL163" s="516"/>
      <c r="AM163" s="510"/>
      <c r="AN163" s="205">
        <f>ROUND(CEILING(AR163*('Summary '!$J$4/100+1),5),0)-1</f>
        <v>194</v>
      </c>
      <c r="AO163" s="206">
        <f t="shared" si="137"/>
        <v>0</v>
      </c>
      <c r="AP163" s="206">
        <f t="shared" si="138"/>
        <v>0</v>
      </c>
      <c r="AQ163" s="63"/>
      <c r="AR163" s="62">
        <v>159</v>
      </c>
      <c r="AS163" s="62"/>
      <c r="AT163" s="514"/>
      <c r="AU163" s="515"/>
      <c r="AV163" s="515">
        <f t="shared" si="139"/>
        <v>159</v>
      </c>
      <c r="AW163" s="511">
        <f t="shared" si="140"/>
        <v>159</v>
      </c>
      <c r="AX163" s="234"/>
      <c r="AY163" s="235"/>
      <c r="AZ163" s="458"/>
      <c r="BA163" s="459"/>
      <c r="BB163" s="460"/>
      <c r="BC163" s="45">
        <f t="shared" si="141"/>
        <v>0</v>
      </c>
      <c r="BD163" s="44">
        <f t="shared" si="142"/>
        <v>0</v>
      </c>
      <c r="BE163" s="512">
        <f t="shared" si="143"/>
        <v>159</v>
      </c>
      <c r="BF163" s="400"/>
      <c r="BG163" s="210">
        <f t="shared" si="116"/>
        <v>0</v>
      </c>
      <c r="BH163" s="512">
        <f t="shared" si="115"/>
        <v>174.9</v>
      </c>
      <c r="BI163" s="400"/>
      <c r="BJ163" s="44">
        <f t="shared" si="144"/>
        <v>0</v>
      </c>
      <c r="BK163" s="512">
        <f t="shared" si="145"/>
        <v>182.85</v>
      </c>
      <c r="BL163" s="400"/>
      <c r="BM163" s="210">
        <f t="shared" si="146"/>
        <v>0</v>
      </c>
      <c r="BN163" s="512">
        <f t="shared" si="147"/>
        <v>190.79999999999998</v>
      </c>
      <c r="BO163" s="397">
        <f t="shared" si="148"/>
        <v>0</v>
      </c>
      <c r="BP163" s="210">
        <f t="shared" si="149"/>
        <v>0</v>
      </c>
      <c r="BQ163" s="44">
        <f t="shared" si="150"/>
        <v>0</v>
      </c>
      <c r="BR163" s="215">
        <v>3149</v>
      </c>
      <c r="BS163" s="310"/>
      <c r="BT163" s="303"/>
      <c r="BU163" s="303"/>
      <c r="BV163" s="303"/>
      <c r="BW163" s="303"/>
      <c r="BX163" s="305"/>
      <c r="BY163" s="305"/>
      <c r="BZ163" s="303"/>
    </row>
    <row r="164" spans="1:78" ht="12.75" customHeight="1">
      <c r="A164" s="44" t="str">
        <f t="shared" si="158"/>
        <v>AX13150</v>
      </c>
      <c r="B164" s="264" t="s">
        <v>771</v>
      </c>
      <c r="C164" s="264" t="s">
        <v>1600</v>
      </c>
      <c r="D164" s="264" t="s">
        <v>544</v>
      </c>
      <c r="E164" s="402"/>
      <c r="F164" s="118" t="s">
        <v>585</v>
      </c>
      <c r="G164" s="46" t="s">
        <v>87</v>
      </c>
      <c r="H164" s="47" t="s">
        <v>77</v>
      </c>
      <c r="I164" s="223" t="s">
        <v>1798</v>
      </c>
      <c r="J164" s="636" t="s">
        <v>1808</v>
      </c>
      <c r="K164" s="636" t="s">
        <v>1801</v>
      </c>
      <c r="L164" s="223" t="s">
        <v>1799</v>
      </c>
      <c r="M164" s="48">
        <v>2.88036</v>
      </c>
      <c r="N164" s="44">
        <v>2</v>
      </c>
      <c r="O164" s="210"/>
      <c r="P164" s="210"/>
      <c r="Q164" s="49"/>
      <c r="R164" s="50"/>
      <c r="S164" s="51"/>
      <c r="T164" s="52"/>
      <c r="U164" s="53"/>
      <c r="V164" s="54"/>
      <c r="W164" s="520"/>
      <c r="X164" s="56"/>
      <c r="Y164" s="57"/>
      <c r="Z164" s="58"/>
      <c r="AA164" s="521"/>
      <c r="AB164" s="400"/>
      <c r="AC164" s="461"/>
      <c r="AD164" s="213">
        <f t="shared" si="120"/>
        <v>0</v>
      </c>
      <c r="AE164" s="61">
        <f t="shared" si="157"/>
        <v>0</v>
      </c>
      <c r="AF164" s="62"/>
      <c r="AG164" s="62"/>
      <c r="AH164" s="63"/>
      <c r="AI164" s="149"/>
      <c r="AJ164" s="406"/>
      <c r="AK164" s="149"/>
      <c r="AL164" s="516"/>
      <c r="AM164" s="510"/>
      <c r="AN164" s="205">
        <f>ROUND(CEILING(AR164*('Summary '!$J$4/100+1),5),0)-1</f>
        <v>204</v>
      </c>
      <c r="AO164" s="206">
        <f t="shared" si="137"/>
        <v>0</v>
      </c>
      <c r="AP164" s="206">
        <f t="shared" si="138"/>
        <v>0</v>
      </c>
      <c r="AQ164" s="63"/>
      <c r="AR164" s="62">
        <v>164</v>
      </c>
      <c r="AS164" s="62"/>
      <c r="AT164" s="514"/>
      <c r="AU164" s="515"/>
      <c r="AV164" s="515">
        <f t="shared" si="139"/>
        <v>164</v>
      </c>
      <c r="AW164" s="511">
        <f t="shared" si="140"/>
        <v>164</v>
      </c>
      <c r="AX164" s="234"/>
      <c r="AY164" s="235"/>
      <c r="AZ164" s="458"/>
      <c r="BA164" s="459"/>
      <c r="BB164" s="460"/>
      <c r="BC164" s="45">
        <f t="shared" si="141"/>
        <v>0</v>
      </c>
      <c r="BD164" s="44">
        <f t="shared" si="142"/>
        <v>0</v>
      </c>
      <c r="BE164" s="512">
        <f t="shared" si="143"/>
        <v>164</v>
      </c>
      <c r="BF164" s="400"/>
      <c r="BG164" s="210">
        <f t="shared" si="116"/>
        <v>0</v>
      </c>
      <c r="BH164" s="512">
        <f t="shared" si="115"/>
        <v>180.4</v>
      </c>
      <c r="BI164" s="400"/>
      <c r="BJ164" s="44">
        <f t="shared" si="144"/>
        <v>0</v>
      </c>
      <c r="BK164" s="512">
        <f t="shared" si="145"/>
        <v>188.6</v>
      </c>
      <c r="BL164" s="400"/>
      <c r="BM164" s="210">
        <f t="shared" si="146"/>
        <v>0</v>
      </c>
      <c r="BN164" s="512">
        <f t="shared" si="147"/>
        <v>196.79999999999998</v>
      </c>
      <c r="BO164" s="397">
        <f t="shared" si="148"/>
        <v>0</v>
      </c>
      <c r="BP164" s="210">
        <f t="shared" si="149"/>
        <v>0</v>
      </c>
      <c r="BQ164" s="44">
        <f t="shared" si="150"/>
        <v>0</v>
      </c>
      <c r="BR164" s="422">
        <v>3150</v>
      </c>
      <c r="BS164" s="310"/>
      <c r="BT164" s="303"/>
      <c r="BU164" s="303"/>
      <c r="BV164" s="303"/>
      <c r="BW164" s="303"/>
      <c r="BX164" s="305"/>
      <c r="BY164" s="305"/>
      <c r="BZ164" s="303"/>
    </row>
    <row r="165" spans="1:78" ht="12.75" customHeight="1">
      <c r="A165" s="44" t="str">
        <f t="shared" si="158"/>
        <v>AX13152</v>
      </c>
      <c r="B165" s="264" t="s">
        <v>771</v>
      </c>
      <c r="C165" s="264" t="s">
        <v>1601</v>
      </c>
      <c r="D165" s="264" t="s">
        <v>544</v>
      </c>
      <c r="E165" s="402"/>
      <c r="F165" s="47" t="s">
        <v>59</v>
      </c>
      <c r="G165" s="47" t="s">
        <v>87</v>
      </c>
      <c r="H165" s="47" t="s">
        <v>77</v>
      </c>
      <c r="I165" s="223" t="s">
        <v>1798</v>
      </c>
      <c r="J165" s="636" t="s">
        <v>1808</v>
      </c>
      <c r="K165" s="636" t="s">
        <v>1801</v>
      </c>
      <c r="L165" s="223" t="s">
        <v>1799</v>
      </c>
      <c r="M165" s="48">
        <v>5.3978400000000004</v>
      </c>
      <c r="N165" s="44">
        <v>4</v>
      </c>
      <c r="O165" s="210"/>
      <c r="P165" s="210"/>
      <c r="Q165" s="49"/>
      <c r="R165" s="50"/>
      <c r="S165" s="51"/>
      <c r="T165" s="52"/>
      <c r="U165" s="53"/>
      <c r="V165" s="54"/>
      <c r="W165" s="520"/>
      <c r="X165" s="56"/>
      <c r="Y165" s="57"/>
      <c r="Z165" s="58"/>
      <c r="AA165" s="521"/>
      <c r="AB165" s="400"/>
      <c r="AC165" s="461"/>
      <c r="AD165" s="213">
        <f t="shared" si="120"/>
        <v>0</v>
      </c>
      <c r="AE165" s="61">
        <f t="shared" si="157"/>
        <v>0</v>
      </c>
      <c r="AF165" s="62"/>
      <c r="AG165" s="62"/>
      <c r="AH165" s="63"/>
      <c r="AI165" s="149"/>
      <c r="AJ165" s="406"/>
      <c r="AK165" s="149"/>
      <c r="AL165" s="516"/>
      <c r="AM165" s="510"/>
      <c r="AN165" s="205">
        <f>ROUND(CEILING(AR165*('Summary '!$J$4/100+1),5),0)-1</f>
        <v>354</v>
      </c>
      <c r="AO165" s="206">
        <f t="shared" si="137"/>
        <v>0</v>
      </c>
      <c r="AP165" s="206">
        <f t="shared" si="138"/>
        <v>0</v>
      </c>
      <c r="AQ165" s="63"/>
      <c r="AR165" s="62">
        <v>289</v>
      </c>
      <c r="AS165" s="62"/>
      <c r="AT165" s="514"/>
      <c r="AU165" s="515"/>
      <c r="AV165" s="515">
        <f t="shared" si="139"/>
        <v>289</v>
      </c>
      <c r="AW165" s="511">
        <f t="shared" si="140"/>
        <v>289</v>
      </c>
      <c r="AX165" s="234"/>
      <c r="AY165" s="235"/>
      <c r="AZ165" s="458"/>
      <c r="BA165" s="459"/>
      <c r="BB165" s="460"/>
      <c r="BC165" s="45">
        <f t="shared" si="141"/>
        <v>0</v>
      </c>
      <c r="BD165" s="44">
        <f t="shared" si="142"/>
        <v>0</v>
      </c>
      <c r="BE165" s="512">
        <f t="shared" si="143"/>
        <v>289</v>
      </c>
      <c r="BF165" s="400"/>
      <c r="BG165" s="210">
        <f t="shared" si="116"/>
        <v>0</v>
      </c>
      <c r="BH165" s="512">
        <f t="shared" si="115"/>
        <v>317.90000000000003</v>
      </c>
      <c r="BI165" s="400"/>
      <c r="BJ165" s="44">
        <f t="shared" si="144"/>
        <v>0</v>
      </c>
      <c r="BK165" s="512">
        <f t="shared" si="145"/>
        <v>332.34999999999997</v>
      </c>
      <c r="BL165" s="400"/>
      <c r="BM165" s="210">
        <f t="shared" si="146"/>
        <v>0</v>
      </c>
      <c r="BN165" s="512">
        <f t="shared" si="147"/>
        <v>346.8</v>
      </c>
      <c r="BO165" s="397">
        <f t="shared" si="148"/>
        <v>0</v>
      </c>
      <c r="BP165" s="210">
        <f t="shared" si="149"/>
        <v>0</v>
      </c>
      <c r="BQ165" s="44">
        <f t="shared" si="150"/>
        <v>0</v>
      </c>
      <c r="BR165" s="422">
        <v>3152</v>
      </c>
      <c r="BS165" s="310"/>
      <c r="BT165" s="303"/>
      <c r="BU165" s="303"/>
      <c r="BV165" s="303"/>
      <c r="BW165" s="303"/>
      <c r="BX165" s="305"/>
      <c r="BY165" s="305"/>
      <c r="BZ165" s="303"/>
    </row>
    <row r="166" spans="1:78" ht="12.75" customHeight="1">
      <c r="A166" s="44" t="str">
        <f>"AX1"&amp;REPT(0,4-LEN(BR166))&amp;BR166</f>
        <v>AX13133</v>
      </c>
      <c r="B166" s="264" t="s">
        <v>771</v>
      </c>
      <c r="C166" s="264" t="s">
        <v>1602</v>
      </c>
      <c r="D166" s="264" t="s">
        <v>544</v>
      </c>
      <c r="E166" s="402"/>
      <c r="F166" s="118" t="s">
        <v>585</v>
      </c>
      <c r="G166" s="46" t="s">
        <v>87</v>
      </c>
      <c r="H166" s="47" t="s">
        <v>74</v>
      </c>
      <c r="I166" s="223" t="s">
        <v>1798</v>
      </c>
      <c r="J166" s="636" t="s">
        <v>1808</v>
      </c>
      <c r="K166" s="636" t="s">
        <v>1801</v>
      </c>
      <c r="L166" s="223" t="s">
        <v>1799</v>
      </c>
      <c r="M166" s="48">
        <v>3.4926583999999998</v>
      </c>
      <c r="N166" s="44">
        <v>2</v>
      </c>
      <c r="O166" s="210"/>
      <c r="P166" s="210"/>
      <c r="Q166" s="49"/>
      <c r="R166" s="50"/>
      <c r="S166" s="51"/>
      <c r="T166" s="52"/>
      <c r="U166" s="53"/>
      <c r="V166" s="54"/>
      <c r="W166" s="520"/>
      <c r="X166" s="56"/>
      <c r="Y166" s="57"/>
      <c r="Z166" s="58"/>
      <c r="AA166" s="521"/>
      <c r="AB166" s="400"/>
      <c r="AC166" s="461"/>
      <c r="AD166" s="213">
        <f t="shared" si="120"/>
        <v>0</v>
      </c>
      <c r="AE166" s="61">
        <f>N166*AD166</f>
        <v>0</v>
      </c>
      <c r="AF166" s="62"/>
      <c r="AG166" s="62"/>
      <c r="AH166" s="63"/>
      <c r="AI166" s="149"/>
      <c r="AJ166" s="406"/>
      <c r="AK166" s="149"/>
      <c r="AL166" s="516"/>
      <c r="AM166" s="510"/>
      <c r="AN166" s="205">
        <f>ROUND(CEILING(AR166*('Summary '!$J$4/100+1),5),0)-1</f>
        <v>239</v>
      </c>
      <c r="AO166" s="206">
        <f t="shared" si="137"/>
        <v>0</v>
      </c>
      <c r="AP166" s="206">
        <f t="shared" si="138"/>
        <v>0</v>
      </c>
      <c r="AQ166" s="63"/>
      <c r="AR166" s="62">
        <v>194</v>
      </c>
      <c r="AS166" s="62"/>
      <c r="AT166" s="514"/>
      <c r="AU166" s="515"/>
      <c r="AV166" s="515">
        <f t="shared" si="139"/>
        <v>194</v>
      </c>
      <c r="AW166" s="511">
        <f t="shared" si="140"/>
        <v>194</v>
      </c>
      <c r="AX166" s="234"/>
      <c r="AY166" s="235"/>
      <c r="AZ166" s="458"/>
      <c r="BA166" s="459"/>
      <c r="BB166" s="460"/>
      <c r="BC166" s="45">
        <f t="shared" si="141"/>
        <v>0</v>
      </c>
      <c r="BD166" s="44">
        <f t="shared" si="142"/>
        <v>0</v>
      </c>
      <c r="BE166" s="512">
        <f t="shared" si="143"/>
        <v>194</v>
      </c>
      <c r="BF166" s="400"/>
      <c r="BG166" s="210">
        <f t="shared" si="116"/>
        <v>0</v>
      </c>
      <c r="BH166" s="512">
        <f t="shared" si="115"/>
        <v>213.4</v>
      </c>
      <c r="BI166" s="400"/>
      <c r="BJ166" s="44">
        <f t="shared" si="144"/>
        <v>0</v>
      </c>
      <c r="BK166" s="512">
        <f t="shared" si="145"/>
        <v>223.1</v>
      </c>
      <c r="BL166" s="400"/>
      <c r="BM166" s="210">
        <f t="shared" si="146"/>
        <v>0</v>
      </c>
      <c r="BN166" s="512">
        <f t="shared" si="147"/>
        <v>232.79999999999998</v>
      </c>
      <c r="BO166" s="397">
        <f t="shared" si="148"/>
        <v>0</v>
      </c>
      <c r="BP166" s="210">
        <f t="shared" si="149"/>
        <v>0</v>
      </c>
      <c r="BQ166" s="44">
        <f t="shared" si="150"/>
        <v>0</v>
      </c>
      <c r="BR166" s="215">
        <v>3133</v>
      </c>
      <c r="BS166" s="310"/>
      <c r="BT166" s="303"/>
      <c r="BU166" s="303"/>
      <c r="BV166" s="303"/>
      <c r="BW166" s="303"/>
      <c r="BX166" s="305"/>
      <c r="BY166" s="305"/>
      <c r="BZ166" s="303"/>
    </row>
    <row r="167" spans="1:78" ht="12.75" customHeight="1">
      <c r="A167" s="44" t="str">
        <f t="shared" ref="A167" si="159">"AX1"&amp;REPT(0,4-LEN(BR167))&amp;BR167</f>
        <v>AX13157</v>
      </c>
      <c r="B167" s="264" t="s">
        <v>771</v>
      </c>
      <c r="C167" s="264" t="s">
        <v>1603</v>
      </c>
      <c r="D167" s="264" t="s">
        <v>544</v>
      </c>
      <c r="E167" s="402"/>
      <c r="F167" s="47" t="s">
        <v>585</v>
      </c>
      <c r="G167" s="46" t="s">
        <v>87</v>
      </c>
      <c r="H167" s="47" t="s">
        <v>74</v>
      </c>
      <c r="I167" s="223" t="s">
        <v>1798</v>
      </c>
      <c r="J167" s="636" t="s">
        <v>1808</v>
      </c>
      <c r="K167" s="636" t="s">
        <v>1801</v>
      </c>
      <c r="L167" s="223" t="s">
        <v>1799</v>
      </c>
      <c r="M167" s="48">
        <v>3.4927200000000003</v>
      </c>
      <c r="N167" s="44">
        <v>2</v>
      </c>
      <c r="O167" s="210"/>
      <c r="P167" s="210"/>
      <c r="Q167" s="49"/>
      <c r="R167" s="50"/>
      <c r="S167" s="51"/>
      <c r="T167" s="52"/>
      <c r="U167" s="53"/>
      <c r="V167" s="54"/>
      <c r="W167" s="520"/>
      <c r="X167" s="56"/>
      <c r="Y167" s="57"/>
      <c r="Z167" s="58"/>
      <c r="AA167" s="521"/>
      <c r="AB167" s="400"/>
      <c r="AC167" s="461"/>
      <c r="AD167" s="213">
        <f t="shared" si="120"/>
        <v>0</v>
      </c>
      <c r="AE167" s="61">
        <f t="shared" ref="AE167" si="160">N167*AD167</f>
        <v>0</v>
      </c>
      <c r="AF167" s="62"/>
      <c r="AG167" s="62"/>
      <c r="AH167" s="63"/>
      <c r="AI167" s="149"/>
      <c r="AJ167" s="406"/>
      <c r="AK167" s="149"/>
      <c r="AL167" s="516"/>
      <c r="AM167" s="510"/>
      <c r="AN167" s="205">
        <f>ROUND(CEILING(AR167*('Summary '!$J$4/100+1),5),0)-1</f>
        <v>239</v>
      </c>
      <c r="AO167" s="206">
        <f t="shared" si="137"/>
        <v>0</v>
      </c>
      <c r="AP167" s="206">
        <f t="shared" si="138"/>
        <v>0</v>
      </c>
      <c r="AQ167" s="63"/>
      <c r="AR167" s="62">
        <v>194</v>
      </c>
      <c r="AS167" s="62"/>
      <c r="AT167" s="514"/>
      <c r="AU167" s="515"/>
      <c r="AV167" s="515">
        <f t="shared" si="139"/>
        <v>194</v>
      </c>
      <c r="AW167" s="511">
        <f t="shared" si="140"/>
        <v>194</v>
      </c>
      <c r="AX167" s="234"/>
      <c r="AY167" s="235"/>
      <c r="AZ167" s="458"/>
      <c r="BA167" s="459"/>
      <c r="BB167" s="460"/>
      <c r="BC167" s="45">
        <f t="shared" si="141"/>
        <v>0</v>
      </c>
      <c r="BD167" s="44">
        <f t="shared" si="142"/>
        <v>0</v>
      </c>
      <c r="BE167" s="512">
        <f t="shared" si="143"/>
        <v>194</v>
      </c>
      <c r="BF167" s="400"/>
      <c r="BG167" s="210">
        <f t="shared" si="116"/>
        <v>0</v>
      </c>
      <c r="BH167" s="512">
        <f t="shared" si="115"/>
        <v>213.4</v>
      </c>
      <c r="BI167" s="400"/>
      <c r="BJ167" s="44">
        <f t="shared" si="144"/>
        <v>0</v>
      </c>
      <c r="BK167" s="512">
        <f t="shared" si="145"/>
        <v>223.1</v>
      </c>
      <c r="BL167" s="400"/>
      <c r="BM167" s="210">
        <f t="shared" si="146"/>
        <v>0</v>
      </c>
      <c r="BN167" s="512">
        <f t="shared" si="147"/>
        <v>232.79999999999998</v>
      </c>
      <c r="BO167" s="397">
        <f t="shared" si="148"/>
        <v>0</v>
      </c>
      <c r="BP167" s="210">
        <f t="shared" si="149"/>
        <v>0</v>
      </c>
      <c r="BQ167" s="44">
        <f t="shared" si="150"/>
        <v>0</v>
      </c>
      <c r="BR167" s="422">
        <v>3157</v>
      </c>
      <c r="BS167" s="310"/>
      <c r="BT167" s="303"/>
      <c r="BU167" s="303"/>
      <c r="BV167" s="303"/>
      <c r="BW167" s="303"/>
      <c r="BX167" s="305"/>
      <c r="BY167" s="305"/>
      <c r="BZ167" s="303"/>
    </row>
    <row r="168" spans="1:78" ht="12.75" customHeight="1">
      <c r="A168" s="44" t="str">
        <f t="shared" ref="A168" si="161">"AX1"&amp;REPT(0,4-LEN(BR168))&amp;BR168</f>
        <v>AX13172</v>
      </c>
      <c r="B168" s="264" t="s">
        <v>771</v>
      </c>
      <c r="C168" s="264" t="s">
        <v>1604</v>
      </c>
      <c r="D168" s="264" t="s">
        <v>544</v>
      </c>
      <c r="E168" s="402"/>
      <c r="F168" s="47" t="s">
        <v>584</v>
      </c>
      <c r="G168" s="46" t="s">
        <v>76</v>
      </c>
      <c r="H168" s="47" t="s">
        <v>79</v>
      </c>
      <c r="I168" s="223" t="s">
        <v>1798</v>
      </c>
      <c r="J168" s="636" t="s">
        <v>1808</v>
      </c>
      <c r="K168" s="636" t="s">
        <v>1801</v>
      </c>
      <c r="L168" s="223" t="s">
        <v>1799</v>
      </c>
      <c r="M168" s="48">
        <v>2.1999</v>
      </c>
      <c r="N168" s="44">
        <v>5</v>
      </c>
      <c r="O168" s="210"/>
      <c r="P168" s="210"/>
      <c r="Q168" s="49"/>
      <c r="R168" s="50"/>
      <c r="S168" s="51"/>
      <c r="T168" s="52"/>
      <c r="U168" s="53"/>
      <c r="V168" s="54"/>
      <c r="W168" s="520"/>
      <c r="X168" s="56"/>
      <c r="Y168" s="57"/>
      <c r="Z168" s="58"/>
      <c r="AA168" s="521"/>
      <c r="AB168" s="400"/>
      <c r="AC168" s="461"/>
      <c r="AD168" s="213">
        <f t="shared" si="120"/>
        <v>0</v>
      </c>
      <c r="AE168" s="61">
        <f t="shared" ref="AE168" si="162">N168*AD168</f>
        <v>0</v>
      </c>
      <c r="AF168" s="62"/>
      <c r="AG168" s="62"/>
      <c r="AH168" s="63"/>
      <c r="AI168" s="149"/>
      <c r="AJ168" s="406"/>
      <c r="AK168" s="149"/>
      <c r="AL168" s="516"/>
      <c r="AM168" s="510"/>
      <c r="AN168" s="205">
        <f>ROUND(CEILING(AR168*('Summary '!$J$4/100+1),5),0)-1</f>
        <v>189</v>
      </c>
      <c r="AO168" s="206">
        <f t="shared" si="137"/>
        <v>0</v>
      </c>
      <c r="AP168" s="206">
        <f t="shared" si="138"/>
        <v>0</v>
      </c>
      <c r="AQ168" s="63"/>
      <c r="AR168" s="62">
        <v>154</v>
      </c>
      <c r="AS168" s="62"/>
      <c r="AT168" s="514"/>
      <c r="AU168" s="515"/>
      <c r="AV168" s="515">
        <f t="shared" si="139"/>
        <v>154</v>
      </c>
      <c r="AW168" s="511">
        <f t="shared" si="140"/>
        <v>154</v>
      </c>
      <c r="AX168" s="234"/>
      <c r="AY168" s="235"/>
      <c r="AZ168" s="458"/>
      <c r="BA168" s="459"/>
      <c r="BB168" s="460"/>
      <c r="BC168" s="45">
        <f t="shared" si="141"/>
        <v>0</v>
      </c>
      <c r="BD168" s="44">
        <f t="shared" si="142"/>
        <v>0</v>
      </c>
      <c r="BE168" s="512">
        <f t="shared" si="143"/>
        <v>154</v>
      </c>
      <c r="BF168" s="400"/>
      <c r="BG168" s="210">
        <f t="shared" si="116"/>
        <v>0</v>
      </c>
      <c r="BH168" s="512">
        <f t="shared" si="115"/>
        <v>169.4</v>
      </c>
      <c r="BI168" s="400"/>
      <c r="BJ168" s="44">
        <f t="shared" si="144"/>
        <v>0</v>
      </c>
      <c r="BK168" s="512">
        <f t="shared" si="145"/>
        <v>177.1</v>
      </c>
      <c r="BL168" s="400"/>
      <c r="BM168" s="210">
        <f t="shared" si="146"/>
        <v>0</v>
      </c>
      <c r="BN168" s="512">
        <f t="shared" si="147"/>
        <v>184.79999999999998</v>
      </c>
      <c r="BO168" s="397">
        <f t="shared" si="148"/>
        <v>0</v>
      </c>
      <c r="BP168" s="210">
        <f t="shared" si="149"/>
        <v>0</v>
      </c>
      <c r="BQ168" s="44">
        <f t="shared" si="150"/>
        <v>0</v>
      </c>
      <c r="BR168" s="422">
        <v>3172</v>
      </c>
      <c r="BS168" s="310"/>
      <c r="BT168" s="303"/>
      <c r="BU168" s="303"/>
      <c r="BV168" s="303"/>
      <c r="BW168" s="303"/>
      <c r="BX168" s="305"/>
      <c r="BY168" s="305"/>
      <c r="BZ168" s="303"/>
    </row>
    <row r="169" spans="1:78" ht="12.75" customHeight="1">
      <c r="A169" s="44" t="str">
        <f t="shared" ref="A169:A170" si="163">"AX1"&amp;REPT(0,4-LEN(BR169))&amp;BR169</f>
        <v>AX13153</v>
      </c>
      <c r="B169" s="264" t="s">
        <v>771</v>
      </c>
      <c r="C169" s="264" t="s">
        <v>1605</v>
      </c>
      <c r="D169" s="264" t="s">
        <v>544</v>
      </c>
      <c r="E169" s="402"/>
      <c r="F169" s="47" t="s">
        <v>584</v>
      </c>
      <c r="G169" s="47" t="s">
        <v>76</v>
      </c>
      <c r="H169" s="47" t="s">
        <v>79</v>
      </c>
      <c r="I169" s="223" t="s">
        <v>1798</v>
      </c>
      <c r="J169" s="636" t="s">
        <v>1808</v>
      </c>
      <c r="K169" s="636" t="s">
        <v>1801</v>
      </c>
      <c r="L169" s="223" t="s">
        <v>1799</v>
      </c>
      <c r="M169" s="48">
        <v>2.5855200000000003</v>
      </c>
      <c r="N169" s="44">
        <v>4</v>
      </c>
      <c r="O169" s="210"/>
      <c r="P169" s="210"/>
      <c r="Q169" s="49"/>
      <c r="R169" s="50"/>
      <c r="S169" s="51"/>
      <c r="T169" s="52"/>
      <c r="U169" s="53"/>
      <c r="V169" s="54"/>
      <c r="W169" s="520"/>
      <c r="X169" s="56"/>
      <c r="Y169" s="57"/>
      <c r="Z169" s="58"/>
      <c r="AA169" s="521"/>
      <c r="AB169" s="400"/>
      <c r="AC169" s="461"/>
      <c r="AD169" s="213">
        <f t="shared" si="120"/>
        <v>0</v>
      </c>
      <c r="AE169" s="61">
        <f t="shared" ref="AE169:AE170" si="164">N169*AD169</f>
        <v>0</v>
      </c>
      <c r="AF169" s="62"/>
      <c r="AG169" s="62"/>
      <c r="AH169" s="63"/>
      <c r="AI169" s="149"/>
      <c r="AJ169" s="406"/>
      <c r="AK169" s="149"/>
      <c r="AL169" s="516"/>
      <c r="AM169" s="510"/>
      <c r="AN169" s="205">
        <f>ROUND(CEILING(AR169*('Summary '!$J$4/100+1),5),0)-1</f>
        <v>204</v>
      </c>
      <c r="AO169" s="206">
        <f t="shared" si="137"/>
        <v>0</v>
      </c>
      <c r="AP169" s="206">
        <f t="shared" si="138"/>
        <v>0</v>
      </c>
      <c r="AQ169" s="63"/>
      <c r="AR169" s="62">
        <v>164</v>
      </c>
      <c r="AS169" s="62"/>
      <c r="AT169" s="514"/>
      <c r="AU169" s="515"/>
      <c r="AV169" s="515">
        <f t="shared" si="139"/>
        <v>164</v>
      </c>
      <c r="AW169" s="511">
        <f t="shared" si="140"/>
        <v>164</v>
      </c>
      <c r="AX169" s="234"/>
      <c r="AY169" s="235"/>
      <c r="AZ169" s="458"/>
      <c r="BA169" s="459"/>
      <c r="BB169" s="460"/>
      <c r="BC169" s="45">
        <f t="shared" si="141"/>
        <v>0</v>
      </c>
      <c r="BD169" s="44">
        <f t="shared" si="142"/>
        <v>0</v>
      </c>
      <c r="BE169" s="512">
        <f t="shared" si="143"/>
        <v>164</v>
      </c>
      <c r="BF169" s="400"/>
      <c r="BG169" s="210">
        <f t="shared" si="116"/>
        <v>0</v>
      </c>
      <c r="BH169" s="512">
        <f t="shared" si="115"/>
        <v>180.4</v>
      </c>
      <c r="BI169" s="400"/>
      <c r="BJ169" s="44">
        <f t="shared" si="144"/>
        <v>0</v>
      </c>
      <c r="BK169" s="512">
        <f t="shared" si="145"/>
        <v>188.6</v>
      </c>
      <c r="BL169" s="400"/>
      <c r="BM169" s="210">
        <f t="shared" si="146"/>
        <v>0</v>
      </c>
      <c r="BN169" s="512">
        <f t="shared" si="147"/>
        <v>196.79999999999998</v>
      </c>
      <c r="BO169" s="397">
        <f t="shared" si="148"/>
        <v>0</v>
      </c>
      <c r="BP169" s="210">
        <f t="shared" si="149"/>
        <v>0</v>
      </c>
      <c r="BQ169" s="44">
        <f t="shared" si="150"/>
        <v>0</v>
      </c>
      <c r="BR169" s="215">
        <v>3153</v>
      </c>
      <c r="BS169" s="310"/>
      <c r="BT169" s="303"/>
      <c r="BU169" s="303"/>
      <c r="BV169" s="303"/>
      <c r="BW169" s="303"/>
      <c r="BX169" s="305"/>
      <c r="BY169" s="305"/>
      <c r="BZ169" s="303"/>
    </row>
    <row r="170" spans="1:78" ht="12.75" customHeight="1">
      <c r="A170" s="44" t="str">
        <f t="shared" si="163"/>
        <v>AX13174</v>
      </c>
      <c r="B170" s="264" t="s">
        <v>771</v>
      </c>
      <c r="C170" s="264" t="s">
        <v>1606</v>
      </c>
      <c r="D170" s="264" t="s">
        <v>544</v>
      </c>
      <c r="E170" s="402"/>
      <c r="F170" s="48" t="s">
        <v>60</v>
      </c>
      <c r="G170" s="47" t="s">
        <v>87</v>
      </c>
      <c r="H170" s="47" t="s">
        <v>95</v>
      </c>
      <c r="I170" s="223" t="s">
        <v>1798</v>
      </c>
      <c r="J170" s="636" t="s">
        <v>1808</v>
      </c>
      <c r="K170" s="636" t="s">
        <v>1801</v>
      </c>
      <c r="L170" s="223" t="s">
        <v>1799</v>
      </c>
      <c r="M170" s="48">
        <v>1.7689999999999999</v>
      </c>
      <c r="N170" s="44">
        <v>3</v>
      </c>
      <c r="O170" s="210"/>
      <c r="P170" s="210"/>
      <c r="Q170" s="49"/>
      <c r="R170" s="50"/>
      <c r="S170" s="51"/>
      <c r="T170" s="52"/>
      <c r="U170" s="53"/>
      <c r="V170" s="54"/>
      <c r="W170" s="520"/>
      <c r="X170" s="56"/>
      <c r="Y170" s="57"/>
      <c r="Z170" s="58"/>
      <c r="AA170" s="521"/>
      <c r="AB170" s="400"/>
      <c r="AC170" s="461"/>
      <c r="AD170" s="213">
        <f t="shared" si="120"/>
        <v>0</v>
      </c>
      <c r="AE170" s="61">
        <f t="shared" si="164"/>
        <v>0</v>
      </c>
      <c r="AF170" s="62"/>
      <c r="AG170" s="62"/>
      <c r="AH170" s="63"/>
      <c r="AI170" s="149"/>
      <c r="AJ170" s="406"/>
      <c r="AK170" s="149"/>
      <c r="AL170" s="516"/>
      <c r="AM170" s="510"/>
      <c r="AN170" s="205">
        <f>ROUND(CEILING(AR170*('Summary '!$J$4/100+1),5),0)-1</f>
        <v>154</v>
      </c>
      <c r="AO170" s="206">
        <f t="shared" si="137"/>
        <v>0</v>
      </c>
      <c r="AP170" s="206">
        <f t="shared" si="138"/>
        <v>0</v>
      </c>
      <c r="AQ170" s="63"/>
      <c r="AR170" s="62">
        <v>124</v>
      </c>
      <c r="AS170" s="62"/>
      <c r="AT170" s="514"/>
      <c r="AU170" s="515"/>
      <c r="AV170" s="515">
        <f t="shared" si="139"/>
        <v>124</v>
      </c>
      <c r="AW170" s="511">
        <f t="shared" si="140"/>
        <v>124</v>
      </c>
      <c r="AX170" s="234"/>
      <c r="AY170" s="235"/>
      <c r="AZ170" s="458"/>
      <c r="BA170" s="459"/>
      <c r="BB170" s="460"/>
      <c r="BC170" s="45">
        <f t="shared" si="141"/>
        <v>0</v>
      </c>
      <c r="BD170" s="44">
        <f t="shared" si="142"/>
        <v>0</v>
      </c>
      <c r="BE170" s="512">
        <f t="shared" si="143"/>
        <v>124</v>
      </c>
      <c r="BF170" s="400"/>
      <c r="BG170" s="210">
        <f t="shared" si="116"/>
        <v>0</v>
      </c>
      <c r="BH170" s="512">
        <f t="shared" si="115"/>
        <v>136.4</v>
      </c>
      <c r="BI170" s="400"/>
      <c r="BJ170" s="44">
        <f t="shared" si="144"/>
        <v>0</v>
      </c>
      <c r="BK170" s="512">
        <f t="shared" si="145"/>
        <v>142.6</v>
      </c>
      <c r="BL170" s="400"/>
      <c r="BM170" s="210">
        <f t="shared" si="146"/>
        <v>0</v>
      </c>
      <c r="BN170" s="512">
        <f t="shared" si="147"/>
        <v>148.79999999999998</v>
      </c>
      <c r="BO170" s="397">
        <f t="shared" si="148"/>
        <v>0</v>
      </c>
      <c r="BP170" s="210">
        <f t="shared" si="149"/>
        <v>0</v>
      </c>
      <c r="BQ170" s="44">
        <f t="shared" si="150"/>
        <v>0</v>
      </c>
      <c r="BR170" s="215">
        <v>3174</v>
      </c>
      <c r="BS170" s="310"/>
      <c r="BT170" s="303"/>
      <c r="BU170" s="303"/>
      <c r="BV170" s="303"/>
      <c r="BW170" s="303"/>
      <c r="BX170" s="305"/>
      <c r="BY170" s="305"/>
      <c r="BZ170" s="303"/>
    </row>
    <row r="171" spans="1:78" ht="12.75" customHeight="1">
      <c r="A171" s="44" t="str">
        <f t="shared" ref="A171" si="165">"AX1"&amp;REPT(0,4-LEN(BR171))&amp;BR171</f>
        <v>AX13169</v>
      </c>
      <c r="B171" s="264" t="s">
        <v>771</v>
      </c>
      <c r="C171" s="264" t="s">
        <v>1607</v>
      </c>
      <c r="D171" s="264" t="s">
        <v>544</v>
      </c>
      <c r="E171" s="402"/>
      <c r="F171" s="48" t="s">
        <v>60</v>
      </c>
      <c r="G171" s="47" t="s">
        <v>87</v>
      </c>
      <c r="H171" s="47" t="s">
        <v>95</v>
      </c>
      <c r="I171" s="223" t="s">
        <v>1798</v>
      </c>
      <c r="J171" s="636" t="s">
        <v>1808</v>
      </c>
      <c r="K171" s="636" t="s">
        <v>1801</v>
      </c>
      <c r="L171" s="223" t="s">
        <v>1799</v>
      </c>
      <c r="M171" s="48">
        <v>1.7917000000000001</v>
      </c>
      <c r="N171" s="44">
        <v>3</v>
      </c>
      <c r="O171" s="210"/>
      <c r="P171" s="210"/>
      <c r="Q171" s="49"/>
      <c r="R171" s="50"/>
      <c r="S171" s="51"/>
      <c r="T171" s="52"/>
      <c r="U171" s="53"/>
      <c r="V171" s="54"/>
      <c r="W171" s="520"/>
      <c r="X171" s="56"/>
      <c r="Y171" s="57"/>
      <c r="Z171" s="58"/>
      <c r="AA171" s="521"/>
      <c r="AB171" s="400"/>
      <c r="AC171" s="461"/>
      <c r="AD171" s="213">
        <f t="shared" si="120"/>
        <v>0</v>
      </c>
      <c r="AE171" s="61">
        <f t="shared" ref="AE171" si="166">N171*AD171</f>
        <v>0</v>
      </c>
      <c r="AF171" s="62"/>
      <c r="AG171" s="62"/>
      <c r="AH171" s="63"/>
      <c r="AI171" s="149"/>
      <c r="AJ171" s="406"/>
      <c r="AK171" s="149"/>
      <c r="AL171" s="516"/>
      <c r="AM171" s="510"/>
      <c r="AN171" s="205">
        <f>ROUND(CEILING(AR171*('Summary '!$J$4/100+1),5),0)-1</f>
        <v>159</v>
      </c>
      <c r="AO171" s="206">
        <f t="shared" si="137"/>
        <v>0</v>
      </c>
      <c r="AP171" s="206">
        <f t="shared" si="138"/>
        <v>0</v>
      </c>
      <c r="AQ171" s="63"/>
      <c r="AR171" s="62">
        <v>129</v>
      </c>
      <c r="AS171" s="62"/>
      <c r="AT171" s="514"/>
      <c r="AU171" s="515"/>
      <c r="AV171" s="515">
        <f t="shared" si="139"/>
        <v>129</v>
      </c>
      <c r="AW171" s="511">
        <f t="shared" si="140"/>
        <v>129</v>
      </c>
      <c r="AX171" s="234"/>
      <c r="AY171" s="235"/>
      <c r="AZ171" s="458"/>
      <c r="BA171" s="459"/>
      <c r="BB171" s="460"/>
      <c r="BC171" s="45">
        <f t="shared" si="141"/>
        <v>0</v>
      </c>
      <c r="BD171" s="44">
        <f t="shared" si="142"/>
        <v>0</v>
      </c>
      <c r="BE171" s="512">
        <f t="shared" si="143"/>
        <v>129</v>
      </c>
      <c r="BF171" s="400"/>
      <c r="BG171" s="210">
        <f t="shared" si="116"/>
        <v>0</v>
      </c>
      <c r="BH171" s="512">
        <f t="shared" si="115"/>
        <v>141.9</v>
      </c>
      <c r="BI171" s="400"/>
      <c r="BJ171" s="44">
        <f t="shared" si="144"/>
        <v>0</v>
      </c>
      <c r="BK171" s="512">
        <f t="shared" si="145"/>
        <v>148.35</v>
      </c>
      <c r="BL171" s="400"/>
      <c r="BM171" s="210">
        <f t="shared" si="146"/>
        <v>0</v>
      </c>
      <c r="BN171" s="512">
        <f t="shared" si="147"/>
        <v>154.79999999999998</v>
      </c>
      <c r="BO171" s="397">
        <f t="shared" si="148"/>
        <v>0</v>
      </c>
      <c r="BP171" s="210">
        <f t="shared" si="149"/>
        <v>0</v>
      </c>
      <c r="BQ171" s="44">
        <f t="shared" si="150"/>
        <v>0</v>
      </c>
      <c r="BR171" s="215">
        <v>3169</v>
      </c>
      <c r="BS171" s="310"/>
      <c r="BT171" s="303"/>
      <c r="BU171" s="303"/>
      <c r="BV171" s="303"/>
      <c r="BW171" s="303"/>
      <c r="BX171" s="305"/>
      <c r="BY171" s="305"/>
      <c r="BZ171" s="303"/>
    </row>
    <row r="172" spans="1:78" ht="12.75" customHeight="1">
      <c r="A172" s="44" t="str">
        <f t="shared" ref="A172:A177" si="167">"AX1"&amp;REPT(0,4-LEN(BR172))&amp;BR172</f>
        <v>AX13147</v>
      </c>
      <c r="B172" s="264" t="s">
        <v>771</v>
      </c>
      <c r="C172" s="264" t="s">
        <v>1608</v>
      </c>
      <c r="D172" s="264" t="s">
        <v>544</v>
      </c>
      <c r="E172" s="402"/>
      <c r="F172" s="47" t="s">
        <v>584</v>
      </c>
      <c r="G172" s="47" t="s">
        <v>87</v>
      </c>
      <c r="H172" s="47" t="s">
        <v>79</v>
      </c>
      <c r="I172" s="223" t="s">
        <v>1798</v>
      </c>
      <c r="J172" s="636" t="s">
        <v>1808</v>
      </c>
      <c r="K172" s="636" t="s">
        <v>1801</v>
      </c>
      <c r="L172" s="223" t="s">
        <v>1799</v>
      </c>
      <c r="M172" s="48">
        <v>2.08656</v>
      </c>
      <c r="N172" s="44">
        <v>2</v>
      </c>
      <c r="O172" s="210"/>
      <c r="P172" s="210"/>
      <c r="Q172" s="49"/>
      <c r="R172" s="50"/>
      <c r="S172" s="51"/>
      <c r="T172" s="52"/>
      <c r="U172" s="53"/>
      <c r="V172" s="54"/>
      <c r="W172" s="520"/>
      <c r="X172" s="56"/>
      <c r="Y172" s="57"/>
      <c r="Z172" s="58"/>
      <c r="AA172" s="521"/>
      <c r="AB172" s="400"/>
      <c r="AC172" s="461"/>
      <c r="AD172" s="213">
        <f t="shared" si="120"/>
        <v>0</v>
      </c>
      <c r="AE172" s="61">
        <f>N172*AD172</f>
        <v>0</v>
      </c>
      <c r="AF172" s="62"/>
      <c r="AG172" s="62"/>
      <c r="AH172" s="63"/>
      <c r="AI172" s="149"/>
      <c r="AJ172" s="406"/>
      <c r="AK172" s="149"/>
      <c r="AL172" s="516"/>
      <c r="AM172" s="510"/>
      <c r="AN172" s="205">
        <f>ROUND(CEILING(AR172*('Summary '!$J$4/100+1),5),0)-1</f>
        <v>164</v>
      </c>
      <c r="AO172" s="206">
        <f t="shared" si="137"/>
        <v>0</v>
      </c>
      <c r="AP172" s="206">
        <f t="shared" si="138"/>
        <v>0</v>
      </c>
      <c r="AQ172" s="63"/>
      <c r="AR172" s="62">
        <v>134</v>
      </c>
      <c r="AS172" s="62"/>
      <c r="AT172" s="514"/>
      <c r="AU172" s="515"/>
      <c r="AV172" s="515">
        <f t="shared" si="139"/>
        <v>134</v>
      </c>
      <c r="AW172" s="511">
        <f t="shared" si="140"/>
        <v>134</v>
      </c>
      <c r="AX172" s="234"/>
      <c r="AY172" s="235"/>
      <c r="AZ172" s="458"/>
      <c r="BA172" s="459"/>
      <c r="BB172" s="460"/>
      <c r="BC172" s="45">
        <f t="shared" si="141"/>
        <v>0</v>
      </c>
      <c r="BD172" s="44">
        <f t="shared" si="142"/>
        <v>0</v>
      </c>
      <c r="BE172" s="512">
        <f t="shared" si="143"/>
        <v>134</v>
      </c>
      <c r="BF172" s="400"/>
      <c r="BG172" s="210">
        <f t="shared" si="116"/>
        <v>0</v>
      </c>
      <c r="BH172" s="512">
        <f t="shared" si="115"/>
        <v>147.4</v>
      </c>
      <c r="BI172" s="400"/>
      <c r="BJ172" s="44">
        <f t="shared" si="144"/>
        <v>0</v>
      </c>
      <c r="BK172" s="512">
        <f t="shared" si="145"/>
        <v>154.1</v>
      </c>
      <c r="BL172" s="400"/>
      <c r="BM172" s="210">
        <f t="shared" si="146"/>
        <v>0</v>
      </c>
      <c r="BN172" s="512">
        <f t="shared" si="147"/>
        <v>160.79999999999998</v>
      </c>
      <c r="BO172" s="397">
        <f t="shared" si="148"/>
        <v>0</v>
      </c>
      <c r="BP172" s="210">
        <f t="shared" si="149"/>
        <v>0</v>
      </c>
      <c r="BQ172" s="44">
        <f t="shared" si="150"/>
        <v>0</v>
      </c>
      <c r="BR172" s="422">
        <v>3147</v>
      </c>
      <c r="BS172" s="310"/>
      <c r="BT172" s="303"/>
      <c r="BU172" s="303"/>
      <c r="BV172" s="303"/>
      <c r="BW172" s="303"/>
      <c r="BX172" s="305"/>
      <c r="BY172" s="305"/>
      <c r="BZ172" s="303"/>
    </row>
    <row r="173" spans="1:78" ht="12.75" customHeight="1">
      <c r="A173" s="44" t="str">
        <f t="shared" si="167"/>
        <v>AX13168</v>
      </c>
      <c r="B173" s="264" t="s">
        <v>771</v>
      </c>
      <c r="C173" s="264" t="s">
        <v>1609</v>
      </c>
      <c r="D173" s="264" t="s">
        <v>544</v>
      </c>
      <c r="E173" s="402"/>
      <c r="F173" s="48" t="s">
        <v>60</v>
      </c>
      <c r="G173" s="47" t="s">
        <v>87</v>
      </c>
      <c r="H173" s="47" t="s">
        <v>95</v>
      </c>
      <c r="I173" s="223" t="s">
        <v>1798</v>
      </c>
      <c r="J173" s="636" t="s">
        <v>1808</v>
      </c>
      <c r="K173" s="636" t="s">
        <v>1801</v>
      </c>
      <c r="L173" s="223" t="s">
        <v>1799</v>
      </c>
      <c r="M173" s="48">
        <v>2.1318999999999999</v>
      </c>
      <c r="N173" s="44">
        <v>2</v>
      </c>
      <c r="O173" s="210"/>
      <c r="P173" s="210"/>
      <c r="Q173" s="49"/>
      <c r="R173" s="50"/>
      <c r="S173" s="51"/>
      <c r="T173" s="52"/>
      <c r="U173" s="53"/>
      <c r="V173" s="54"/>
      <c r="W173" s="520"/>
      <c r="X173" s="56"/>
      <c r="Y173" s="57"/>
      <c r="Z173" s="58"/>
      <c r="AA173" s="521"/>
      <c r="AB173" s="400"/>
      <c r="AC173" s="461"/>
      <c r="AD173" s="213">
        <f t="shared" si="120"/>
        <v>0</v>
      </c>
      <c r="AE173" s="61">
        <f>N173*AD173</f>
        <v>0</v>
      </c>
      <c r="AF173" s="62"/>
      <c r="AG173" s="62"/>
      <c r="AH173" s="63"/>
      <c r="AI173" s="149"/>
      <c r="AJ173" s="406"/>
      <c r="AK173" s="149"/>
      <c r="AL173" s="516"/>
      <c r="AM173" s="510"/>
      <c r="AN173" s="205">
        <f>ROUND(CEILING(AR173*('Summary '!$J$4/100+1),5),0)-1</f>
        <v>164</v>
      </c>
      <c r="AO173" s="206">
        <f t="shared" si="137"/>
        <v>0</v>
      </c>
      <c r="AP173" s="206">
        <f t="shared" si="138"/>
        <v>0</v>
      </c>
      <c r="AQ173" s="63"/>
      <c r="AR173" s="62">
        <v>134</v>
      </c>
      <c r="AS173" s="62"/>
      <c r="AT173" s="514"/>
      <c r="AU173" s="515"/>
      <c r="AV173" s="515">
        <f t="shared" si="139"/>
        <v>134</v>
      </c>
      <c r="AW173" s="511">
        <f t="shared" si="140"/>
        <v>134</v>
      </c>
      <c r="AX173" s="234"/>
      <c r="AY173" s="235"/>
      <c r="AZ173" s="458"/>
      <c r="BA173" s="459"/>
      <c r="BB173" s="460"/>
      <c r="BC173" s="45">
        <f t="shared" si="141"/>
        <v>0</v>
      </c>
      <c r="BD173" s="44">
        <f t="shared" si="142"/>
        <v>0</v>
      </c>
      <c r="BE173" s="512">
        <f t="shared" si="143"/>
        <v>134</v>
      </c>
      <c r="BF173" s="400"/>
      <c r="BG173" s="210">
        <f t="shared" si="116"/>
        <v>0</v>
      </c>
      <c r="BH173" s="512">
        <f t="shared" si="115"/>
        <v>147.4</v>
      </c>
      <c r="BI173" s="400"/>
      <c r="BJ173" s="44">
        <f t="shared" si="144"/>
        <v>0</v>
      </c>
      <c r="BK173" s="512">
        <f t="shared" si="145"/>
        <v>154.1</v>
      </c>
      <c r="BL173" s="400"/>
      <c r="BM173" s="210">
        <f t="shared" si="146"/>
        <v>0</v>
      </c>
      <c r="BN173" s="512">
        <f t="shared" si="147"/>
        <v>160.79999999999998</v>
      </c>
      <c r="BO173" s="397">
        <f t="shared" si="148"/>
        <v>0</v>
      </c>
      <c r="BP173" s="210">
        <f t="shared" si="149"/>
        <v>0</v>
      </c>
      <c r="BQ173" s="44">
        <f t="shared" si="150"/>
        <v>0</v>
      </c>
      <c r="BR173" s="422">
        <v>3168</v>
      </c>
      <c r="BS173" s="310"/>
      <c r="BT173" s="303"/>
      <c r="BU173" s="303"/>
      <c r="BV173" s="303"/>
      <c r="BW173" s="303"/>
      <c r="BX173" s="305"/>
      <c r="BY173" s="305"/>
      <c r="BZ173" s="303"/>
    </row>
    <row r="174" spans="1:78" ht="12.75" customHeight="1">
      <c r="A174" s="44" t="str">
        <f t="shared" si="167"/>
        <v>AX13148</v>
      </c>
      <c r="B174" s="264" t="s">
        <v>771</v>
      </c>
      <c r="C174" s="264" t="s">
        <v>1610</v>
      </c>
      <c r="D174" s="264" t="s">
        <v>544</v>
      </c>
      <c r="E174" s="402"/>
      <c r="F174" s="118" t="s">
        <v>584</v>
      </c>
      <c r="G174" s="47" t="s">
        <v>87</v>
      </c>
      <c r="H174" s="47" t="s">
        <v>95</v>
      </c>
      <c r="I174" s="223" t="s">
        <v>1798</v>
      </c>
      <c r="J174" s="636" t="s">
        <v>1808</v>
      </c>
      <c r="K174" s="636" t="s">
        <v>1801</v>
      </c>
      <c r="L174" s="223" t="s">
        <v>1799</v>
      </c>
      <c r="M174" s="48">
        <v>2.9483999999999999</v>
      </c>
      <c r="N174" s="44">
        <v>2</v>
      </c>
      <c r="O174" s="210"/>
      <c r="P174" s="210"/>
      <c r="Q174" s="49"/>
      <c r="R174" s="50"/>
      <c r="S174" s="51"/>
      <c r="T174" s="52"/>
      <c r="U174" s="53"/>
      <c r="V174" s="54"/>
      <c r="W174" s="520"/>
      <c r="X174" s="56"/>
      <c r="Y174" s="57"/>
      <c r="Z174" s="58"/>
      <c r="AA174" s="521"/>
      <c r="AB174" s="400"/>
      <c r="AC174" s="461"/>
      <c r="AD174" s="213">
        <f t="shared" si="120"/>
        <v>0</v>
      </c>
      <c r="AE174" s="61">
        <f t="shared" ref="AE174" si="168">N174*AD174</f>
        <v>0</v>
      </c>
      <c r="AF174" s="62"/>
      <c r="AG174" s="62"/>
      <c r="AH174" s="63"/>
      <c r="AI174" s="149"/>
      <c r="AJ174" s="406"/>
      <c r="AK174" s="149"/>
      <c r="AL174" s="516"/>
      <c r="AM174" s="510"/>
      <c r="AN174" s="205">
        <f>ROUND(CEILING(AR174*('Summary '!$J$4/100+1),5),0)-1</f>
        <v>209</v>
      </c>
      <c r="AO174" s="206">
        <f t="shared" si="137"/>
        <v>0</v>
      </c>
      <c r="AP174" s="206">
        <f t="shared" si="138"/>
        <v>0</v>
      </c>
      <c r="AQ174" s="63"/>
      <c r="AR174" s="62">
        <v>169</v>
      </c>
      <c r="AS174" s="62"/>
      <c r="AT174" s="514"/>
      <c r="AU174" s="515"/>
      <c r="AV174" s="515">
        <f t="shared" si="139"/>
        <v>169</v>
      </c>
      <c r="AW174" s="511">
        <f t="shared" si="140"/>
        <v>169</v>
      </c>
      <c r="AX174" s="234"/>
      <c r="AY174" s="235"/>
      <c r="AZ174" s="458"/>
      <c r="BA174" s="459"/>
      <c r="BB174" s="460"/>
      <c r="BC174" s="45">
        <f t="shared" si="141"/>
        <v>0</v>
      </c>
      <c r="BD174" s="44">
        <f t="shared" si="142"/>
        <v>0</v>
      </c>
      <c r="BE174" s="512">
        <f t="shared" si="143"/>
        <v>169</v>
      </c>
      <c r="BF174" s="400"/>
      <c r="BG174" s="210">
        <f t="shared" si="116"/>
        <v>0</v>
      </c>
      <c r="BH174" s="512">
        <f t="shared" si="115"/>
        <v>185.9</v>
      </c>
      <c r="BI174" s="400"/>
      <c r="BJ174" s="44">
        <f t="shared" si="144"/>
        <v>0</v>
      </c>
      <c r="BK174" s="512">
        <f t="shared" si="145"/>
        <v>194.35</v>
      </c>
      <c r="BL174" s="400"/>
      <c r="BM174" s="210">
        <f t="shared" si="146"/>
        <v>0</v>
      </c>
      <c r="BN174" s="512">
        <f t="shared" si="147"/>
        <v>202.79999999999998</v>
      </c>
      <c r="BO174" s="397">
        <f t="shared" si="148"/>
        <v>0</v>
      </c>
      <c r="BP174" s="210">
        <f t="shared" si="149"/>
        <v>0</v>
      </c>
      <c r="BQ174" s="44">
        <f t="shared" si="150"/>
        <v>0</v>
      </c>
      <c r="BR174" s="215">
        <v>3148</v>
      </c>
      <c r="BS174" s="310"/>
      <c r="BT174" s="303"/>
      <c r="BU174" s="303"/>
      <c r="BV174" s="303"/>
      <c r="BW174" s="303"/>
      <c r="BX174" s="305"/>
      <c r="BY174" s="305"/>
      <c r="BZ174" s="303"/>
    </row>
    <row r="175" spans="1:78" ht="12.75" customHeight="1">
      <c r="A175" s="44" t="str">
        <f t="shared" si="167"/>
        <v>AX13175</v>
      </c>
      <c r="B175" s="264" t="s">
        <v>771</v>
      </c>
      <c r="C175" s="264" t="s">
        <v>1611</v>
      </c>
      <c r="D175" s="264" t="s">
        <v>544</v>
      </c>
      <c r="E175" s="402"/>
      <c r="F175" s="118" t="s">
        <v>60</v>
      </c>
      <c r="G175" s="47" t="s">
        <v>99</v>
      </c>
      <c r="H175" s="47" t="s">
        <v>74</v>
      </c>
      <c r="I175" s="223" t="s">
        <v>1798</v>
      </c>
      <c r="J175" s="636" t="s">
        <v>1808</v>
      </c>
      <c r="K175" s="636" t="s">
        <v>1801</v>
      </c>
      <c r="L175" s="223" t="s">
        <v>1799</v>
      </c>
      <c r="M175" s="48">
        <v>1.5875999999999999</v>
      </c>
      <c r="N175" s="44">
        <v>1</v>
      </c>
      <c r="O175" s="210"/>
      <c r="P175" s="210"/>
      <c r="Q175" s="49"/>
      <c r="R175" s="50"/>
      <c r="S175" s="51"/>
      <c r="T175" s="52"/>
      <c r="U175" s="53"/>
      <c r="V175" s="54"/>
      <c r="W175" s="520"/>
      <c r="X175" s="56"/>
      <c r="Y175" s="57"/>
      <c r="Z175" s="58"/>
      <c r="AA175" s="521"/>
      <c r="AB175" s="400"/>
      <c r="AC175" s="461"/>
      <c r="AD175" s="213">
        <f t="shared" si="120"/>
        <v>0</v>
      </c>
      <c r="AE175" s="61">
        <f t="shared" ref="AE175:AE176" si="169">N175*AD175</f>
        <v>0</v>
      </c>
      <c r="AF175" s="62"/>
      <c r="AG175" s="62"/>
      <c r="AH175" s="63"/>
      <c r="AI175" s="149"/>
      <c r="AJ175" s="406"/>
      <c r="AK175" s="149"/>
      <c r="AL175" s="516"/>
      <c r="AM175" s="510"/>
      <c r="AN175" s="205">
        <f>ROUND(CEILING(AR175*('Summary '!$J$4/100+1),5),0)-1</f>
        <v>134</v>
      </c>
      <c r="AO175" s="206">
        <f t="shared" si="137"/>
        <v>0</v>
      </c>
      <c r="AP175" s="206">
        <f t="shared" si="138"/>
        <v>0</v>
      </c>
      <c r="AQ175" s="63"/>
      <c r="AR175" s="62">
        <v>109</v>
      </c>
      <c r="AS175" s="62"/>
      <c r="AT175" s="514"/>
      <c r="AU175" s="515"/>
      <c r="AV175" s="515">
        <f t="shared" si="139"/>
        <v>109</v>
      </c>
      <c r="AW175" s="511">
        <f t="shared" si="140"/>
        <v>109</v>
      </c>
      <c r="AX175" s="234"/>
      <c r="AY175" s="235"/>
      <c r="AZ175" s="458"/>
      <c r="BA175" s="459"/>
      <c r="BB175" s="460"/>
      <c r="BC175" s="45">
        <f t="shared" si="141"/>
        <v>0</v>
      </c>
      <c r="BD175" s="44">
        <f t="shared" si="142"/>
        <v>0</v>
      </c>
      <c r="BE175" s="512">
        <f t="shared" si="143"/>
        <v>109</v>
      </c>
      <c r="BF175" s="400"/>
      <c r="BG175" s="210">
        <f t="shared" si="116"/>
        <v>0</v>
      </c>
      <c r="BH175" s="512">
        <f t="shared" si="115"/>
        <v>119.9</v>
      </c>
      <c r="BI175" s="400"/>
      <c r="BJ175" s="44">
        <f t="shared" si="144"/>
        <v>0</v>
      </c>
      <c r="BK175" s="512">
        <f t="shared" si="145"/>
        <v>125.35</v>
      </c>
      <c r="BL175" s="400"/>
      <c r="BM175" s="210">
        <f t="shared" si="146"/>
        <v>0</v>
      </c>
      <c r="BN175" s="512">
        <f t="shared" si="147"/>
        <v>130.79999999999998</v>
      </c>
      <c r="BO175" s="397">
        <f t="shared" si="148"/>
        <v>0</v>
      </c>
      <c r="BP175" s="210">
        <f t="shared" si="149"/>
        <v>0</v>
      </c>
      <c r="BQ175" s="44">
        <f t="shared" si="150"/>
        <v>0</v>
      </c>
      <c r="BR175" s="215">
        <v>3175</v>
      </c>
      <c r="BS175" s="310"/>
      <c r="BT175" s="303"/>
      <c r="BU175" s="303"/>
      <c r="BV175" s="303"/>
      <c r="BW175" s="303"/>
      <c r="BX175" s="305"/>
      <c r="BY175" s="305"/>
      <c r="BZ175" s="303"/>
    </row>
    <row r="176" spans="1:78" ht="12.75" customHeight="1">
      <c r="A176" s="44" t="str">
        <f t="shared" si="167"/>
        <v>AX13170</v>
      </c>
      <c r="B176" s="264" t="s">
        <v>771</v>
      </c>
      <c r="C176" s="264" t="s">
        <v>1612</v>
      </c>
      <c r="D176" s="264" t="s">
        <v>544</v>
      </c>
      <c r="E176" s="402"/>
      <c r="F176" s="118" t="s">
        <v>60</v>
      </c>
      <c r="G176" s="47" t="s">
        <v>99</v>
      </c>
      <c r="H176" s="47" t="s">
        <v>74</v>
      </c>
      <c r="I176" s="223" t="s">
        <v>1798</v>
      </c>
      <c r="J176" s="636" t="s">
        <v>1808</v>
      </c>
      <c r="K176" s="636" t="s">
        <v>1801</v>
      </c>
      <c r="L176" s="223" t="s">
        <v>1799</v>
      </c>
      <c r="M176" s="48">
        <v>1.5875999999999999</v>
      </c>
      <c r="N176" s="44">
        <v>1</v>
      </c>
      <c r="O176" s="210"/>
      <c r="P176" s="210"/>
      <c r="Q176" s="49"/>
      <c r="R176" s="50"/>
      <c r="S176" s="51"/>
      <c r="T176" s="52"/>
      <c r="U176" s="53"/>
      <c r="V176" s="54"/>
      <c r="W176" s="520"/>
      <c r="X176" s="56"/>
      <c r="Y176" s="57"/>
      <c r="Z176" s="58"/>
      <c r="AA176" s="521"/>
      <c r="AB176" s="400"/>
      <c r="AC176" s="461"/>
      <c r="AD176" s="213">
        <f t="shared" si="120"/>
        <v>0</v>
      </c>
      <c r="AE176" s="61">
        <f t="shared" si="169"/>
        <v>0</v>
      </c>
      <c r="AF176" s="62"/>
      <c r="AG176" s="62"/>
      <c r="AH176" s="63"/>
      <c r="AI176" s="149"/>
      <c r="AJ176" s="406"/>
      <c r="AK176" s="149"/>
      <c r="AL176" s="516"/>
      <c r="AM176" s="510"/>
      <c r="AN176" s="205">
        <f>ROUND(CEILING(AR176*('Summary '!$J$4/100+1),5),0)-1</f>
        <v>139</v>
      </c>
      <c r="AO176" s="206">
        <f t="shared" si="137"/>
        <v>0</v>
      </c>
      <c r="AP176" s="206">
        <f t="shared" si="138"/>
        <v>0</v>
      </c>
      <c r="AQ176" s="63"/>
      <c r="AR176" s="62">
        <v>114</v>
      </c>
      <c r="AS176" s="62"/>
      <c r="AT176" s="514"/>
      <c r="AU176" s="515"/>
      <c r="AV176" s="515">
        <f t="shared" si="139"/>
        <v>114</v>
      </c>
      <c r="AW176" s="511">
        <f t="shared" si="140"/>
        <v>114</v>
      </c>
      <c r="AX176" s="234"/>
      <c r="AY176" s="235"/>
      <c r="AZ176" s="458"/>
      <c r="BA176" s="459"/>
      <c r="BB176" s="460"/>
      <c r="BC176" s="45">
        <f t="shared" si="141"/>
        <v>0</v>
      </c>
      <c r="BD176" s="44">
        <f t="shared" si="142"/>
        <v>0</v>
      </c>
      <c r="BE176" s="512">
        <f t="shared" si="143"/>
        <v>114</v>
      </c>
      <c r="BF176" s="400"/>
      <c r="BG176" s="210">
        <f t="shared" si="116"/>
        <v>0</v>
      </c>
      <c r="BH176" s="512">
        <f t="shared" si="115"/>
        <v>125.4</v>
      </c>
      <c r="BI176" s="400"/>
      <c r="BJ176" s="44">
        <f t="shared" si="144"/>
        <v>0</v>
      </c>
      <c r="BK176" s="512">
        <f t="shared" si="145"/>
        <v>131.1</v>
      </c>
      <c r="BL176" s="400"/>
      <c r="BM176" s="210">
        <f t="shared" si="146"/>
        <v>0</v>
      </c>
      <c r="BN176" s="512">
        <f t="shared" si="147"/>
        <v>136.79999999999998</v>
      </c>
      <c r="BO176" s="397">
        <f t="shared" si="148"/>
        <v>0</v>
      </c>
      <c r="BP176" s="210">
        <f t="shared" si="149"/>
        <v>0</v>
      </c>
      <c r="BQ176" s="44">
        <f t="shared" si="150"/>
        <v>0</v>
      </c>
      <c r="BR176" s="215">
        <v>3170</v>
      </c>
      <c r="BS176" s="310"/>
      <c r="BT176" s="303"/>
      <c r="BU176" s="303"/>
      <c r="BV176" s="303"/>
      <c r="BW176" s="303"/>
      <c r="BX176" s="305"/>
      <c r="BY176" s="305"/>
      <c r="BZ176" s="303"/>
    </row>
    <row r="177" spans="1:78" ht="12.75" customHeight="1">
      <c r="A177" s="44" t="str">
        <f t="shared" si="167"/>
        <v>AX13171</v>
      </c>
      <c r="B177" s="264" t="s">
        <v>771</v>
      </c>
      <c r="C177" s="264" t="s">
        <v>1613</v>
      </c>
      <c r="D177" s="264" t="s">
        <v>544</v>
      </c>
      <c r="E177" s="402"/>
      <c r="F177" s="118" t="s">
        <v>60</v>
      </c>
      <c r="G177" s="47" t="s">
        <v>99</v>
      </c>
      <c r="H177" s="47" t="s">
        <v>95</v>
      </c>
      <c r="I177" s="223" t="s">
        <v>1798</v>
      </c>
      <c r="J177" s="636" t="s">
        <v>1808</v>
      </c>
      <c r="K177" s="636" t="s">
        <v>1801</v>
      </c>
      <c r="L177" s="223" t="s">
        <v>1799</v>
      </c>
      <c r="M177" s="48">
        <v>1.8824000000000001</v>
      </c>
      <c r="N177" s="44">
        <v>1</v>
      </c>
      <c r="O177" s="210"/>
      <c r="P177" s="210"/>
      <c r="Q177" s="49"/>
      <c r="R177" s="50"/>
      <c r="S177" s="51"/>
      <c r="T177" s="52"/>
      <c r="U177" s="53"/>
      <c r="V177" s="54"/>
      <c r="W177" s="520"/>
      <c r="X177" s="56"/>
      <c r="Y177" s="57"/>
      <c r="Z177" s="58"/>
      <c r="AA177" s="521"/>
      <c r="AB177" s="400"/>
      <c r="AC177" s="461"/>
      <c r="AD177" s="213">
        <f t="shared" si="120"/>
        <v>0</v>
      </c>
      <c r="AE177" s="61">
        <f t="shared" ref="AE177:AE178" si="170">N177*AD177</f>
        <v>0</v>
      </c>
      <c r="AF177" s="62"/>
      <c r="AG177" s="62"/>
      <c r="AH177" s="63"/>
      <c r="AI177" s="149"/>
      <c r="AJ177" s="406"/>
      <c r="AK177" s="149"/>
      <c r="AL177" s="516"/>
      <c r="AM177" s="510"/>
      <c r="AN177" s="205">
        <f>ROUND(CEILING(AR177*('Summary '!$J$4/100+1),5),0)-1</f>
        <v>154</v>
      </c>
      <c r="AO177" s="206">
        <f t="shared" ref="AO177:AO194" si="171">IF(P177=TRUE,-0.05,0)</f>
        <v>0</v>
      </c>
      <c r="AP177" s="206">
        <f t="shared" ref="AP177:AP194" si="172">IF(O177=TRUE,0.15,0)</f>
        <v>0</v>
      </c>
      <c r="AQ177" s="63"/>
      <c r="AR177" s="62">
        <v>124</v>
      </c>
      <c r="AS177" s="62"/>
      <c r="AT177" s="514"/>
      <c r="AU177" s="515"/>
      <c r="AV177" s="515">
        <f t="shared" ref="AV177:AV194" si="173">IF(OrderFormType="Wholesale",CEILING(AR177*ExchRate,ExchRateRoundUpTo),CEILING(AN177*ExchRate,ExchRateRoundUpTo)/1.22)</f>
        <v>124</v>
      </c>
      <c r="AW177" s="511">
        <f t="shared" ref="AW177:AW194" si="174">AV177*(1+AO177+AP177)</f>
        <v>124</v>
      </c>
      <c r="AX177" s="234"/>
      <c r="AY177" s="235"/>
      <c r="AZ177" s="458"/>
      <c r="BA177" s="459"/>
      <c r="BB177" s="460"/>
      <c r="BC177" s="45">
        <f t="shared" ref="BC177:BC194" si="175">SUM(AX177:BB177)</f>
        <v>0</v>
      </c>
      <c r="BD177" s="44">
        <f t="shared" ref="BD177:BD194" si="176">N177*BC177</f>
        <v>0</v>
      </c>
      <c r="BE177" s="512">
        <f t="shared" ref="BE177:BE194" si="177">AV177*(1+AO177+AP177)</f>
        <v>124</v>
      </c>
      <c r="BF177" s="400"/>
      <c r="BG177" s="210">
        <f t="shared" si="116"/>
        <v>0</v>
      </c>
      <c r="BH177" s="512">
        <f t="shared" ref="BH177:BH238" si="178">$AV177*(1.1+$AO177+$AP177)</f>
        <v>136.4</v>
      </c>
      <c r="BI177" s="400"/>
      <c r="BJ177" s="44">
        <f t="shared" ref="BJ177:BJ194" si="179">N177*BI177</f>
        <v>0</v>
      </c>
      <c r="BK177" s="512">
        <f t="shared" ref="BK177:BK194" si="180">AV177*(1.15+AO177+AP177)</f>
        <v>142.6</v>
      </c>
      <c r="BL177" s="400"/>
      <c r="BM177" s="210">
        <f t="shared" ref="BM177:BM194" si="181">N177*BL177</f>
        <v>0</v>
      </c>
      <c r="BN177" s="512">
        <f t="shared" ref="BN177:BN194" si="182">AV177*(1.2+AO177+AP177)</f>
        <v>148.79999999999998</v>
      </c>
      <c r="BO177" s="397">
        <f t="shared" ref="BO177:BO194" si="183">(AD177*AW177)+(BC177*BE177)+(BF177*BH177)+(BI177*BK177)+(BL177*BN177)</f>
        <v>0</v>
      </c>
      <c r="BP177" s="210">
        <f t="shared" ref="BP177:BP194" si="184">AD177+BC177+BF177+BI177+BL177</f>
        <v>0</v>
      </c>
      <c r="BQ177" s="44">
        <f t="shared" ref="BQ177:BQ194" si="185">N177*BP177</f>
        <v>0</v>
      </c>
      <c r="BR177" s="215">
        <v>3171</v>
      </c>
      <c r="BS177" s="310"/>
      <c r="BT177" s="303"/>
      <c r="BU177" s="303"/>
      <c r="BV177" s="303"/>
      <c r="BW177" s="303"/>
      <c r="BX177" s="305"/>
      <c r="BY177" s="305"/>
      <c r="BZ177" s="303"/>
    </row>
    <row r="178" spans="1:78" ht="12.75" customHeight="1">
      <c r="A178" s="44" t="str">
        <f t="shared" ref="A178" si="186">"AX1"&amp;REPT(0,4-LEN(BR178))&amp;BR178</f>
        <v>AX13166</v>
      </c>
      <c r="B178" s="264" t="s">
        <v>771</v>
      </c>
      <c r="C178" s="264" t="s">
        <v>1614</v>
      </c>
      <c r="D178" s="264" t="s">
        <v>544</v>
      </c>
      <c r="E178" s="402"/>
      <c r="F178" s="47" t="s">
        <v>60</v>
      </c>
      <c r="G178" s="46" t="s">
        <v>99</v>
      </c>
      <c r="H178" s="47" t="s">
        <v>95</v>
      </c>
      <c r="I178" s="223" t="s">
        <v>1798</v>
      </c>
      <c r="J178" s="636" t="s">
        <v>1808</v>
      </c>
      <c r="K178" s="636" t="s">
        <v>1801</v>
      </c>
      <c r="L178" s="223" t="s">
        <v>1799</v>
      </c>
      <c r="M178" s="212">
        <v>1.6103000000000001</v>
      </c>
      <c r="N178" s="44">
        <v>1</v>
      </c>
      <c r="O178" s="210"/>
      <c r="P178" s="210"/>
      <c r="Q178" s="49"/>
      <c r="R178" s="50"/>
      <c r="S178" s="51"/>
      <c r="T178" s="52"/>
      <c r="U178" s="53"/>
      <c r="V178" s="54"/>
      <c r="W178" s="520"/>
      <c r="X178" s="56"/>
      <c r="Y178" s="57"/>
      <c r="Z178" s="58"/>
      <c r="AA178" s="521"/>
      <c r="AB178" s="400"/>
      <c r="AC178" s="461"/>
      <c r="AD178" s="213">
        <f t="shared" si="120"/>
        <v>0</v>
      </c>
      <c r="AE178" s="61">
        <f t="shared" si="170"/>
        <v>0</v>
      </c>
      <c r="AF178" s="62"/>
      <c r="AG178" s="62"/>
      <c r="AH178" s="63"/>
      <c r="AI178" s="149"/>
      <c r="AJ178" s="406"/>
      <c r="AK178" s="149"/>
      <c r="AL178" s="516"/>
      <c r="AM178" s="510"/>
      <c r="AN178" s="205">
        <f>ROUND(CEILING(AR178*('Summary '!$J$4/100+1),5),0)-1</f>
        <v>139</v>
      </c>
      <c r="AO178" s="206">
        <f t="shared" si="171"/>
        <v>0</v>
      </c>
      <c r="AP178" s="206">
        <f t="shared" si="172"/>
        <v>0</v>
      </c>
      <c r="AQ178" s="63"/>
      <c r="AR178" s="62">
        <v>114</v>
      </c>
      <c r="AS178" s="62"/>
      <c r="AT178" s="514"/>
      <c r="AU178" s="515"/>
      <c r="AV178" s="515">
        <f t="shared" si="173"/>
        <v>114</v>
      </c>
      <c r="AW178" s="511">
        <f t="shared" si="174"/>
        <v>114</v>
      </c>
      <c r="AX178" s="234"/>
      <c r="AY178" s="235"/>
      <c r="AZ178" s="458"/>
      <c r="BA178" s="459"/>
      <c r="BB178" s="460"/>
      <c r="BC178" s="45">
        <f t="shared" si="175"/>
        <v>0</v>
      </c>
      <c r="BD178" s="44">
        <f t="shared" si="176"/>
        <v>0</v>
      </c>
      <c r="BE178" s="512">
        <f t="shared" si="177"/>
        <v>114</v>
      </c>
      <c r="BF178" s="400"/>
      <c r="BG178" s="210">
        <f t="shared" si="116"/>
        <v>0</v>
      </c>
      <c r="BH178" s="512">
        <f t="shared" si="178"/>
        <v>125.4</v>
      </c>
      <c r="BI178" s="400"/>
      <c r="BJ178" s="44">
        <f t="shared" si="179"/>
        <v>0</v>
      </c>
      <c r="BK178" s="512">
        <f t="shared" si="180"/>
        <v>131.1</v>
      </c>
      <c r="BL178" s="400"/>
      <c r="BM178" s="210">
        <f t="shared" si="181"/>
        <v>0</v>
      </c>
      <c r="BN178" s="512">
        <f t="shared" si="182"/>
        <v>136.79999999999998</v>
      </c>
      <c r="BO178" s="397">
        <f t="shared" si="183"/>
        <v>0</v>
      </c>
      <c r="BP178" s="210">
        <f t="shared" si="184"/>
        <v>0</v>
      </c>
      <c r="BQ178" s="44">
        <f t="shared" si="185"/>
        <v>0</v>
      </c>
      <c r="BR178" s="215">
        <v>3166</v>
      </c>
      <c r="BS178" s="310"/>
      <c r="BT178" s="303"/>
      <c r="BU178" s="303"/>
      <c r="BV178" s="303"/>
      <c r="BW178" s="303"/>
      <c r="BX178" s="305"/>
      <c r="BY178" s="305"/>
      <c r="BZ178" s="303"/>
    </row>
    <row r="179" spans="1:78" ht="12.75" customHeight="1">
      <c r="A179" s="44" t="str">
        <f t="shared" ref="A179:A194" si="187">"AX1"&amp;REPT(0,4-LEN(BR179))&amp;BR179</f>
        <v>AX13140</v>
      </c>
      <c r="B179" s="264" t="s">
        <v>771</v>
      </c>
      <c r="C179" s="264" t="s">
        <v>1615</v>
      </c>
      <c r="D179" s="264" t="s">
        <v>544</v>
      </c>
      <c r="E179" s="402"/>
      <c r="F179" s="47" t="s">
        <v>584</v>
      </c>
      <c r="G179" s="46" t="s">
        <v>99</v>
      </c>
      <c r="H179" s="47" t="s">
        <v>79</v>
      </c>
      <c r="I179" s="223" t="s">
        <v>1798</v>
      </c>
      <c r="J179" s="636" t="s">
        <v>1808</v>
      </c>
      <c r="K179" s="636" t="s">
        <v>1801</v>
      </c>
      <c r="L179" s="223" t="s">
        <v>1799</v>
      </c>
      <c r="M179" s="212">
        <v>2.0638435999999998</v>
      </c>
      <c r="N179" s="44">
        <v>1</v>
      </c>
      <c r="O179" s="210"/>
      <c r="P179" s="210"/>
      <c r="Q179" s="49"/>
      <c r="R179" s="50"/>
      <c r="S179" s="51"/>
      <c r="T179" s="52"/>
      <c r="U179" s="53"/>
      <c r="V179" s="54"/>
      <c r="W179" s="520"/>
      <c r="X179" s="56"/>
      <c r="Y179" s="57"/>
      <c r="Z179" s="58"/>
      <c r="AA179" s="521"/>
      <c r="AB179" s="400"/>
      <c r="AC179" s="461"/>
      <c r="AD179" s="213">
        <f>SUM(Q179:AC179)</f>
        <v>0</v>
      </c>
      <c r="AE179" s="61">
        <f t="shared" ref="AE179:AE194" si="188">N179*AD179</f>
        <v>0</v>
      </c>
      <c r="AF179" s="62"/>
      <c r="AG179" s="62"/>
      <c r="AH179" s="63"/>
      <c r="AI179" s="149"/>
      <c r="AJ179" s="406"/>
      <c r="AK179" s="149"/>
      <c r="AL179" s="516"/>
      <c r="AM179" s="510"/>
      <c r="AN179" s="205">
        <f>ROUND(CEILING(AR179*('Summary '!$J$4/100+1),5),0)-1</f>
        <v>154</v>
      </c>
      <c r="AO179" s="206">
        <f t="shared" si="171"/>
        <v>0</v>
      </c>
      <c r="AP179" s="206">
        <f t="shared" si="172"/>
        <v>0</v>
      </c>
      <c r="AQ179" s="63"/>
      <c r="AR179" s="62">
        <v>124</v>
      </c>
      <c r="AS179" s="62"/>
      <c r="AT179" s="514"/>
      <c r="AU179" s="515"/>
      <c r="AV179" s="515">
        <f t="shared" si="173"/>
        <v>124</v>
      </c>
      <c r="AW179" s="511">
        <f t="shared" si="174"/>
        <v>124</v>
      </c>
      <c r="AX179" s="234"/>
      <c r="AY179" s="235"/>
      <c r="AZ179" s="458"/>
      <c r="BA179" s="459"/>
      <c r="BB179" s="460"/>
      <c r="BC179" s="45">
        <f t="shared" si="175"/>
        <v>0</v>
      </c>
      <c r="BD179" s="44">
        <f t="shared" si="176"/>
        <v>0</v>
      </c>
      <c r="BE179" s="512">
        <f t="shared" si="177"/>
        <v>124</v>
      </c>
      <c r="BF179" s="400"/>
      <c r="BG179" s="210">
        <f t="shared" ref="BG179:BG240" si="189">$N179*BF179</f>
        <v>0</v>
      </c>
      <c r="BH179" s="512">
        <f t="shared" si="178"/>
        <v>136.4</v>
      </c>
      <c r="BI179" s="400"/>
      <c r="BJ179" s="44">
        <f t="shared" si="179"/>
        <v>0</v>
      </c>
      <c r="BK179" s="512">
        <f t="shared" si="180"/>
        <v>142.6</v>
      </c>
      <c r="BL179" s="400"/>
      <c r="BM179" s="210">
        <f t="shared" si="181"/>
        <v>0</v>
      </c>
      <c r="BN179" s="512">
        <f t="shared" si="182"/>
        <v>148.79999999999998</v>
      </c>
      <c r="BO179" s="397">
        <f t="shared" si="183"/>
        <v>0</v>
      </c>
      <c r="BP179" s="210">
        <f t="shared" si="184"/>
        <v>0</v>
      </c>
      <c r="BQ179" s="44">
        <f t="shared" si="185"/>
        <v>0</v>
      </c>
      <c r="BR179" s="215">
        <v>3140</v>
      </c>
      <c r="BS179" s="310"/>
      <c r="BT179" s="303"/>
      <c r="BU179" s="303"/>
      <c r="BV179" s="303"/>
      <c r="BW179" s="303"/>
      <c r="BX179" s="305"/>
      <c r="BY179" s="305"/>
      <c r="BZ179" s="303"/>
    </row>
    <row r="180" spans="1:78" ht="12.75" customHeight="1">
      <c r="A180" s="44" t="str">
        <f t="shared" si="187"/>
        <v>AX13139</v>
      </c>
      <c r="B180" s="264" t="s">
        <v>771</v>
      </c>
      <c r="C180" s="264" t="s">
        <v>1616</v>
      </c>
      <c r="D180" s="264" t="s">
        <v>544</v>
      </c>
      <c r="E180" s="402"/>
      <c r="F180" s="47" t="s">
        <v>584</v>
      </c>
      <c r="G180" s="46" t="s">
        <v>99</v>
      </c>
      <c r="H180" s="47" t="s">
        <v>79</v>
      </c>
      <c r="I180" s="223" t="s">
        <v>1798</v>
      </c>
      <c r="J180" s="636" t="s">
        <v>1808</v>
      </c>
      <c r="K180" s="636" t="s">
        <v>1801</v>
      </c>
      <c r="L180" s="223" t="s">
        <v>1799</v>
      </c>
      <c r="M180" s="212">
        <v>2.2452804</v>
      </c>
      <c r="N180" s="44">
        <v>1</v>
      </c>
      <c r="O180" s="210"/>
      <c r="P180" s="210"/>
      <c r="Q180" s="49"/>
      <c r="R180" s="50"/>
      <c r="S180" s="51"/>
      <c r="T180" s="52"/>
      <c r="U180" s="53"/>
      <c r="V180" s="54"/>
      <c r="W180" s="520"/>
      <c r="X180" s="56"/>
      <c r="Y180" s="57"/>
      <c r="Z180" s="58"/>
      <c r="AA180" s="521"/>
      <c r="AB180" s="400"/>
      <c r="AC180" s="461"/>
      <c r="AD180" s="213">
        <f t="shared" ref="AD180:AD230" si="190">SUM(Q180:AC180)</f>
        <v>0</v>
      </c>
      <c r="AE180" s="61">
        <f t="shared" si="188"/>
        <v>0</v>
      </c>
      <c r="AF180" s="62"/>
      <c r="AG180" s="62"/>
      <c r="AH180" s="63"/>
      <c r="AI180" s="149"/>
      <c r="AJ180" s="406"/>
      <c r="AK180" s="149"/>
      <c r="AL180" s="516"/>
      <c r="AM180" s="510"/>
      <c r="AN180" s="205">
        <f>ROUND(CEILING(AR180*('Summary '!$J$4/100+1),5),0)-1</f>
        <v>159</v>
      </c>
      <c r="AO180" s="206">
        <f t="shared" si="171"/>
        <v>0</v>
      </c>
      <c r="AP180" s="206">
        <f t="shared" si="172"/>
        <v>0</v>
      </c>
      <c r="AQ180" s="63"/>
      <c r="AR180" s="62">
        <v>129</v>
      </c>
      <c r="AS180" s="62"/>
      <c r="AT180" s="514"/>
      <c r="AU180" s="515"/>
      <c r="AV180" s="515">
        <f t="shared" si="173"/>
        <v>129</v>
      </c>
      <c r="AW180" s="511">
        <f t="shared" si="174"/>
        <v>129</v>
      </c>
      <c r="AX180" s="234"/>
      <c r="AY180" s="235"/>
      <c r="AZ180" s="458"/>
      <c r="BA180" s="459"/>
      <c r="BB180" s="460"/>
      <c r="BC180" s="45">
        <f t="shared" si="175"/>
        <v>0</v>
      </c>
      <c r="BD180" s="44">
        <f t="shared" si="176"/>
        <v>0</v>
      </c>
      <c r="BE180" s="512">
        <f t="shared" si="177"/>
        <v>129</v>
      </c>
      <c r="BF180" s="400"/>
      <c r="BG180" s="210">
        <f t="shared" si="189"/>
        <v>0</v>
      </c>
      <c r="BH180" s="512">
        <f t="shared" si="178"/>
        <v>141.9</v>
      </c>
      <c r="BI180" s="400"/>
      <c r="BJ180" s="44">
        <f t="shared" si="179"/>
        <v>0</v>
      </c>
      <c r="BK180" s="512">
        <f t="shared" si="180"/>
        <v>148.35</v>
      </c>
      <c r="BL180" s="400"/>
      <c r="BM180" s="210">
        <f t="shared" si="181"/>
        <v>0</v>
      </c>
      <c r="BN180" s="512">
        <f t="shared" si="182"/>
        <v>154.79999999999998</v>
      </c>
      <c r="BO180" s="397">
        <f t="shared" si="183"/>
        <v>0</v>
      </c>
      <c r="BP180" s="210">
        <f t="shared" si="184"/>
        <v>0</v>
      </c>
      <c r="BQ180" s="44">
        <f t="shared" si="185"/>
        <v>0</v>
      </c>
      <c r="BR180" s="422">
        <v>3139</v>
      </c>
      <c r="BS180" s="310"/>
      <c r="BT180" s="303"/>
      <c r="BU180" s="303"/>
      <c r="BV180" s="303"/>
      <c r="BW180" s="303"/>
      <c r="BX180" s="305"/>
      <c r="BY180" s="305"/>
      <c r="BZ180" s="303"/>
    </row>
    <row r="181" spans="1:78" ht="12.75" customHeight="1">
      <c r="A181" s="44" t="str">
        <f t="shared" si="187"/>
        <v>AX13138</v>
      </c>
      <c r="B181" s="264" t="s">
        <v>771</v>
      </c>
      <c r="C181" s="264" t="s">
        <v>1617</v>
      </c>
      <c r="D181" s="264" t="s">
        <v>544</v>
      </c>
      <c r="E181" s="402"/>
      <c r="F181" s="47" t="s">
        <v>584</v>
      </c>
      <c r="G181" s="46" t="s">
        <v>99</v>
      </c>
      <c r="H181" s="47" t="s">
        <v>79</v>
      </c>
      <c r="I181" s="223" t="s">
        <v>1798</v>
      </c>
      <c r="J181" s="636" t="s">
        <v>1808</v>
      </c>
      <c r="K181" s="636" t="s">
        <v>1801</v>
      </c>
      <c r="L181" s="223" t="s">
        <v>1799</v>
      </c>
      <c r="M181" s="212">
        <v>1.9050864000000001</v>
      </c>
      <c r="N181" s="44">
        <v>1</v>
      </c>
      <c r="O181" s="210"/>
      <c r="P181" s="210"/>
      <c r="Q181" s="49"/>
      <c r="R181" s="50"/>
      <c r="S181" s="51"/>
      <c r="T181" s="52"/>
      <c r="U181" s="53"/>
      <c r="V181" s="54"/>
      <c r="W181" s="520"/>
      <c r="X181" s="56"/>
      <c r="Y181" s="57"/>
      <c r="Z181" s="58"/>
      <c r="AA181" s="521"/>
      <c r="AB181" s="400"/>
      <c r="AC181" s="461"/>
      <c r="AD181" s="213">
        <f t="shared" si="190"/>
        <v>0</v>
      </c>
      <c r="AE181" s="61">
        <f t="shared" si="188"/>
        <v>0</v>
      </c>
      <c r="AF181" s="62"/>
      <c r="AG181" s="62"/>
      <c r="AH181" s="63"/>
      <c r="AI181" s="149"/>
      <c r="AJ181" s="406"/>
      <c r="AK181" s="149"/>
      <c r="AL181" s="516"/>
      <c r="AM181" s="510"/>
      <c r="AN181" s="205">
        <f>ROUND(CEILING(AR181*('Summary '!$J$4/100+1),5),0)-1</f>
        <v>149</v>
      </c>
      <c r="AO181" s="206">
        <f t="shared" si="171"/>
        <v>0</v>
      </c>
      <c r="AP181" s="206">
        <f t="shared" si="172"/>
        <v>0</v>
      </c>
      <c r="AQ181" s="63"/>
      <c r="AR181" s="62">
        <v>119</v>
      </c>
      <c r="AS181" s="62"/>
      <c r="AT181" s="514"/>
      <c r="AU181" s="515"/>
      <c r="AV181" s="515">
        <f t="shared" si="173"/>
        <v>119</v>
      </c>
      <c r="AW181" s="511">
        <f t="shared" si="174"/>
        <v>119</v>
      </c>
      <c r="AX181" s="234"/>
      <c r="AY181" s="235"/>
      <c r="AZ181" s="458"/>
      <c r="BA181" s="459"/>
      <c r="BB181" s="460"/>
      <c r="BC181" s="45">
        <f t="shared" si="175"/>
        <v>0</v>
      </c>
      <c r="BD181" s="44">
        <f t="shared" si="176"/>
        <v>0</v>
      </c>
      <c r="BE181" s="512">
        <f t="shared" si="177"/>
        <v>119</v>
      </c>
      <c r="BF181" s="400"/>
      <c r="BG181" s="210">
        <f t="shared" si="189"/>
        <v>0</v>
      </c>
      <c r="BH181" s="512">
        <f t="shared" si="178"/>
        <v>130.9</v>
      </c>
      <c r="BI181" s="400"/>
      <c r="BJ181" s="44">
        <f t="shared" si="179"/>
        <v>0</v>
      </c>
      <c r="BK181" s="512">
        <f t="shared" si="180"/>
        <v>136.85</v>
      </c>
      <c r="BL181" s="400"/>
      <c r="BM181" s="210">
        <f t="shared" si="181"/>
        <v>0</v>
      </c>
      <c r="BN181" s="512">
        <f t="shared" si="182"/>
        <v>142.79999999999998</v>
      </c>
      <c r="BO181" s="397">
        <f t="shared" si="183"/>
        <v>0</v>
      </c>
      <c r="BP181" s="210">
        <f t="shared" si="184"/>
        <v>0</v>
      </c>
      <c r="BQ181" s="44">
        <f t="shared" si="185"/>
        <v>0</v>
      </c>
      <c r="BR181" s="215">
        <v>3138</v>
      </c>
      <c r="BS181" s="310"/>
      <c r="BT181" s="303"/>
      <c r="BU181" s="303"/>
      <c r="BV181" s="303"/>
      <c r="BW181" s="303"/>
      <c r="BX181" s="305"/>
      <c r="BY181" s="305"/>
      <c r="BZ181" s="303"/>
    </row>
    <row r="182" spans="1:78" ht="12.75" customHeight="1">
      <c r="A182" s="44" t="str">
        <f t="shared" si="187"/>
        <v>AX13141</v>
      </c>
      <c r="B182" s="264" t="s">
        <v>771</v>
      </c>
      <c r="C182" s="264" t="s">
        <v>1618</v>
      </c>
      <c r="D182" s="264" t="s">
        <v>544</v>
      </c>
      <c r="E182" s="402"/>
      <c r="F182" s="47" t="s">
        <v>584</v>
      </c>
      <c r="G182" s="46" t="s">
        <v>99</v>
      </c>
      <c r="H182" s="47" t="s">
        <v>79</v>
      </c>
      <c r="I182" s="223" t="s">
        <v>1798</v>
      </c>
      <c r="J182" s="636" t="s">
        <v>1808</v>
      </c>
      <c r="K182" s="636" t="s">
        <v>1801</v>
      </c>
      <c r="L182" s="223" t="s">
        <v>1799</v>
      </c>
      <c r="M182" s="212">
        <v>1.9050864000000001</v>
      </c>
      <c r="N182" s="44">
        <v>1</v>
      </c>
      <c r="O182" s="210"/>
      <c r="P182" s="210"/>
      <c r="Q182" s="49"/>
      <c r="R182" s="50"/>
      <c r="S182" s="51"/>
      <c r="T182" s="52"/>
      <c r="U182" s="53"/>
      <c r="V182" s="54"/>
      <c r="W182" s="520"/>
      <c r="X182" s="56"/>
      <c r="Y182" s="57"/>
      <c r="Z182" s="58"/>
      <c r="AA182" s="521"/>
      <c r="AB182" s="400"/>
      <c r="AC182" s="461"/>
      <c r="AD182" s="213">
        <f t="shared" si="190"/>
        <v>0</v>
      </c>
      <c r="AE182" s="61">
        <f t="shared" si="188"/>
        <v>0</v>
      </c>
      <c r="AF182" s="62"/>
      <c r="AG182" s="62"/>
      <c r="AH182" s="63"/>
      <c r="AI182" s="149"/>
      <c r="AJ182" s="406"/>
      <c r="AK182" s="149"/>
      <c r="AL182" s="516"/>
      <c r="AM182" s="510"/>
      <c r="AN182" s="205">
        <f>ROUND(CEILING(AR182*('Summary '!$J$4/100+1),5),0)-1</f>
        <v>159</v>
      </c>
      <c r="AO182" s="206">
        <f t="shared" si="171"/>
        <v>0</v>
      </c>
      <c r="AP182" s="206">
        <f t="shared" si="172"/>
        <v>0</v>
      </c>
      <c r="AQ182" s="63"/>
      <c r="AR182" s="62">
        <v>129</v>
      </c>
      <c r="AS182" s="62"/>
      <c r="AT182" s="514"/>
      <c r="AU182" s="515"/>
      <c r="AV182" s="515">
        <f t="shared" si="173"/>
        <v>129</v>
      </c>
      <c r="AW182" s="511">
        <f t="shared" si="174"/>
        <v>129</v>
      </c>
      <c r="AX182" s="234"/>
      <c r="AY182" s="235"/>
      <c r="AZ182" s="458"/>
      <c r="BA182" s="459"/>
      <c r="BB182" s="460"/>
      <c r="BC182" s="45">
        <f t="shared" si="175"/>
        <v>0</v>
      </c>
      <c r="BD182" s="44">
        <f t="shared" si="176"/>
        <v>0</v>
      </c>
      <c r="BE182" s="512">
        <f t="shared" si="177"/>
        <v>129</v>
      </c>
      <c r="BF182" s="400"/>
      <c r="BG182" s="210">
        <f t="shared" si="189"/>
        <v>0</v>
      </c>
      <c r="BH182" s="512">
        <f t="shared" si="178"/>
        <v>141.9</v>
      </c>
      <c r="BI182" s="400"/>
      <c r="BJ182" s="44">
        <f t="shared" si="179"/>
        <v>0</v>
      </c>
      <c r="BK182" s="512">
        <f t="shared" si="180"/>
        <v>148.35</v>
      </c>
      <c r="BL182" s="400"/>
      <c r="BM182" s="210">
        <f t="shared" si="181"/>
        <v>0</v>
      </c>
      <c r="BN182" s="512">
        <f t="shared" si="182"/>
        <v>154.79999999999998</v>
      </c>
      <c r="BO182" s="397">
        <f t="shared" si="183"/>
        <v>0</v>
      </c>
      <c r="BP182" s="210">
        <f t="shared" si="184"/>
        <v>0</v>
      </c>
      <c r="BQ182" s="44">
        <f t="shared" si="185"/>
        <v>0</v>
      </c>
      <c r="BR182" s="422">
        <v>3141</v>
      </c>
      <c r="BS182" s="310"/>
      <c r="BT182" s="303"/>
      <c r="BU182" s="303"/>
      <c r="BV182" s="303"/>
      <c r="BW182" s="303"/>
      <c r="BX182" s="305"/>
      <c r="BY182" s="305"/>
      <c r="BZ182" s="303"/>
    </row>
    <row r="183" spans="1:78" ht="12.75" customHeight="1">
      <c r="A183" s="44" t="str">
        <f t="shared" si="187"/>
        <v>AX13154</v>
      </c>
      <c r="B183" s="264" t="s">
        <v>771</v>
      </c>
      <c r="C183" s="264" t="s">
        <v>1619</v>
      </c>
      <c r="D183" s="264" t="s">
        <v>544</v>
      </c>
      <c r="E183" s="402"/>
      <c r="F183" s="47" t="s">
        <v>583</v>
      </c>
      <c r="G183" s="46" t="s">
        <v>87</v>
      </c>
      <c r="H183" s="47" t="s">
        <v>79</v>
      </c>
      <c r="I183" s="223" t="s">
        <v>1798</v>
      </c>
      <c r="J183" s="636" t="s">
        <v>1808</v>
      </c>
      <c r="K183" s="636" t="s">
        <v>1801</v>
      </c>
      <c r="L183" s="223" t="s">
        <v>1799</v>
      </c>
      <c r="M183" s="48">
        <v>1.9051200000000001</v>
      </c>
      <c r="N183" s="44">
        <v>2</v>
      </c>
      <c r="O183" s="210"/>
      <c r="P183" s="210"/>
      <c r="Q183" s="49"/>
      <c r="R183" s="50"/>
      <c r="S183" s="51"/>
      <c r="T183" s="52"/>
      <c r="U183" s="53"/>
      <c r="V183" s="54"/>
      <c r="W183" s="520"/>
      <c r="X183" s="56"/>
      <c r="Y183" s="57"/>
      <c r="Z183" s="58"/>
      <c r="AA183" s="521"/>
      <c r="AB183" s="400"/>
      <c r="AC183" s="461"/>
      <c r="AD183" s="213">
        <f t="shared" si="190"/>
        <v>0</v>
      </c>
      <c r="AE183" s="61">
        <f t="shared" si="188"/>
        <v>0</v>
      </c>
      <c r="AF183" s="62"/>
      <c r="AG183" s="62"/>
      <c r="AH183" s="63"/>
      <c r="AI183" s="149"/>
      <c r="AJ183" s="406"/>
      <c r="AK183" s="149"/>
      <c r="AL183" s="516"/>
      <c r="AM183" s="510"/>
      <c r="AN183" s="205">
        <f>ROUND(CEILING(AR183*('Summary '!$J$4/100+1),5),0)-1</f>
        <v>149</v>
      </c>
      <c r="AO183" s="206">
        <f t="shared" si="171"/>
        <v>0</v>
      </c>
      <c r="AP183" s="206">
        <f t="shared" si="172"/>
        <v>0</v>
      </c>
      <c r="AQ183" s="63"/>
      <c r="AR183" s="62">
        <v>119</v>
      </c>
      <c r="AS183" s="62"/>
      <c r="AT183" s="514"/>
      <c r="AU183" s="515"/>
      <c r="AV183" s="515">
        <f t="shared" si="173"/>
        <v>119</v>
      </c>
      <c r="AW183" s="511">
        <f t="shared" si="174"/>
        <v>119</v>
      </c>
      <c r="AX183" s="234"/>
      <c r="AY183" s="235"/>
      <c r="AZ183" s="458"/>
      <c r="BA183" s="459"/>
      <c r="BB183" s="460"/>
      <c r="BC183" s="45">
        <f t="shared" si="175"/>
        <v>0</v>
      </c>
      <c r="BD183" s="44">
        <f t="shared" si="176"/>
        <v>0</v>
      </c>
      <c r="BE183" s="512">
        <f t="shared" si="177"/>
        <v>119</v>
      </c>
      <c r="BF183" s="400"/>
      <c r="BG183" s="210">
        <f t="shared" si="189"/>
        <v>0</v>
      </c>
      <c r="BH183" s="512">
        <f t="shared" si="178"/>
        <v>130.9</v>
      </c>
      <c r="BI183" s="400"/>
      <c r="BJ183" s="44">
        <f t="shared" si="179"/>
        <v>0</v>
      </c>
      <c r="BK183" s="512">
        <f t="shared" si="180"/>
        <v>136.85</v>
      </c>
      <c r="BL183" s="400"/>
      <c r="BM183" s="210">
        <f t="shared" si="181"/>
        <v>0</v>
      </c>
      <c r="BN183" s="512">
        <f t="shared" si="182"/>
        <v>142.79999999999998</v>
      </c>
      <c r="BO183" s="397">
        <f t="shared" si="183"/>
        <v>0</v>
      </c>
      <c r="BP183" s="210">
        <f t="shared" si="184"/>
        <v>0</v>
      </c>
      <c r="BQ183" s="44">
        <f t="shared" si="185"/>
        <v>0</v>
      </c>
      <c r="BR183" s="422">
        <v>3154</v>
      </c>
      <c r="BS183" s="310"/>
      <c r="BT183" s="303"/>
      <c r="BU183" s="303"/>
      <c r="BV183" s="303"/>
      <c r="BW183" s="303"/>
      <c r="BX183" s="305"/>
      <c r="BY183" s="305"/>
      <c r="BZ183" s="303"/>
    </row>
    <row r="184" spans="1:78" ht="12.75" customHeight="1">
      <c r="A184" s="44" t="str">
        <f t="shared" si="187"/>
        <v>AX13155</v>
      </c>
      <c r="B184" s="264" t="s">
        <v>771</v>
      </c>
      <c r="C184" s="264" t="s">
        <v>1620</v>
      </c>
      <c r="D184" s="264" t="s">
        <v>544</v>
      </c>
      <c r="E184" s="402"/>
      <c r="F184" s="47" t="s">
        <v>583</v>
      </c>
      <c r="G184" s="46" t="s">
        <v>87</v>
      </c>
      <c r="H184" s="47" t="s">
        <v>79</v>
      </c>
      <c r="I184" s="223" t="s">
        <v>1798</v>
      </c>
      <c r="J184" s="636" t="s">
        <v>1808</v>
      </c>
      <c r="K184" s="636" t="s">
        <v>1801</v>
      </c>
      <c r="L184" s="223" t="s">
        <v>1799</v>
      </c>
      <c r="M184" s="48">
        <v>2.0411999999999999</v>
      </c>
      <c r="N184" s="44">
        <v>2</v>
      </c>
      <c r="O184" s="210"/>
      <c r="P184" s="210"/>
      <c r="Q184" s="49"/>
      <c r="R184" s="50"/>
      <c r="S184" s="51"/>
      <c r="T184" s="52"/>
      <c r="U184" s="53"/>
      <c r="V184" s="54"/>
      <c r="W184" s="520"/>
      <c r="X184" s="56"/>
      <c r="Y184" s="57"/>
      <c r="Z184" s="58"/>
      <c r="AA184" s="521"/>
      <c r="AB184" s="400"/>
      <c r="AC184" s="461"/>
      <c r="AD184" s="213">
        <f t="shared" si="190"/>
        <v>0</v>
      </c>
      <c r="AE184" s="61">
        <f t="shared" si="188"/>
        <v>0</v>
      </c>
      <c r="AF184" s="62"/>
      <c r="AG184" s="62"/>
      <c r="AH184" s="63"/>
      <c r="AI184" s="149"/>
      <c r="AJ184" s="406"/>
      <c r="AK184" s="149"/>
      <c r="AL184" s="516"/>
      <c r="AM184" s="510"/>
      <c r="AN184" s="205">
        <f>ROUND(CEILING(AR184*('Summary '!$J$4/100+1),5),0)-1</f>
        <v>149</v>
      </c>
      <c r="AO184" s="206">
        <f t="shared" si="171"/>
        <v>0</v>
      </c>
      <c r="AP184" s="206">
        <f t="shared" si="172"/>
        <v>0</v>
      </c>
      <c r="AQ184" s="63"/>
      <c r="AR184" s="62">
        <v>119</v>
      </c>
      <c r="AS184" s="62"/>
      <c r="AT184" s="514"/>
      <c r="AU184" s="515"/>
      <c r="AV184" s="515">
        <f t="shared" si="173"/>
        <v>119</v>
      </c>
      <c r="AW184" s="511">
        <f t="shared" si="174"/>
        <v>119</v>
      </c>
      <c r="AX184" s="234"/>
      <c r="AY184" s="235"/>
      <c r="AZ184" s="458"/>
      <c r="BA184" s="459"/>
      <c r="BB184" s="460"/>
      <c r="BC184" s="45">
        <f t="shared" si="175"/>
        <v>0</v>
      </c>
      <c r="BD184" s="44">
        <f t="shared" si="176"/>
        <v>0</v>
      </c>
      <c r="BE184" s="512">
        <f t="shared" si="177"/>
        <v>119</v>
      </c>
      <c r="BF184" s="400"/>
      <c r="BG184" s="210">
        <f t="shared" si="189"/>
        <v>0</v>
      </c>
      <c r="BH184" s="512">
        <f t="shared" si="178"/>
        <v>130.9</v>
      </c>
      <c r="BI184" s="400"/>
      <c r="BJ184" s="44">
        <f t="shared" si="179"/>
        <v>0</v>
      </c>
      <c r="BK184" s="512">
        <f t="shared" si="180"/>
        <v>136.85</v>
      </c>
      <c r="BL184" s="400"/>
      <c r="BM184" s="210">
        <f t="shared" si="181"/>
        <v>0</v>
      </c>
      <c r="BN184" s="512">
        <f t="shared" si="182"/>
        <v>142.79999999999998</v>
      </c>
      <c r="BO184" s="397">
        <f t="shared" si="183"/>
        <v>0</v>
      </c>
      <c r="BP184" s="210">
        <f t="shared" si="184"/>
        <v>0</v>
      </c>
      <c r="BQ184" s="44">
        <f t="shared" si="185"/>
        <v>0</v>
      </c>
      <c r="BR184" s="215">
        <v>3155</v>
      </c>
      <c r="BS184" s="310"/>
      <c r="BT184" s="303"/>
      <c r="BU184" s="303"/>
      <c r="BV184" s="303"/>
      <c r="BW184" s="303"/>
      <c r="BX184" s="305"/>
      <c r="BY184" s="305"/>
      <c r="BZ184" s="303"/>
    </row>
    <row r="185" spans="1:78" ht="12.75" customHeight="1">
      <c r="A185" s="44" t="str">
        <f t="shared" si="187"/>
        <v>AX13156</v>
      </c>
      <c r="B185" s="264" t="s">
        <v>771</v>
      </c>
      <c r="C185" s="264" t="s">
        <v>1621</v>
      </c>
      <c r="D185" s="264" t="s">
        <v>544</v>
      </c>
      <c r="E185" s="402"/>
      <c r="F185" s="118" t="s">
        <v>585</v>
      </c>
      <c r="G185" s="46" t="s">
        <v>87</v>
      </c>
      <c r="H185" s="47" t="s">
        <v>79</v>
      </c>
      <c r="I185" s="223" t="s">
        <v>1798</v>
      </c>
      <c r="J185" s="636" t="s">
        <v>1808</v>
      </c>
      <c r="K185" s="636" t="s">
        <v>1801</v>
      </c>
      <c r="L185" s="223" t="s">
        <v>1799</v>
      </c>
      <c r="M185" s="48">
        <v>2.6308799999999999</v>
      </c>
      <c r="N185" s="44">
        <v>2</v>
      </c>
      <c r="O185" s="210"/>
      <c r="P185" s="210"/>
      <c r="Q185" s="49"/>
      <c r="R185" s="50"/>
      <c r="S185" s="51"/>
      <c r="T185" s="52"/>
      <c r="U185" s="53"/>
      <c r="V185" s="54"/>
      <c r="W185" s="520"/>
      <c r="X185" s="56"/>
      <c r="Y185" s="57"/>
      <c r="Z185" s="58"/>
      <c r="AA185" s="521"/>
      <c r="AB185" s="400"/>
      <c r="AC185" s="461"/>
      <c r="AD185" s="213">
        <f t="shared" si="190"/>
        <v>0</v>
      </c>
      <c r="AE185" s="61">
        <f t="shared" si="188"/>
        <v>0</v>
      </c>
      <c r="AF185" s="62"/>
      <c r="AG185" s="62"/>
      <c r="AH185" s="63"/>
      <c r="AI185" s="149"/>
      <c r="AJ185" s="406"/>
      <c r="AK185" s="149"/>
      <c r="AL185" s="516"/>
      <c r="AM185" s="510"/>
      <c r="AN185" s="205">
        <f>ROUND(CEILING(AR185*('Summary '!$J$4/100+1),5),0)-1</f>
        <v>194</v>
      </c>
      <c r="AO185" s="206">
        <f t="shared" si="171"/>
        <v>0</v>
      </c>
      <c r="AP185" s="206">
        <f t="shared" si="172"/>
        <v>0</v>
      </c>
      <c r="AQ185" s="63"/>
      <c r="AR185" s="62">
        <v>159</v>
      </c>
      <c r="AS185" s="62"/>
      <c r="AT185" s="514"/>
      <c r="AU185" s="515"/>
      <c r="AV185" s="515">
        <f t="shared" si="173"/>
        <v>159</v>
      </c>
      <c r="AW185" s="511">
        <f t="shared" si="174"/>
        <v>159</v>
      </c>
      <c r="AX185" s="234"/>
      <c r="AY185" s="235"/>
      <c r="AZ185" s="458"/>
      <c r="BA185" s="459"/>
      <c r="BB185" s="460"/>
      <c r="BC185" s="45">
        <f t="shared" si="175"/>
        <v>0</v>
      </c>
      <c r="BD185" s="44">
        <f t="shared" si="176"/>
        <v>0</v>
      </c>
      <c r="BE185" s="512">
        <f t="shared" si="177"/>
        <v>159</v>
      </c>
      <c r="BF185" s="400"/>
      <c r="BG185" s="210">
        <f t="shared" si="189"/>
        <v>0</v>
      </c>
      <c r="BH185" s="512">
        <f t="shared" si="178"/>
        <v>174.9</v>
      </c>
      <c r="BI185" s="400"/>
      <c r="BJ185" s="44">
        <f t="shared" si="179"/>
        <v>0</v>
      </c>
      <c r="BK185" s="512">
        <f t="shared" si="180"/>
        <v>182.85</v>
      </c>
      <c r="BL185" s="400"/>
      <c r="BM185" s="210">
        <f t="shared" si="181"/>
        <v>0</v>
      </c>
      <c r="BN185" s="512">
        <f t="shared" si="182"/>
        <v>190.79999999999998</v>
      </c>
      <c r="BO185" s="397">
        <f t="shared" si="183"/>
        <v>0</v>
      </c>
      <c r="BP185" s="210">
        <f t="shared" si="184"/>
        <v>0</v>
      </c>
      <c r="BQ185" s="44">
        <f t="shared" si="185"/>
        <v>0</v>
      </c>
      <c r="BR185" s="422">
        <v>3156</v>
      </c>
      <c r="BS185" s="310"/>
      <c r="BT185" s="303"/>
      <c r="BU185" s="303"/>
      <c r="BV185" s="303"/>
      <c r="BW185" s="303"/>
      <c r="BX185" s="305"/>
      <c r="BY185" s="305"/>
      <c r="BZ185" s="303"/>
    </row>
    <row r="186" spans="1:78" ht="12.75" customHeight="1">
      <c r="A186" s="44" t="str">
        <f t="shared" si="187"/>
        <v>AX13176</v>
      </c>
      <c r="B186" s="264" t="s">
        <v>771</v>
      </c>
      <c r="C186" s="264" t="s">
        <v>1622</v>
      </c>
      <c r="D186" s="264" t="s">
        <v>544</v>
      </c>
      <c r="E186" s="402"/>
      <c r="F186" s="118" t="s">
        <v>57</v>
      </c>
      <c r="G186" s="46" t="s">
        <v>87</v>
      </c>
      <c r="H186" s="47" t="s">
        <v>79</v>
      </c>
      <c r="I186" s="223" t="s">
        <v>1798</v>
      </c>
      <c r="J186" s="636" t="s">
        <v>1808</v>
      </c>
      <c r="K186" s="636" t="s">
        <v>1801</v>
      </c>
      <c r="L186" s="223" t="s">
        <v>1799</v>
      </c>
      <c r="M186" s="48">
        <v>2.4948000000000001</v>
      </c>
      <c r="N186" s="44">
        <v>2</v>
      </c>
      <c r="O186" s="210"/>
      <c r="P186" s="210"/>
      <c r="Q186" s="49"/>
      <c r="R186" s="50"/>
      <c r="S186" s="51"/>
      <c r="T186" s="52"/>
      <c r="U186" s="53"/>
      <c r="V186" s="54"/>
      <c r="W186" s="520"/>
      <c r="X186" s="56"/>
      <c r="Y186" s="57"/>
      <c r="Z186" s="58"/>
      <c r="AA186" s="521"/>
      <c r="AB186" s="400"/>
      <c r="AC186" s="461"/>
      <c r="AD186" s="213">
        <f t="shared" si="190"/>
        <v>0</v>
      </c>
      <c r="AE186" s="61">
        <f t="shared" si="188"/>
        <v>0</v>
      </c>
      <c r="AF186" s="62"/>
      <c r="AG186" s="62"/>
      <c r="AH186" s="63"/>
      <c r="AI186" s="149"/>
      <c r="AJ186" s="406"/>
      <c r="AK186" s="149"/>
      <c r="AL186" s="516"/>
      <c r="AM186" s="510"/>
      <c r="AN186" s="205">
        <f>ROUND(CEILING(AR186*('Summary '!$J$4/100+1),5),0)-1</f>
        <v>194</v>
      </c>
      <c r="AO186" s="206">
        <f t="shared" si="171"/>
        <v>0</v>
      </c>
      <c r="AP186" s="206">
        <f t="shared" si="172"/>
        <v>0</v>
      </c>
      <c r="AQ186" s="63"/>
      <c r="AR186" s="62">
        <v>159</v>
      </c>
      <c r="AS186" s="62"/>
      <c r="AT186" s="514"/>
      <c r="AU186" s="515"/>
      <c r="AV186" s="515">
        <f t="shared" si="173"/>
        <v>159</v>
      </c>
      <c r="AW186" s="511">
        <f t="shared" si="174"/>
        <v>159</v>
      </c>
      <c r="AX186" s="234"/>
      <c r="AY186" s="235"/>
      <c r="AZ186" s="458"/>
      <c r="BA186" s="459"/>
      <c r="BB186" s="460"/>
      <c r="BC186" s="45">
        <f t="shared" si="175"/>
        <v>0</v>
      </c>
      <c r="BD186" s="44">
        <f t="shared" si="176"/>
        <v>0</v>
      </c>
      <c r="BE186" s="512">
        <f t="shared" si="177"/>
        <v>159</v>
      </c>
      <c r="BF186" s="400"/>
      <c r="BG186" s="210">
        <f t="shared" si="189"/>
        <v>0</v>
      </c>
      <c r="BH186" s="512">
        <f t="shared" si="178"/>
        <v>174.9</v>
      </c>
      <c r="BI186" s="400"/>
      <c r="BJ186" s="44">
        <f t="shared" si="179"/>
        <v>0</v>
      </c>
      <c r="BK186" s="512">
        <f t="shared" si="180"/>
        <v>182.85</v>
      </c>
      <c r="BL186" s="400"/>
      <c r="BM186" s="210">
        <f t="shared" si="181"/>
        <v>0</v>
      </c>
      <c r="BN186" s="512">
        <f t="shared" si="182"/>
        <v>190.79999999999998</v>
      </c>
      <c r="BO186" s="397">
        <f t="shared" si="183"/>
        <v>0</v>
      </c>
      <c r="BP186" s="210">
        <f t="shared" si="184"/>
        <v>0</v>
      </c>
      <c r="BQ186" s="44">
        <f t="shared" si="185"/>
        <v>0</v>
      </c>
      <c r="BR186" s="422">
        <v>3176</v>
      </c>
      <c r="BS186" s="310"/>
      <c r="BT186" s="303"/>
      <c r="BU186" s="303"/>
      <c r="BV186" s="303"/>
      <c r="BW186" s="303"/>
      <c r="BX186" s="305"/>
      <c r="BY186" s="305"/>
      <c r="BZ186" s="303"/>
    </row>
    <row r="187" spans="1:78" ht="12.75" customHeight="1">
      <c r="A187" s="44" t="str">
        <f t="shared" ref="A187" si="191">"AX1"&amp;REPT(0,4-LEN(BR187))&amp;BR187</f>
        <v>AX13177</v>
      </c>
      <c r="B187" s="264" t="s">
        <v>771</v>
      </c>
      <c r="C187" s="264" t="s">
        <v>1623</v>
      </c>
      <c r="D187" s="264" t="s">
        <v>544</v>
      </c>
      <c r="E187" s="402"/>
      <c r="F187" s="118" t="s">
        <v>57</v>
      </c>
      <c r="G187" s="46" t="s">
        <v>99</v>
      </c>
      <c r="H187" s="47" t="s">
        <v>74</v>
      </c>
      <c r="I187" s="223" t="s">
        <v>1798</v>
      </c>
      <c r="J187" s="636" t="s">
        <v>1808</v>
      </c>
      <c r="K187" s="636" t="s">
        <v>1801</v>
      </c>
      <c r="L187" s="223" t="s">
        <v>1799</v>
      </c>
      <c r="M187" s="48">
        <v>2.7669000000000001</v>
      </c>
      <c r="N187" s="44">
        <v>2</v>
      </c>
      <c r="O187" s="210"/>
      <c r="P187" s="210"/>
      <c r="Q187" s="49"/>
      <c r="R187" s="50"/>
      <c r="S187" s="51"/>
      <c r="T187" s="52"/>
      <c r="U187" s="53"/>
      <c r="V187" s="54"/>
      <c r="W187" s="520"/>
      <c r="X187" s="56"/>
      <c r="Y187" s="57"/>
      <c r="Z187" s="58"/>
      <c r="AA187" s="521"/>
      <c r="AB187" s="400"/>
      <c r="AC187" s="461"/>
      <c r="AD187" s="213">
        <f t="shared" si="190"/>
        <v>0</v>
      </c>
      <c r="AE187" s="61">
        <f t="shared" ref="AE187" si="192">N187*AD187</f>
        <v>0</v>
      </c>
      <c r="AF187" s="62"/>
      <c r="AG187" s="62"/>
      <c r="AH187" s="63"/>
      <c r="AI187" s="149"/>
      <c r="AJ187" s="406"/>
      <c r="AK187" s="149"/>
      <c r="AL187" s="516"/>
      <c r="AM187" s="510"/>
      <c r="AN187" s="205">
        <f>ROUND(CEILING(AR187*('Summary '!$J$4/100+1),5),0)-1</f>
        <v>214</v>
      </c>
      <c r="AO187" s="206">
        <f t="shared" si="171"/>
        <v>0</v>
      </c>
      <c r="AP187" s="206">
        <f t="shared" si="172"/>
        <v>0</v>
      </c>
      <c r="AQ187" s="63"/>
      <c r="AR187" s="62">
        <v>174</v>
      </c>
      <c r="AS187" s="62"/>
      <c r="AT187" s="514"/>
      <c r="AU187" s="515"/>
      <c r="AV187" s="515">
        <f t="shared" si="173"/>
        <v>174</v>
      </c>
      <c r="AW187" s="511">
        <f t="shared" si="174"/>
        <v>174</v>
      </c>
      <c r="AX187" s="234"/>
      <c r="AY187" s="235"/>
      <c r="AZ187" s="458"/>
      <c r="BA187" s="459"/>
      <c r="BB187" s="460"/>
      <c r="BC187" s="45">
        <f t="shared" si="175"/>
        <v>0</v>
      </c>
      <c r="BD187" s="44">
        <f t="shared" si="176"/>
        <v>0</v>
      </c>
      <c r="BE187" s="512">
        <f t="shared" si="177"/>
        <v>174</v>
      </c>
      <c r="BF187" s="400"/>
      <c r="BG187" s="210">
        <f t="shared" si="189"/>
        <v>0</v>
      </c>
      <c r="BH187" s="512">
        <f t="shared" si="178"/>
        <v>191.4</v>
      </c>
      <c r="BI187" s="400"/>
      <c r="BJ187" s="44">
        <f t="shared" si="179"/>
        <v>0</v>
      </c>
      <c r="BK187" s="512">
        <f t="shared" si="180"/>
        <v>200.1</v>
      </c>
      <c r="BL187" s="400"/>
      <c r="BM187" s="210">
        <f t="shared" si="181"/>
        <v>0</v>
      </c>
      <c r="BN187" s="512">
        <f t="shared" si="182"/>
        <v>208.79999999999998</v>
      </c>
      <c r="BO187" s="397">
        <f t="shared" si="183"/>
        <v>0</v>
      </c>
      <c r="BP187" s="210">
        <f t="shared" si="184"/>
        <v>0</v>
      </c>
      <c r="BQ187" s="44">
        <f t="shared" si="185"/>
        <v>0</v>
      </c>
      <c r="BR187" s="422">
        <v>3177</v>
      </c>
      <c r="BS187" s="310"/>
      <c r="BT187" s="303"/>
      <c r="BU187" s="303"/>
      <c r="BV187" s="303"/>
      <c r="BW187" s="303"/>
      <c r="BX187" s="305"/>
      <c r="BY187" s="305"/>
      <c r="BZ187" s="303"/>
    </row>
    <row r="188" spans="1:78" ht="12.75" customHeight="1">
      <c r="A188" s="44" t="str">
        <f t="shared" si="187"/>
        <v>AX13178</v>
      </c>
      <c r="B188" s="264" t="s">
        <v>771</v>
      </c>
      <c r="C188" s="264" t="s">
        <v>1624</v>
      </c>
      <c r="D188" s="264" t="s">
        <v>544</v>
      </c>
      <c r="E188" s="402"/>
      <c r="F188" s="118" t="s">
        <v>57</v>
      </c>
      <c r="G188" s="46" t="s">
        <v>99</v>
      </c>
      <c r="H188" s="47" t="s">
        <v>74</v>
      </c>
      <c r="I188" s="223" t="s">
        <v>1798</v>
      </c>
      <c r="J188" s="636" t="s">
        <v>1808</v>
      </c>
      <c r="K188" s="636" t="s">
        <v>1801</v>
      </c>
      <c r="L188" s="223" t="s">
        <v>1799</v>
      </c>
      <c r="M188" s="48">
        <v>3.0617000000000001</v>
      </c>
      <c r="N188" s="44">
        <v>2</v>
      </c>
      <c r="O188" s="210"/>
      <c r="P188" s="210"/>
      <c r="Q188" s="49"/>
      <c r="R188" s="50"/>
      <c r="S188" s="51"/>
      <c r="T188" s="52"/>
      <c r="U188" s="53"/>
      <c r="V188" s="54"/>
      <c r="W188" s="520"/>
      <c r="X188" s="56"/>
      <c r="Y188" s="57"/>
      <c r="Z188" s="58"/>
      <c r="AA188" s="521"/>
      <c r="AB188" s="400"/>
      <c r="AC188" s="461"/>
      <c r="AD188" s="213">
        <f t="shared" si="190"/>
        <v>0</v>
      </c>
      <c r="AE188" s="61">
        <f t="shared" si="188"/>
        <v>0</v>
      </c>
      <c r="AF188" s="62"/>
      <c r="AG188" s="62"/>
      <c r="AH188" s="63"/>
      <c r="AI188" s="149"/>
      <c r="AJ188" s="406"/>
      <c r="AK188" s="149"/>
      <c r="AL188" s="516"/>
      <c r="AM188" s="510"/>
      <c r="AN188" s="205">
        <f>ROUND(CEILING(AR188*('Summary '!$J$4/100+1),5),0)-1</f>
        <v>224</v>
      </c>
      <c r="AO188" s="206">
        <f t="shared" si="171"/>
        <v>0</v>
      </c>
      <c r="AP188" s="206">
        <f t="shared" si="172"/>
        <v>0</v>
      </c>
      <c r="AQ188" s="63"/>
      <c r="AR188" s="62">
        <v>184</v>
      </c>
      <c r="AS188" s="62"/>
      <c r="AT188" s="514"/>
      <c r="AU188" s="515"/>
      <c r="AV188" s="515">
        <f t="shared" si="173"/>
        <v>184</v>
      </c>
      <c r="AW188" s="511">
        <f t="shared" si="174"/>
        <v>184</v>
      </c>
      <c r="AX188" s="234"/>
      <c r="AY188" s="235"/>
      <c r="AZ188" s="458"/>
      <c r="BA188" s="459"/>
      <c r="BB188" s="460"/>
      <c r="BC188" s="45">
        <f t="shared" si="175"/>
        <v>0</v>
      </c>
      <c r="BD188" s="44">
        <f t="shared" si="176"/>
        <v>0</v>
      </c>
      <c r="BE188" s="512">
        <f t="shared" si="177"/>
        <v>184</v>
      </c>
      <c r="BF188" s="400"/>
      <c r="BG188" s="210">
        <f t="shared" si="189"/>
        <v>0</v>
      </c>
      <c r="BH188" s="512">
        <f t="shared" si="178"/>
        <v>202.4</v>
      </c>
      <c r="BI188" s="400"/>
      <c r="BJ188" s="44">
        <f t="shared" si="179"/>
        <v>0</v>
      </c>
      <c r="BK188" s="512">
        <f t="shared" si="180"/>
        <v>211.6</v>
      </c>
      <c r="BL188" s="400"/>
      <c r="BM188" s="210">
        <f t="shared" si="181"/>
        <v>0</v>
      </c>
      <c r="BN188" s="512">
        <f t="shared" si="182"/>
        <v>220.79999999999998</v>
      </c>
      <c r="BO188" s="397">
        <f t="shared" si="183"/>
        <v>0</v>
      </c>
      <c r="BP188" s="210">
        <f t="shared" si="184"/>
        <v>0</v>
      </c>
      <c r="BQ188" s="44">
        <f t="shared" si="185"/>
        <v>0</v>
      </c>
      <c r="BR188" s="422">
        <v>3178</v>
      </c>
      <c r="BS188" s="310"/>
      <c r="BT188" s="303"/>
      <c r="BU188" s="303"/>
      <c r="BV188" s="303"/>
      <c r="BW188" s="303"/>
      <c r="BX188" s="305"/>
      <c r="BY188" s="305"/>
      <c r="BZ188" s="303"/>
    </row>
    <row r="189" spans="1:78" ht="12.75" customHeight="1">
      <c r="A189" s="44" t="str">
        <f t="shared" ref="A189" si="193">"AX1"&amp;REPT(0,4-LEN(BR189))&amp;BR189</f>
        <v>AX13179</v>
      </c>
      <c r="B189" s="264" t="s">
        <v>771</v>
      </c>
      <c r="C189" s="264" t="s">
        <v>1625</v>
      </c>
      <c r="D189" s="264" t="s">
        <v>544</v>
      </c>
      <c r="E189" s="402"/>
      <c r="F189" s="118" t="s">
        <v>583</v>
      </c>
      <c r="G189" s="46" t="s">
        <v>99</v>
      </c>
      <c r="H189" s="47" t="s">
        <v>74</v>
      </c>
      <c r="I189" s="223" t="s">
        <v>1798</v>
      </c>
      <c r="J189" s="636" t="s">
        <v>1808</v>
      </c>
      <c r="K189" s="636" t="s">
        <v>1801</v>
      </c>
      <c r="L189" s="223" t="s">
        <v>1799</v>
      </c>
      <c r="M189" s="48">
        <v>3.1071</v>
      </c>
      <c r="N189" s="44">
        <v>2</v>
      </c>
      <c r="O189" s="210"/>
      <c r="P189" s="210"/>
      <c r="Q189" s="49"/>
      <c r="R189" s="50"/>
      <c r="S189" s="51"/>
      <c r="T189" s="52"/>
      <c r="U189" s="53"/>
      <c r="V189" s="54"/>
      <c r="W189" s="520"/>
      <c r="X189" s="56"/>
      <c r="Y189" s="57"/>
      <c r="Z189" s="58"/>
      <c r="AA189" s="521"/>
      <c r="AB189" s="400"/>
      <c r="AC189" s="461"/>
      <c r="AD189" s="213">
        <f t="shared" si="190"/>
        <v>0</v>
      </c>
      <c r="AE189" s="61">
        <f t="shared" ref="AE189" si="194">N189*AD189</f>
        <v>0</v>
      </c>
      <c r="AF189" s="62"/>
      <c r="AG189" s="62"/>
      <c r="AH189" s="63"/>
      <c r="AI189" s="149"/>
      <c r="AJ189" s="406"/>
      <c r="AK189" s="149"/>
      <c r="AL189" s="516"/>
      <c r="AM189" s="510"/>
      <c r="AN189" s="205">
        <f>ROUND(CEILING(AR189*('Summary '!$J$4/100+1),5),0)-1</f>
        <v>234</v>
      </c>
      <c r="AO189" s="206">
        <f t="shared" si="171"/>
        <v>0</v>
      </c>
      <c r="AP189" s="206">
        <f t="shared" si="172"/>
        <v>0</v>
      </c>
      <c r="AQ189" s="63"/>
      <c r="AR189" s="62">
        <v>189</v>
      </c>
      <c r="AS189" s="62"/>
      <c r="AT189" s="514"/>
      <c r="AU189" s="515"/>
      <c r="AV189" s="515">
        <f t="shared" si="173"/>
        <v>189</v>
      </c>
      <c r="AW189" s="511">
        <f t="shared" si="174"/>
        <v>189</v>
      </c>
      <c r="AX189" s="234"/>
      <c r="AY189" s="235"/>
      <c r="AZ189" s="458"/>
      <c r="BA189" s="459"/>
      <c r="BB189" s="460"/>
      <c r="BC189" s="45">
        <f t="shared" si="175"/>
        <v>0</v>
      </c>
      <c r="BD189" s="44">
        <f t="shared" si="176"/>
        <v>0</v>
      </c>
      <c r="BE189" s="512">
        <f t="shared" si="177"/>
        <v>189</v>
      </c>
      <c r="BF189" s="400"/>
      <c r="BG189" s="210">
        <f t="shared" si="189"/>
        <v>0</v>
      </c>
      <c r="BH189" s="512">
        <f t="shared" si="178"/>
        <v>207.9</v>
      </c>
      <c r="BI189" s="400"/>
      <c r="BJ189" s="44">
        <f t="shared" si="179"/>
        <v>0</v>
      </c>
      <c r="BK189" s="512">
        <f t="shared" si="180"/>
        <v>217.35</v>
      </c>
      <c r="BL189" s="400"/>
      <c r="BM189" s="210">
        <f t="shared" si="181"/>
        <v>0</v>
      </c>
      <c r="BN189" s="512">
        <f t="shared" si="182"/>
        <v>226.79999999999998</v>
      </c>
      <c r="BO189" s="397">
        <f t="shared" si="183"/>
        <v>0</v>
      </c>
      <c r="BP189" s="210">
        <f t="shared" si="184"/>
        <v>0</v>
      </c>
      <c r="BQ189" s="44">
        <f t="shared" si="185"/>
        <v>0</v>
      </c>
      <c r="BR189" s="422">
        <v>3179</v>
      </c>
      <c r="BS189" s="310"/>
      <c r="BT189" s="303"/>
      <c r="BU189" s="303"/>
      <c r="BV189" s="303"/>
      <c r="BW189" s="303"/>
      <c r="BX189" s="305"/>
      <c r="BY189" s="305"/>
      <c r="BZ189" s="303"/>
    </row>
    <row r="190" spans="1:78" ht="12.75" customHeight="1">
      <c r="A190" s="44" t="str">
        <f t="shared" si="187"/>
        <v>AX13134</v>
      </c>
      <c r="B190" s="264" t="s">
        <v>771</v>
      </c>
      <c r="C190" s="264" t="s">
        <v>1626</v>
      </c>
      <c r="D190" s="264" t="s">
        <v>544</v>
      </c>
      <c r="E190" s="402"/>
      <c r="F190" s="118" t="s">
        <v>583</v>
      </c>
      <c r="G190" s="46" t="s">
        <v>99</v>
      </c>
      <c r="H190" s="47" t="s">
        <v>74</v>
      </c>
      <c r="I190" s="223" t="s">
        <v>1798</v>
      </c>
      <c r="J190" s="636" t="s">
        <v>1808</v>
      </c>
      <c r="K190" s="636" t="s">
        <v>1801</v>
      </c>
      <c r="L190" s="223" t="s">
        <v>1799</v>
      </c>
      <c r="M190" s="212">
        <v>4.7400363999999993</v>
      </c>
      <c r="N190" s="44">
        <v>2</v>
      </c>
      <c r="O190" s="210"/>
      <c r="P190" s="210"/>
      <c r="Q190" s="49"/>
      <c r="R190" s="50"/>
      <c r="S190" s="51"/>
      <c r="T190" s="52"/>
      <c r="U190" s="53"/>
      <c r="V190" s="54"/>
      <c r="W190" s="520"/>
      <c r="X190" s="56"/>
      <c r="Y190" s="57"/>
      <c r="Z190" s="58"/>
      <c r="AA190" s="521"/>
      <c r="AB190" s="400"/>
      <c r="AC190" s="461"/>
      <c r="AD190" s="213">
        <f t="shared" si="190"/>
        <v>0</v>
      </c>
      <c r="AE190" s="61">
        <f t="shared" si="188"/>
        <v>0</v>
      </c>
      <c r="AF190" s="62"/>
      <c r="AG190" s="62"/>
      <c r="AH190" s="63"/>
      <c r="AI190" s="149"/>
      <c r="AJ190" s="406"/>
      <c r="AK190" s="149"/>
      <c r="AL190" s="516"/>
      <c r="AM190" s="510"/>
      <c r="AN190" s="205">
        <f>ROUND(CEILING(AR190*('Summary '!$J$4/100+1),5),0)-1</f>
        <v>299</v>
      </c>
      <c r="AO190" s="206">
        <f t="shared" si="171"/>
        <v>0</v>
      </c>
      <c r="AP190" s="206">
        <f t="shared" si="172"/>
        <v>0</v>
      </c>
      <c r="AQ190" s="63"/>
      <c r="AR190" s="62">
        <v>244</v>
      </c>
      <c r="AS190" s="62"/>
      <c r="AT190" s="514"/>
      <c r="AU190" s="515"/>
      <c r="AV190" s="515">
        <f t="shared" si="173"/>
        <v>244</v>
      </c>
      <c r="AW190" s="511">
        <f t="shared" si="174"/>
        <v>244</v>
      </c>
      <c r="AX190" s="234"/>
      <c r="AY190" s="235"/>
      <c r="AZ190" s="458"/>
      <c r="BA190" s="459"/>
      <c r="BB190" s="460"/>
      <c r="BC190" s="45">
        <f t="shared" si="175"/>
        <v>0</v>
      </c>
      <c r="BD190" s="44">
        <f t="shared" si="176"/>
        <v>0</v>
      </c>
      <c r="BE190" s="512">
        <f t="shared" si="177"/>
        <v>244</v>
      </c>
      <c r="BF190" s="400"/>
      <c r="BG190" s="210">
        <f t="shared" si="189"/>
        <v>0</v>
      </c>
      <c r="BH190" s="512">
        <f t="shared" si="178"/>
        <v>268.40000000000003</v>
      </c>
      <c r="BI190" s="400"/>
      <c r="BJ190" s="44">
        <f t="shared" si="179"/>
        <v>0</v>
      </c>
      <c r="BK190" s="512">
        <f t="shared" si="180"/>
        <v>280.59999999999997</v>
      </c>
      <c r="BL190" s="400"/>
      <c r="BM190" s="210">
        <f t="shared" si="181"/>
        <v>0</v>
      </c>
      <c r="BN190" s="512">
        <f t="shared" si="182"/>
        <v>292.8</v>
      </c>
      <c r="BO190" s="397">
        <f t="shared" si="183"/>
        <v>0</v>
      </c>
      <c r="BP190" s="210">
        <f t="shared" si="184"/>
        <v>0</v>
      </c>
      <c r="BQ190" s="44">
        <f t="shared" si="185"/>
        <v>0</v>
      </c>
      <c r="BR190" s="422">
        <v>3134</v>
      </c>
      <c r="BS190" s="310"/>
      <c r="BT190" s="303"/>
      <c r="BU190" s="303"/>
      <c r="BV190" s="303"/>
      <c r="BW190" s="303"/>
      <c r="BX190" s="305"/>
      <c r="BY190" s="305"/>
      <c r="BZ190" s="303"/>
    </row>
    <row r="191" spans="1:78" ht="12.75" customHeight="1">
      <c r="A191" s="44" t="str">
        <f t="shared" si="187"/>
        <v>AX13135</v>
      </c>
      <c r="B191" s="264" t="s">
        <v>771</v>
      </c>
      <c r="C191" s="264" t="s">
        <v>1627</v>
      </c>
      <c r="D191" s="264" t="s">
        <v>544</v>
      </c>
      <c r="E191" s="402"/>
      <c r="F191" s="118" t="s">
        <v>585</v>
      </c>
      <c r="G191" s="46" t="s">
        <v>99</v>
      </c>
      <c r="H191" s="47" t="s">
        <v>74</v>
      </c>
      <c r="I191" s="223" t="s">
        <v>1798</v>
      </c>
      <c r="J191" s="636" t="s">
        <v>1808</v>
      </c>
      <c r="K191" s="636" t="s">
        <v>1801</v>
      </c>
      <c r="L191" s="223" t="s">
        <v>1799</v>
      </c>
      <c r="M191" s="212">
        <v>4.7173568000000001</v>
      </c>
      <c r="N191" s="44">
        <v>2</v>
      </c>
      <c r="O191" s="210"/>
      <c r="P191" s="210"/>
      <c r="Q191" s="49"/>
      <c r="R191" s="50"/>
      <c r="S191" s="51"/>
      <c r="T191" s="52"/>
      <c r="U191" s="53"/>
      <c r="V191" s="54"/>
      <c r="W191" s="520"/>
      <c r="X191" s="56"/>
      <c r="Y191" s="57"/>
      <c r="Z191" s="58"/>
      <c r="AA191" s="521"/>
      <c r="AB191" s="400"/>
      <c r="AC191" s="461"/>
      <c r="AD191" s="213">
        <f t="shared" si="190"/>
        <v>0</v>
      </c>
      <c r="AE191" s="61">
        <f t="shared" si="188"/>
        <v>0</v>
      </c>
      <c r="AF191" s="62"/>
      <c r="AG191" s="62"/>
      <c r="AH191" s="63"/>
      <c r="AI191" s="149"/>
      <c r="AJ191" s="406"/>
      <c r="AK191" s="149"/>
      <c r="AL191" s="516"/>
      <c r="AM191" s="510"/>
      <c r="AN191" s="205">
        <f>ROUND(CEILING(AR191*('Summary '!$J$4/100+1),5),0)-1</f>
        <v>299</v>
      </c>
      <c r="AO191" s="206">
        <f t="shared" si="171"/>
        <v>0</v>
      </c>
      <c r="AP191" s="206">
        <f t="shared" si="172"/>
        <v>0</v>
      </c>
      <c r="AQ191" s="63"/>
      <c r="AR191" s="62">
        <v>244</v>
      </c>
      <c r="AS191" s="62"/>
      <c r="AT191" s="514"/>
      <c r="AU191" s="515"/>
      <c r="AV191" s="515">
        <f t="shared" si="173"/>
        <v>244</v>
      </c>
      <c r="AW191" s="511">
        <f t="shared" si="174"/>
        <v>244</v>
      </c>
      <c r="AX191" s="234"/>
      <c r="AY191" s="235"/>
      <c r="AZ191" s="458"/>
      <c r="BA191" s="459"/>
      <c r="BB191" s="460"/>
      <c r="BC191" s="45">
        <f t="shared" si="175"/>
        <v>0</v>
      </c>
      <c r="BD191" s="44">
        <f t="shared" si="176"/>
        <v>0</v>
      </c>
      <c r="BE191" s="512">
        <f t="shared" si="177"/>
        <v>244</v>
      </c>
      <c r="BF191" s="400"/>
      <c r="BG191" s="210">
        <f t="shared" si="189"/>
        <v>0</v>
      </c>
      <c r="BH191" s="512">
        <f t="shared" si="178"/>
        <v>268.40000000000003</v>
      </c>
      <c r="BI191" s="400"/>
      <c r="BJ191" s="44">
        <f t="shared" si="179"/>
        <v>0</v>
      </c>
      <c r="BK191" s="512">
        <f t="shared" si="180"/>
        <v>280.59999999999997</v>
      </c>
      <c r="BL191" s="400"/>
      <c r="BM191" s="210">
        <f t="shared" si="181"/>
        <v>0</v>
      </c>
      <c r="BN191" s="512">
        <f t="shared" si="182"/>
        <v>292.8</v>
      </c>
      <c r="BO191" s="397">
        <f t="shared" si="183"/>
        <v>0</v>
      </c>
      <c r="BP191" s="210">
        <f t="shared" si="184"/>
        <v>0</v>
      </c>
      <c r="BQ191" s="44">
        <f t="shared" si="185"/>
        <v>0</v>
      </c>
      <c r="BR191" s="215">
        <v>3135</v>
      </c>
      <c r="BS191" s="310"/>
      <c r="BT191" s="303"/>
      <c r="BU191" s="303"/>
      <c r="BV191" s="303"/>
      <c r="BW191" s="303"/>
      <c r="BX191" s="305"/>
      <c r="BY191" s="305"/>
      <c r="BZ191" s="303"/>
    </row>
    <row r="192" spans="1:78" ht="12.75" customHeight="1">
      <c r="A192" s="44" t="str">
        <f t="shared" si="187"/>
        <v>AX13173</v>
      </c>
      <c r="B192" s="264" t="s">
        <v>771</v>
      </c>
      <c r="C192" s="264" t="s">
        <v>1628</v>
      </c>
      <c r="D192" s="264" t="s">
        <v>544</v>
      </c>
      <c r="E192" s="402"/>
      <c r="F192" s="47" t="s">
        <v>583</v>
      </c>
      <c r="G192" s="46" t="s">
        <v>99</v>
      </c>
      <c r="H192" s="47" t="s">
        <v>74</v>
      </c>
      <c r="I192" s="223" t="s">
        <v>1798</v>
      </c>
      <c r="J192" s="636" t="s">
        <v>1808</v>
      </c>
      <c r="K192" s="636" t="s">
        <v>1801</v>
      </c>
      <c r="L192" s="223" t="s">
        <v>1799</v>
      </c>
      <c r="M192" s="48">
        <v>1.7463</v>
      </c>
      <c r="N192" s="44">
        <v>1</v>
      </c>
      <c r="O192" s="210"/>
      <c r="P192" s="210"/>
      <c r="Q192" s="49"/>
      <c r="R192" s="50"/>
      <c r="S192" s="51"/>
      <c r="T192" s="52"/>
      <c r="U192" s="53"/>
      <c r="V192" s="54"/>
      <c r="W192" s="520"/>
      <c r="X192" s="56"/>
      <c r="Y192" s="57"/>
      <c r="Z192" s="58"/>
      <c r="AA192" s="521"/>
      <c r="AB192" s="400"/>
      <c r="AC192" s="461"/>
      <c r="AD192" s="213">
        <f t="shared" si="190"/>
        <v>0</v>
      </c>
      <c r="AE192" s="61">
        <f t="shared" si="188"/>
        <v>0</v>
      </c>
      <c r="AF192" s="62"/>
      <c r="AG192" s="62"/>
      <c r="AH192" s="63"/>
      <c r="AI192" s="149"/>
      <c r="AJ192" s="406"/>
      <c r="AK192" s="149"/>
      <c r="AL192" s="516"/>
      <c r="AM192" s="510"/>
      <c r="AN192" s="205">
        <f>ROUND(CEILING(AR192*('Summary '!$J$4/100+1),5),0)-1</f>
        <v>134</v>
      </c>
      <c r="AO192" s="206">
        <f t="shared" si="171"/>
        <v>0</v>
      </c>
      <c r="AP192" s="206">
        <f t="shared" si="172"/>
        <v>0</v>
      </c>
      <c r="AQ192" s="63"/>
      <c r="AR192" s="62">
        <v>109</v>
      </c>
      <c r="AS192" s="62"/>
      <c r="AT192" s="514"/>
      <c r="AU192" s="515"/>
      <c r="AV192" s="515">
        <f t="shared" si="173"/>
        <v>109</v>
      </c>
      <c r="AW192" s="511">
        <f t="shared" si="174"/>
        <v>109</v>
      </c>
      <c r="AX192" s="234"/>
      <c r="AY192" s="235"/>
      <c r="AZ192" s="458"/>
      <c r="BA192" s="459"/>
      <c r="BB192" s="460"/>
      <c r="BC192" s="45">
        <f t="shared" si="175"/>
        <v>0</v>
      </c>
      <c r="BD192" s="44">
        <f t="shared" si="176"/>
        <v>0</v>
      </c>
      <c r="BE192" s="512">
        <f t="shared" si="177"/>
        <v>109</v>
      </c>
      <c r="BF192" s="400"/>
      <c r="BG192" s="210">
        <f t="shared" si="189"/>
        <v>0</v>
      </c>
      <c r="BH192" s="512">
        <f t="shared" si="178"/>
        <v>119.9</v>
      </c>
      <c r="BI192" s="400"/>
      <c r="BJ192" s="44">
        <f t="shared" si="179"/>
        <v>0</v>
      </c>
      <c r="BK192" s="512">
        <f t="shared" si="180"/>
        <v>125.35</v>
      </c>
      <c r="BL192" s="400"/>
      <c r="BM192" s="210">
        <f t="shared" si="181"/>
        <v>0</v>
      </c>
      <c r="BN192" s="512">
        <f t="shared" si="182"/>
        <v>130.79999999999998</v>
      </c>
      <c r="BO192" s="397">
        <f t="shared" si="183"/>
        <v>0</v>
      </c>
      <c r="BP192" s="210">
        <f t="shared" si="184"/>
        <v>0</v>
      </c>
      <c r="BQ192" s="44">
        <f t="shared" si="185"/>
        <v>0</v>
      </c>
      <c r="BR192" s="422">
        <v>3173</v>
      </c>
      <c r="BS192" s="310"/>
      <c r="BT192" s="303"/>
      <c r="BU192" s="303"/>
      <c r="BV192" s="303"/>
      <c r="BW192" s="303"/>
      <c r="BX192" s="305"/>
      <c r="BY192" s="305"/>
      <c r="BZ192" s="303"/>
    </row>
    <row r="193" spans="1:78" ht="12.75" customHeight="1">
      <c r="A193" s="44" t="str">
        <f t="shared" si="187"/>
        <v>AX13136</v>
      </c>
      <c r="B193" s="264" t="s">
        <v>771</v>
      </c>
      <c r="C193" s="264" t="s">
        <v>1629</v>
      </c>
      <c r="D193" s="264" t="s">
        <v>544</v>
      </c>
      <c r="E193" s="402"/>
      <c r="F193" s="47" t="s">
        <v>583</v>
      </c>
      <c r="G193" s="46" t="s">
        <v>99</v>
      </c>
      <c r="H193" s="47" t="s">
        <v>74</v>
      </c>
      <c r="I193" s="223" t="s">
        <v>1798</v>
      </c>
      <c r="J193" s="636" t="s">
        <v>1808</v>
      </c>
      <c r="K193" s="636" t="s">
        <v>1801</v>
      </c>
      <c r="L193" s="223" t="s">
        <v>1799</v>
      </c>
      <c r="M193" s="212">
        <v>1.9731000000000001</v>
      </c>
      <c r="N193" s="44">
        <v>1</v>
      </c>
      <c r="O193" s="210"/>
      <c r="P193" s="210"/>
      <c r="Q193" s="49"/>
      <c r="R193" s="50"/>
      <c r="S193" s="51"/>
      <c r="T193" s="52"/>
      <c r="U193" s="53"/>
      <c r="V193" s="54"/>
      <c r="W193" s="520"/>
      <c r="X193" s="56"/>
      <c r="Y193" s="57"/>
      <c r="Z193" s="58"/>
      <c r="AA193" s="521"/>
      <c r="AB193" s="400"/>
      <c r="AC193" s="461"/>
      <c r="AD193" s="213">
        <f t="shared" si="190"/>
        <v>0</v>
      </c>
      <c r="AE193" s="61">
        <f t="shared" si="188"/>
        <v>0</v>
      </c>
      <c r="AF193" s="62"/>
      <c r="AG193" s="62"/>
      <c r="AH193" s="63"/>
      <c r="AI193" s="149"/>
      <c r="AJ193" s="406"/>
      <c r="AK193" s="149"/>
      <c r="AL193" s="516"/>
      <c r="AM193" s="510"/>
      <c r="AN193" s="205">
        <f>ROUND(CEILING(AR193*('Summary '!$J$4/100+1),5),0)-1</f>
        <v>149</v>
      </c>
      <c r="AO193" s="206">
        <f t="shared" si="171"/>
        <v>0</v>
      </c>
      <c r="AP193" s="206">
        <f t="shared" si="172"/>
        <v>0</v>
      </c>
      <c r="AQ193" s="63"/>
      <c r="AR193" s="62">
        <v>119</v>
      </c>
      <c r="AS193" s="62"/>
      <c r="AT193" s="514"/>
      <c r="AU193" s="515"/>
      <c r="AV193" s="515">
        <f t="shared" si="173"/>
        <v>119</v>
      </c>
      <c r="AW193" s="511">
        <f t="shared" si="174"/>
        <v>119</v>
      </c>
      <c r="AX193" s="234"/>
      <c r="AY193" s="235"/>
      <c r="AZ193" s="458"/>
      <c r="BA193" s="459"/>
      <c r="BB193" s="460"/>
      <c r="BC193" s="45">
        <f t="shared" si="175"/>
        <v>0</v>
      </c>
      <c r="BD193" s="44">
        <f t="shared" si="176"/>
        <v>0</v>
      </c>
      <c r="BE193" s="512">
        <f t="shared" si="177"/>
        <v>119</v>
      </c>
      <c r="BF193" s="400"/>
      <c r="BG193" s="210">
        <f t="shared" si="189"/>
        <v>0</v>
      </c>
      <c r="BH193" s="512">
        <f t="shared" si="178"/>
        <v>130.9</v>
      </c>
      <c r="BI193" s="400"/>
      <c r="BJ193" s="44">
        <f t="shared" si="179"/>
        <v>0</v>
      </c>
      <c r="BK193" s="512">
        <f t="shared" si="180"/>
        <v>136.85</v>
      </c>
      <c r="BL193" s="400"/>
      <c r="BM193" s="210">
        <f t="shared" si="181"/>
        <v>0</v>
      </c>
      <c r="BN193" s="512">
        <f t="shared" si="182"/>
        <v>142.79999999999998</v>
      </c>
      <c r="BO193" s="397">
        <f t="shared" si="183"/>
        <v>0</v>
      </c>
      <c r="BP193" s="210">
        <f t="shared" si="184"/>
        <v>0</v>
      </c>
      <c r="BQ193" s="44">
        <f t="shared" si="185"/>
        <v>0</v>
      </c>
      <c r="BR193" s="215">
        <v>3136</v>
      </c>
      <c r="BS193" s="310"/>
      <c r="BT193" s="303"/>
      <c r="BU193" s="303"/>
      <c r="BV193" s="303"/>
      <c r="BW193" s="303"/>
      <c r="BX193" s="305"/>
      <c r="BY193" s="305"/>
      <c r="BZ193" s="303"/>
    </row>
    <row r="194" spans="1:78" ht="12.75" customHeight="1">
      <c r="A194" s="44" t="str">
        <f t="shared" si="187"/>
        <v>AX13137</v>
      </c>
      <c r="B194" s="264" t="s">
        <v>771</v>
      </c>
      <c r="C194" s="264" t="s">
        <v>1630</v>
      </c>
      <c r="D194" s="264" t="s">
        <v>544</v>
      </c>
      <c r="E194" s="402"/>
      <c r="F194" s="47" t="s">
        <v>583</v>
      </c>
      <c r="G194" s="46" t="s">
        <v>99</v>
      </c>
      <c r="H194" s="47" t="s">
        <v>74</v>
      </c>
      <c r="I194" s="223" t="s">
        <v>1798</v>
      </c>
      <c r="J194" s="636" t="s">
        <v>1808</v>
      </c>
      <c r="K194" s="636" t="s">
        <v>1801</v>
      </c>
      <c r="L194" s="223" t="s">
        <v>1799</v>
      </c>
      <c r="M194" s="212">
        <v>1.6782904000000001</v>
      </c>
      <c r="N194" s="44">
        <v>1</v>
      </c>
      <c r="O194" s="210"/>
      <c r="P194" s="210"/>
      <c r="Q194" s="49"/>
      <c r="R194" s="50"/>
      <c r="S194" s="51"/>
      <c r="T194" s="52"/>
      <c r="U194" s="53"/>
      <c r="V194" s="54"/>
      <c r="W194" s="520"/>
      <c r="X194" s="56"/>
      <c r="Y194" s="57"/>
      <c r="Z194" s="58"/>
      <c r="AA194" s="521"/>
      <c r="AB194" s="400"/>
      <c r="AC194" s="461"/>
      <c r="AD194" s="213">
        <f t="shared" si="190"/>
        <v>0</v>
      </c>
      <c r="AE194" s="61">
        <f t="shared" si="188"/>
        <v>0</v>
      </c>
      <c r="AF194" s="62"/>
      <c r="AG194" s="62"/>
      <c r="AH194" s="63"/>
      <c r="AI194" s="149"/>
      <c r="AJ194" s="406"/>
      <c r="AK194" s="149"/>
      <c r="AL194" s="516"/>
      <c r="AM194" s="510"/>
      <c r="AN194" s="205">
        <f>ROUND(CEILING(AR194*('Summary '!$J$4/100+1),5),0)-1</f>
        <v>134</v>
      </c>
      <c r="AO194" s="206">
        <f t="shared" si="171"/>
        <v>0</v>
      </c>
      <c r="AP194" s="206">
        <f t="shared" si="172"/>
        <v>0</v>
      </c>
      <c r="AQ194" s="63"/>
      <c r="AR194" s="62">
        <v>109</v>
      </c>
      <c r="AS194" s="62"/>
      <c r="AT194" s="514"/>
      <c r="AU194" s="515"/>
      <c r="AV194" s="515">
        <f t="shared" si="173"/>
        <v>109</v>
      </c>
      <c r="AW194" s="511">
        <f t="shared" si="174"/>
        <v>109</v>
      </c>
      <c r="AX194" s="234"/>
      <c r="AY194" s="235"/>
      <c r="AZ194" s="458"/>
      <c r="BA194" s="459"/>
      <c r="BB194" s="460"/>
      <c r="BC194" s="45">
        <f t="shared" si="175"/>
        <v>0</v>
      </c>
      <c r="BD194" s="44">
        <f t="shared" si="176"/>
        <v>0</v>
      </c>
      <c r="BE194" s="512">
        <f t="shared" si="177"/>
        <v>109</v>
      </c>
      <c r="BF194" s="400"/>
      <c r="BG194" s="210">
        <f t="shared" si="189"/>
        <v>0</v>
      </c>
      <c r="BH194" s="512">
        <f t="shared" si="178"/>
        <v>119.9</v>
      </c>
      <c r="BI194" s="400"/>
      <c r="BJ194" s="44">
        <f t="shared" si="179"/>
        <v>0</v>
      </c>
      <c r="BK194" s="512">
        <f t="shared" si="180"/>
        <v>125.35</v>
      </c>
      <c r="BL194" s="400"/>
      <c r="BM194" s="210">
        <f t="shared" si="181"/>
        <v>0</v>
      </c>
      <c r="BN194" s="512">
        <f t="shared" si="182"/>
        <v>130.79999999999998</v>
      </c>
      <c r="BO194" s="397">
        <f t="shared" si="183"/>
        <v>0</v>
      </c>
      <c r="BP194" s="210">
        <f t="shared" si="184"/>
        <v>0</v>
      </c>
      <c r="BQ194" s="44">
        <f t="shared" si="185"/>
        <v>0</v>
      </c>
      <c r="BR194" s="422">
        <v>3137</v>
      </c>
      <c r="BS194" s="310"/>
      <c r="BT194" s="303"/>
      <c r="BU194" s="303"/>
      <c r="BV194" s="303"/>
      <c r="BW194" s="303"/>
      <c r="BX194" s="305"/>
      <c r="BY194" s="305"/>
      <c r="BZ194" s="303"/>
    </row>
    <row r="195" spans="1:78" ht="17">
      <c r="A195" s="71"/>
      <c r="B195" s="183"/>
      <c r="C195" s="293" t="s">
        <v>1490</v>
      </c>
      <c r="D195" s="72"/>
      <c r="E195" s="207"/>
      <c r="F195" s="72"/>
      <c r="G195" s="72"/>
      <c r="H195" s="72"/>
      <c r="I195" s="72"/>
      <c r="J195" s="72"/>
      <c r="K195" s="72"/>
      <c r="L195" s="72"/>
      <c r="M195" s="72"/>
      <c r="N195" s="73"/>
      <c r="O195" s="429"/>
      <c r="P195" s="429"/>
      <c r="Q195" s="244"/>
      <c r="R195" s="74"/>
      <c r="S195" s="74"/>
      <c r="T195" s="74"/>
      <c r="U195" s="75"/>
      <c r="V195" s="74"/>
      <c r="W195" s="74"/>
      <c r="X195" s="76"/>
      <c r="Y195" s="74"/>
      <c r="Z195" s="76"/>
      <c r="AA195" s="76"/>
      <c r="AB195" s="455"/>
      <c r="AC195" s="455"/>
      <c r="AD195" s="77"/>
      <c r="AE195" s="77"/>
      <c r="AF195" s="77"/>
      <c r="AG195" s="77"/>
      <c r="AH195" s="77"/>
      <c r="AI195" s="77"/>
      <c r="AJ195" s="404"/>
      <c r="AK195" s="77"/>
      <c r="AL195" s="404"/>
      <c r="AM195" s="404"/>
      <c r="AN195" s="77"/>
      <c r="AO195" s="404"/>
      <c r="AP195" s="404"/>
      <c r="AQ195" s="404"/>
      <c r="AR195" s="404"/>
      <c r="AS195" s="404"/>
      <c r="AT195" s="404"/>
      <c r="AU195" s="404"/>
      <c r="AV195" s="404"/>
      <c r="AW195" s="404"/>
      <c r="AX195" s="455"/>
      <c r="AY195" s="455"/>
      <c r="AZ195" s="455"/>
      <c r="BA195" s="455"/>
      <c r="BB195" s="455"/>
      <c r="BC195" s="404"/>
      <c r="BD195" s="404"/>
      <c r="BE195" s="404"/>
      <c r="BF195" s="455"/>
      <c r="BG195" s="404"/>
      <c r="BH195" s="404"/>
      <c r="BI195" s="455"/>
      <c r="BJ195" s="404"/>
      <c r="BK195" s="404"/>
      <c r="BL195" s="455"/>
      <c r="BM195" s="404"/>
      <c r="BN195" s="404"/>
      <c r="BO195" s="404"/>
      <c r="BP195" s="404"/>
      <c r="BQ195" s="81"/>
      <c r="BR195" s="82"/>
      <c r="BS195" s="310"/>
      <c r="BT195" s="303"/>
      <c r="BU195" s="303"/>
      <c r="BV195" s="303"/>
      <c r="BW195" s="303"/>
      <c r="BX195" s="305"/>
      <c r="BY195" s="305"/>
      <c r="BZ195" s="303"/>
    </row>
    <row r="196" spans="1:78" ht="13.75" customHeight="1">
      <c r="A196" s="44" t="str">
        <f t="shared" ref="A196" si="195">"AX1"&amp;REPT(0,4-LEN(BR196))&amp;BR196</f>
        <v>AX12494</v>
      </c>
      <c r="B196" s="107" t="s">
        <v>1490</v>
      </c>
      <c r="C196" s="47" t="s">
        <v>1528</v>
      </c>
      <c r="D196" s="46" t="s">
        <v>7</v>
      </c>
      <c r="E196" s="426"/>
      <c r="F196" s="47" t="s">
        <v>1747</v>
      </c>
      <c r="G196" s="47" t="s">
        <v>1746</v>
      </c>
      <c r="H196" s="47" t="s">
        <v>1745</v>
      </c>
      <c r="I196" s="223" t="s">
        <v>1798</v>
      </c>
      <c r="J196" s="636" t="s">
        <v>1808</v>
      </c>
      <c r="K196" s="636" t="s">
        <v>1801</v>
      </c>
      <c r="L196" s="223" t="s">
        <v>1799</v>
      </c>
      <c r="M196" s="48">
        <v>6.726</v>
      </c>
      <c r="N196" s="44">
        <v>30</v>
      </c>
      <c r="O196" s="210"/>
      <c r="P196" s="210"/>
      <c r="Q196" s="49"/>
      <c r="R196" s="50"/>
      <c r="S196" s="51"/>
      <c r="T196" s="52"/>
      <c r="U196" s="53"/>
      <c r="V196" s="54"/>
      <c r="W196" s="55"/>
      <c r="X196" s="56"/>
      <c r="Y196" s="57"/>
      <c r="Z196" s="58"/>
      <c r="AA196" s="59"/>
      <c r="AB196" s="242"/>
      <c r="AC196" s="242"/>
      <c r="AD196" s="213">
        <f t="shared" si="190"/>
        <v>0</v>
      </c>
      <c r="AE196" s="61">
        <f t="shared" ref="AE196" si="196">N196*AD196</f>
        <v>0</v>
      </c>
      <c r="AF196" s="62"/>
      <c r="AG196" s="62"/>
      <c r="AH196" s="63"/>
      <c r="AI196" s="62"/>
      <c r="AJ196" s="205"/>
      <c r="AK196" s="62"/>
      <c r="AL196" s="516"/>
      <c r="AM196" s="510"/>
      <c r="AN196" s="205">
        <f>ROUND(CEILING(AR196*('Summary '!$J$2/100+1),5),0)-1</f>
        <v>179</v>
      </c>
      <c r="AO196" s="206">
        <f>IF(P196=TRUE,-0.05,0)</f>
        <v>0</v>
      </c>
      <c r="AP196" s="206">
        <f>IF(O196=TRUE,0.15,0)</f>
        <v>0</v>
      </c>
      <c r="AQ196" s="63"/>
      <c r="AR196" s="62">
        <v>144</v>
      </c>
      <c r="AS196" s="62"/>
      <c r="AT196" s="514"/>
      <c r="AU196" s="515"/>
      <c r="AV196" s="515">
        <f>IF(OrderFormType="Wholesale",CEILING(AR196*ExchRate,ExchRateRoundUpTo),CEILING(AN196*ExchRate,ExchRateRoundUpTo)/1.22)</f>
        <v>144</v>
      </c>
      <c r="AW196" s="511">
        <f>AV196*(1+AO196+AP196)</f>
        <v>144</v>
      </c>
      <c r="AX196" s="234"/>
      <c r="AY196" s="235"/>
      <c r="AZ196" s="236"/>
      <c r="BA196" s="237"/>
      <c r="BB196" s="238"/>
      <c r="BC196" s="45">
        <f>SUM(AX196:BB196)</f>
        <v>0</v>
      </c>
      <c r="BD196" s="44">
        <f>N196*BC196</f>
        <v>0</v>
      </c>
      <c r="BE196" s="512">
        <f>AV196*(1.05+AO196+AP196)</f>
        <v>151.20000000000002</v>
      </c>
      <c r="BF196" s="242"/>
      <c r="BG196" s="210">
        <f t="shared" si="189"/>
        <v>0</v>
      </c>
      <c r="BH196" s="512">
        <f t="shared" si="178"/>
        <v>158.4</v>
      </c>
      <c r="BI196" s="242"/>
      <c r="BJ196" s="44">
        <f>N196*BI196</f>
        <v>0</v>
      </c>
      <c r="BK196" s="512">
        <f>AV196*(1.15+AO196+AP196)</f>
        <v>165.6</v>
      </c>
      <c r="BL196" s="242"/>
      <c r="BM196" s="210">
        <f>N196*BL196</f>
        <v>0</v>
      </c>
      <c r="BN196" s="512">
        <f>AV196*(1.2+AO196+AP196)</f>
        <v>172.79999999999998</v>
      </c>
      <c r="BO196" s="397">
        <f>(AD196*AW196)+(BC196*BE196)+(BF196*BH196)+(BI196*BK196)+(BL196*BN196)</f>
        <v>0</v>
      </c>
      <c r="BP196" s="210">
        <f>AD196+BC196+BF196+BI196+BL196</f>
        <v>0</v>
      </c>
      <c r="BQ196" s="44">
        <f>N196*BP196</f>
        <v>0</v>
      </c>
      <c r="BR196" s="70">
        <v>2494</v>
      </c>
      <c r="BS196" s="310"/>
      <c r="BT196" s="303"/>
      <c r="BU196" s="303"/>
      <c r="BV196" s="303"/>
      <c r="BW196" s="303"/>
      <c r="BX196" s="305"/>
      <c r="BY196" s="305"/>
      <c r="BZ196" s="303"/>
    </row>
    <row r="197" spans="1:78" ht="17">
      <c r="A197" s="71"/>
      <c r="B197" s="183"/>
      <c r="C197" s="293" t="s">
        <v>1290</v>
      </c>
      <c r="D197" s="72"/>
      <c r="E197" s="207"/>
      <c r="F197" s="72"/>
      <c r="G197" s="72"/>
      <c r="H197" s="72"/>
      <c r="I197" s="72"/>
      <c r="J197" s="72"/>
      <c r="K197" s="72"/>
      <c r="L197" s="72"/>
      <c r="M197" s="72"/>
      <c r="N197" s="73"/>
      <c r="O197" s="270"/>
      <c r="P197" s="270"/>
      <c r="Q197" s="244"/>
      <c r="R197" s="74"/>
      <c r="S197" s="74"/>
      <c r="T197" s="74"/>
      <c r="U197" s="75"/>
      <c r="V197" s="74"/>
      <c r="W197" s="74"/>
      <c r="X197" s="76"/>
      <c r="Y197" s="74"/>
      <c r="Z197" s="76"/>
      <c r="AA197" s="76"/>
      <c r="AB197" s="9"/>
      <c r="AC197" s="9"/>
      <c r="AD197" s="77"/>
      <c r="AE197" s="77"/>
      <c r="AF197" s="77"/>
      <c r="AG197" s="77"/>
      <c r="AH197" s="77"/>
      <c r="AI197" s="77"/>
      <c r="AJ197" s="404"/>
      <c r="AK197" s="77"/>
      <c r="AL197" s="404"/>
      <c r="AM197" s="404"/>
      <c r="AN197" s="404"/>
      <c r="AO197" s="404"/>
      <c r="AP197" s="404"/>
      <c r="AQ197" s="404"/>
      <c r="AR197" s="404"/>
      <c r="AS197" s="404"/>
      <c r="AT197" s="404"/>
      <c r="AU197" s="404"/>
      <c r="AV197" s="404"/>
      <c r="AW197" s="404"/>
      <c r="AX197" s="9"/>
      <c r="AY197" s="9"/>
      <c r="AZ197" s="9"/>
      <c r="BA197" s="9"/>
      <c r="BB197" s="9"/>
      <c r="BC197" s="404"/>
      <c r="BD197" s="404"/>
      <c r="BE197" s="404"/>
      <c r="BF197" s="9"/>
      <c r="BG197" s="404"/>
      <c r="BH197" s="404"/>
      <c r="BI197" s="9"/>
      <c r="BJ197" s="404"/>
      <c r="BK197" s="404"/>
      <c r="BL197" s="9"/>
      <c r="BM197" s="404"/>
      <c r="BN197" s="404"/>
      <c r="BO197" s="404"/>
      <c r="BP197" s="404"/>
      <c r="BQ197" s="81"/>
      <c r="BR197" s="82"/>
      <c r="BS197" s="310"/>
      <c r="BT197" s="303"/>
      <c r="BU197" s="303"/>
      <c r="BV197" s="303"/>
      <c r="BW197" s="303"/>
      <c r="BX197" s="305"/>
      <c r="BY197" s="305"/>
      <c r="BZ197" s="303"/>
    </row>
    <row r="198" spans="1:78" ht="12.75" customHeight="1">
      <c r="A198" s="210" t="str">
        <f t="shared" ref="A198:A227" si="197">"AX1"&amp;REPT(0,4-LEN(BR198))&amp;BR198</f>
        <v>AX12370</v>
      </c>
      <c r="B198" s="419" t="s">
        <v>1290</v>
      </c>
      <c r="C198" s="419" t="s">
        <v>1529</v>
      </c>
      <c r="D198" s="243" t="s">
        <v>7</v>
      </c>
      <c r="E198" s="420"/>
      <c r="F198" s="223" t="s">
        <v>67</v>
      </c>
      <c r="G198" s="223" t="s">
        <v>67</v>
      </c>
      <c r="H198" s="212" t="s">
        <v>79</v>
      </c>
      <c r="I198" s="223" t="s">
        <v>1798</v>
      </c>
      <c r="J198" s="636" t="s">
        <v>1808</v>
      </c>
      <c r="K198" s="636" t="s">
        <v>1801</v>
      </c>
      <c r="L198" s="223" t="s">
        <v>1799</v>
      </c>
      <c r="M198" s="212">
        <v>1.62</v>
      </c>
      <c r="N198" s="210">
        <v>15</v>
      </c>
      <c r="O198" s="427"/>
      <c r="P198" s="430"/>
      <c r="Q198" s="421"/>
      <c r="R198" s="225"/>
      <c r="S198" s="196"/>
      <c r="T198" s="197"/>
      <c r="U198" s="226"/>
      <c r="V198" s="199"/>
      <c r="W198" s="200"/>
      <c r="X198" s="201"/>
      <c r="Y198" s="202"/>
      <c r="Z198" s="203"/>
      <c r="AA198" s="227"/>
      <c r="AB198" s="242"/>
      <c r="AC198" s="242"/>
      <c r="AD198" s="213">
        <f t="shared" si="190"/>
        <v>0</v>
      </c>
      <c r="AE198" s="214">
        <f t="shared" ref="AE198:AE227" si="198">N198*AD198</f>
        <v>0</v>
      </c>
      <c r="AF198" s="205"/>
      <c r="AG198" s="205"/>
      <c r="AH198" s="206"/>
      <c r="AI198" s="62"/>
      <c r="AJ198" s="509"/>
      <c r="AK198" s="516"/>
      <c r="AL198" s="516"/>
      <c r="AM198" s="510"/>
      <c r="AN198" s="205">
        <f>ROUND(CEILING(AR198*('Summary '!$J$2/100+1),5),0)-1</f>
        <v>104</v>
      </c>
      <c r="AO198" s="206">
        <f t="shared" ref="AO198:AO230" si="199">IF(P198=TRUE,-0.05,0)</f>
        <v>0</v>
      </c>
      <c r="AP198" s="206">
        <f t="shared" ref="AP198:AP230" si="200">IF(O198=TRUE,0.15,0)</f>
        <v>0</v>
      </c>
      <c r="AQ198" s="63"/>
      <c r="AR198" s="205">
        <v>84</v>
      </c>
      <c r="AS198" s="205"/>
      <c r="AT198" s="510"/>
      <c r="AU198" s="511"/>
      <c r="AV198" s="511">
        <f t="shared" ref="AV198:AV230" si="201">IF(OrderFormType="Wholesale",CEILING(AR198*ExchRate,ExchRateRoundUpTo),CEILING(AN198*ExchRate,ExchRateRoundUpTo)/1.22)</f>
        <v>84</v>
      </c>
      <c r="AW198" s="511">
        <f t="shared" ref="AW198:AW230" si="202">AV198*(1+AO198+AP198)</f>
        <v>84</v>
      </c>
      <c r="AX198" s="234"/>
      <c r="AY198" s="235"/>
      <c r="AZ198" s="236"/>
      <c r="BA198" s="237"/>
      <c r="BB198" s="238"/>
      <c r="BC198" s="239">
        <f t="shared" ref="BC198:BC230" si="203">SUM(AX198:BB198)</f>
        <v>0</v>
      </c>
      <c r="BD198" s="210">
        <f t="shared" ref="BD198:BD230" si="204">N198*BC198</f>
        <v>0</v>
      </c>
      <c r="BE198" s="512">
        <f t="shared" ref="BE198:BE230" si="205">AV198*(1.05+AO198+AP198)</f>
        <v>88.2</v>
      </c>
      <c r="BF198" s="242"/>
      <c r="BG198" s="210">
        <f t="shared" si="189"/>
        <v>0</v>
      </c>
      <c r="BH198" s="512">
        <f t="shared" si="178"/>
        <v>92.4</v>
      </c>
      <c r="BI198" s="242"/>
      <c r="BJ198" s="210">
        <f t="shared" ref="BJ198:BJ230" si="206">N198*BI198</f>
        <v>0</v>
      </c>
      <c r="BK198" s="512">
        <f t="shared" ref="BK198:BK230" si="207">AV198*(1.15+AO198+AP198)</f>
        <v>96.6</v>
      </c>
      <c r="BL198" s="242"/>
      <c r="BM198" s="210">
        <f t="shared" ref="BM198:BM230" si="208">N198*BL198</f>
        <v>0</v>
      </c>
      <c r="BN198" s="512">
        <f t="shared" ref="BN198:BN230" si="209">AV198*(1.2+AO198+AP198)</f>
        <v>100.8</v>
      </c>
      <c r="BO198" s="397">
        <f t="shared" ref="BO198:BO230" si="210">(AD198*AW198)+(BC198*BE198)+(BF198*BH198)+(BI198*BK198)+(BL198*BN198)</f>
        <v>0</v>
      </c>
      <c r="BP198" s="210">
        <f t="shared" ref="BP198:BP230" si="211">AD198+BC198+BF198+BI198+BL198</f>
        <v>0</v>
      </c>
      <c r="BQ198" s="210">
        <f t="shared" ref="BQ198:BQ230" si="212">N198*BP198</f>
        <v>0</v>
      </c>
      <c r="BR198" s="215">
        <v>2370</v>
      </c>
      <c r="BS198" s="310"/>
      <c r="BT198" s="303"/>
      <c r="BU198" s="303"/>
      <c r="BV198" s="303"/>
      <c r="BW198" s="303"/>
      <c r="BX198" s="305"/>
      <c r="BY198" s="305"/>
      <c r="BZ198" s="303"/>
    </row>
    <row r="199" spans="1:78" ht="12.75" customHeight="1">
      <c r="A199" s="210" t="str">
        <f t="shared" si="197"/>
        <v>AX12371</v>
      </c>
      <c r="B199" s="419" t="s">
        <v>1290</v>
      </c>
      <c r="C199" s="419" t="s">
        <v>1530</v>
      </c>
      <c r="D199" s="243" t="s">
        <v>7</v>
      </c>
      <c r="E199" s="420"/>
      <c r="F199" s="223" t="s">
        <v>1417</v>
      </c>
      <c r="G199" s="223" t="s">
        <v>73</v>
      </c>
      <c r="H199" s="212" t="s">
        <v>79</v>
      </c>
      <c r="I199" s="223" t="s">
        <v>1798</v>
      </c>
      <c r="J199" s="636" t="s">
        <v>1808</v>
      </c>
      <c r="K199" s="636" t="s">
        <v>1801</v>
      </c>
      <c r="L199" s="223" t="s">
        <v>1799</v>
      </c>
      <c r="M199" s="212">
        <v>1.1040000000000001</v>
      </c>
      <c r="N199" s="210">
        <v>10</v>
      </c>
      <c r="O199" s="427"/>
      <c r="P199" s="430"/>
      <c r="Q199" s="421"/>
      <c r="R199" s="225"/>
      <c r="S199" s="196"/>
      <c r="T199" s="197"/>
      <c r="U199" s="226"/>
      <c r="V199" s="199"/>
      <c r="W199" s="200"/>
      <c r="X199" s="201"/>
      <c r="Y199" s="202"/>
      <c r="Z199" s="203"/>
      <c r="AA199" s="227"/>
      <c r="AB199" s="242"/>
      <c r="AC199" s="242"/>
      <c r="AD199" s="213">
        <f t="shared" si="190"/>
        <v>0</v>
      </c>
      <c r="AE199" s="214">
        <f t="shared" si="198"/>
        <v>0</v>
      </c>
      <c r="AF199" s="205"/>
      <c r="AG199" s="205"/>
      <c r="AH199" s="206"/>
      <c r="AI199" s="62"/>
      <c r="AJ199" s="509"/>
      <c r="AK199" s="516"/>
      <c r="AL199" s="516"/>
      <c r="AM199" s="510"/>
      <c r="AN199" s="205">
        <f>ROUND(CEILING(AR199*('Summary '!$J$2/100+1),5),0)-1</f>
        <v>94</v>
      </c>
      <c r="AO199" s="206">
        <f t="shared" si="199"/>
        <v>0</v>
      </c>
      <c r="AP199" s="206">
        <f t="shared" si="200"/>
        <v>0</v>
      </c>
      <c r="AQ199" s="63"/>
      <c r="AR199" s="205">
        <v>74</v>
      </c>
      <c r="AS199" s="205"/>
      <c r="AT199" s="510"/>
      <c r="AU199" s="511"/>
      <c r="AV199" s="511">
        <f t="shared" si="201"/>
        <v>74</v>
      </c>
      <c r="AW199" s="511">
        <f t="shared" si="202"/>
        <v>74</v>
      </c>
      <c r="AX199" s="234"/>
      <c r="AY199" s="235"/>
      <c r="AZ199" s="236"/>
      <c r="BA199" s="237"/>
      <c r="BB199" s="238"/>
      <c r="BC199" s="239">
        <f t="shared" si="203"/>
        <v>0</v>
      </c>
      <c r="BD199" s="210">
        <f t="shared" si="204"/>
        <v>0</v>
      </c>
      <c r="BE199" s="512">
        <f t="shared" si="205"/>
        <v>77.7</v>
      </c>
      <c r="BF199" s="242"/>
      <c r="BG199" s="210">
        <f t="shared" si="189"/>
        <v>0</v>
      </c>
      <c r="BH199" s="512">
        <f t="shared" si="178"/>
        <v>81.400000000000006</v>
      </c>
      <c r="BI199" s="242"/>
      <c r="BJ199" s="210">
        <f t="shared" si="206"/>
        <v>0</v>
      </c>
      <c r="BK199" s="512">
        <f t="shared" si="207"/>
        <v>85.1</v>
      </c>
      <c r="BL199" s="242"/>
      <c r="BM199" s="210">
        <f t="shared" si="208"/>
        <v>0</v>
      </c>
      <c r="BN199" s="512">
        <f t="shared" si="209"/>
        <v>88.8</v>
      </c>
      <c r="BO199" s="397">
        <f t="shared" si="210"/>
        <v>0</v>
      </c>
      <c r="BP199" s="210">
        <f t="shared" si="211"/>
        <v>0</v>
      </c>
      <c r="BQ199" s="210">
        <f t="shared" si="212"/>
        <v>0</v>
      </c>
      <c r="BR199" s="422">
        <v>2371</v>
      </c>
      <c r="BS199" s="310"/>
      <c r="BT199" s="303"/>
      <c r="BU199" s="303"/>
      <c r="BV199" s="303"/>
      <c r="BW199" s="303"/>
      <c r="BX199" s="305"/>
      <c r="BY199" s="305"/>
      <c r="BZ199" s="303"/>
    </row>
    <row r="200" spans="1:78" ht="12.75" customHeight="1">
      <c r="A200" s="210" t="str">
        <f t="shared" si="197"/>
        <v>AX12372</v>
      </c>
      <c r="B200" s="419" t="s">
        <v>1290</v>
      </c>
      <c r="C200" s="419" t="s">
        <v>1531</v>
      </c>
      <c r="D200" s="243" t="s">
        <v>7</v>
      </c>
      <c r="E200" s="420"/>
      <c r="F200" s="223" t="s">
        <v>1417</v>
      </c>
      <c r="G200" s="223" t="s">
        <v>76</v>
      </c>
      <c r="H200" s="621" t="s">
        <v>74</v>
      </c>
      <c r="I200" s="223" t="s">
        <v>1798</v>
      </c>
      <c r="J200" s="636" t="s">
        <v>1808</v>
      </c>
      <c r="K200" s="636" t="s">
        <v>1801</v>
      </c>
      <c r="L200" s="223" t="s">
        <v>1799</v>
      </c>
      <c r="M200" s="364">
        <v>1.6</v>
      </c>
      <c r="N200" s="210">
        <v>5</v>
      </c>
      <c r="O200" s="427"/>
      <c r="P200" s="430"/>
      <c r="Q200" s="421"/>
      <c r="R200" s="225"/>
      <c r="S200" s="196"/>
      <c r="T200" s="197"/>
      <c r="U200" s="226"/>
      <c r="V200" s="199"/>
      <c r="W200" s="200"/>
      <c r="X200" s="201"/>
      <c r="Y200" s="202"/>
      <c r="Z200" s="203"/>
      <c r="AA200" s="227"/>
      <c r="AB200" s="242"/>
      <c r="AC200" s="242"/>
      <c r="AD200" s="213">
        <f t="shared" si="190"/>
        <v>0</v>
      </c>
      <c r="AE200" s="214">
        <f t="shared" si="198"/>
        <v>0</v>
      </c>
      <c r="AF200" s="205"/>
      <c r="AG200" s="205"/>
      <c r="AH200" s="206"/>
      <c r="AI200" s="62"/>
      <c r="AJ200" s="509"/>
      <c r="AK200" s="516"/>
      <c r="AL200" s="516"/>
      <c r="AM200" s="510"/>
      <c r="AN200" s="205">
        <f>ROUND(CEILING(AR200*('Summary '!$J$2/100+1),5),0)-1</f>
        <v>94</v>
      </c>
      <c r="AO200" s="206">
        <f t="shared" si="199"/>
        <v>0</v>
      </c>
      <c r="AP200" s="206">
        <f t="shared" si="200"/>
        <v>0</v>
      </c>
      <c r="AQ200" s="63"/>
      <c r="AR200" s="205">
        <v>74</v>
      </c>
      <c r="AS200" s="205"/>
      <c r="AT200" s="510"/>
      <c r="AU200" s="511"/>
      <c r="AV200" s="511">
        <f t="shared" si="201"/>
        <v>74</v>
      </c>
      <c r="AW200" s="511">
        <f t="shared" si="202"/>
        <v>74</v>
      </c>
      <c r="AX200" s="234"/>
      <c r="AY200" s="235"/>
      <c r="AZ200" s="236"/>
      <c r="BA200" s="237"/>
      <c r="BB200" s="238"/>
      <c r="BC200" s="239">
        <f t="shared" si="203"/>
        <v>0</v>
      </c>
      <c r="BD200" s="210">
        <f t="shared" si="204"/>
        <v>0</v>
      </c>
      <c r="BE200" s="512">
        <f t="shared" si="205"/>
        <v>77.7</v>
      </c>
      <c r="BF200" s="242"/>
      <c r="BG200" s="210">
        <f t="shared" si="189"/>
        <v>0</v>
      </c>
      <c r="BH200" s="512">
        <f t="shared" si="178"/>
        <v>81.400000000000006</v>
      </c>
      <c r="BI200" s="242"/>
      <c r="BJ200" s="210">
        <f t="shared" si="206"/>
        <v>0</v>
      </c>
      <c r="BK200" s="512">
        <f t="shared" si="207"/>
        <v>85.1</v>
      </c>
      <c r="BL200" s="242"/>
      <c r="BM200" s="210">
        <f t="shared" si="208"/>
        <v>0</v>
      </c>
      <c r="BN200" s="512">
        <f t="shared" si="209"/>
        <v>88.8</v>
      </c>
      <c r="BO200" s="397">
        <f t="shared" si="210"/>
        <v>0</v>
      </c>
      <c r="BP200" s="210">
        <f t="shared" si="211"/>
        <v>0</v>
      </c>
      <c r="BQ200" s="210">
        <f t="shared" si="212"/>
        <v>0</v>
      </c>
      <c r="BR200" s="215">
        <v>2372</v>
      </c>
      <c r="BS200" s="310"/>
      <c r="BT200" s="303"/>
      <c r="BU200" s="303"/>
      <c r="BV200" s="303"/>
      <c r="BW200" s="303"/>
      <c r="BX200" s="305"/>
      <c r="BY200" s="305"/>
      <c r="BZ200" s="303"/>
    </row>
    <row r="201" spans="1:78" ht="12.75" customHeight="1">
      <c r="A201" s="210" t="str">
        <f t="shared" si="197"/>
        <v>AX12373</v>
      </c>
      <c r="B201" s="419" t="s">
        <v>1290</v>
      </c>
      <c r="C201" s="419" t="s">
        <v>1532</v>
      </c>
      <c r="D201" s="243" t="s">
        <v>7</v>
      </c>
      <c r="E201" s="420"/>
      <c r="F201" s="223" t="s">
        <v>326</v>
      </c>
      <c r="G201" s="223" t="s">
        <v>76</v>
      </c>
      <c r="H201" s="223" t="s">
        <v>74</v>
      </c>
      <c r="I201" s="223" t="s">
        <v>1798</v>
      </c>
      <c r="J201" s="636" t="s">
        <v>1808</v>
      </c>
      <c r="K201" s="636" t="s">
        <v>1801</v>
      </c>
      <c r="L201" s="223" t="s">
        <v>1799</v>
      </c>
      <c r="M201" s="212">
        <v>2.5649999999999999</v>
      </c>
      <c r="N201" s="210">
        <v>5</v>
      </c>
      <c r="O201" s="524"/>
      <c r="P201" s="430"/>
      <c r="Q201" s="421"/>
      <c r="R201" s="225"/>
      <c r="S201" s="196"/>
      <c r="T201" s="197"/>
      <c r="U201" s="226"/>
      <c r="V201" s="199"/>
      <c r="W201" s="200"/>
      <c r="X201" s="201"/>
      <c r="Y201" s="202"/>
      <c r="Z201" s="203"/>
      <c r="AA201" s="227"/>
      <c r="AB201" s="242"/>
      <c r="AC201" s="242"/>
      <c r="AD201" s="213">
        <f t="shared" si="190"/>
        <v>0</v>
      </c>
      <c r="AE201" s="214">
        <f t="shared" si="198"/>
        <v>0</v>
      </c>
      <c r="AF201" s="205"/>
      <c r="AG201" s="205"/>
      <c r="AH201" s="206"/>
      <c r="AI201" s="62"/>
      <c r="AJ201" s="509"/>
      <c r="AK201" s="516"/>
      <c r="AL201" s="516"/>
      <c r="AM201" s="510"/>
      <c r="AN201" s="205">
        <f>ROUND(CEILING(AR201*('Summary '!$J$2/100+1),5),0)-1</f>
        <v>114</v>
      </c>
      <c r="AO201" s="206">
        <f t="shared" si="199"/>
        <v>0</v>
      </c>
      <c r="AP201" s="206">
        <f t="shared" si="200"/>
        <v>0</v>
      </c>
      <c r="AQ201" s="63"/>
      <c r="AR201" s="205">
        <v>94</v>
      </c>
      <c r="AS201" s="205"/>
      <c r="AT201" s="510"/>
      <c r="AU201" s="511"/>
      <c r="AV201" s="511">
        <f t="shared" si="201"/>
        <v>94</v>
      </c>
      <c r="AW201" s="511">
        <f t="shared" si="202"/>
        <v>94</v>
      </c>
      <c r="AX201" s="234"/>
      <c r="AY201" s="235"/>
      <c r="AZ201" s="236"/>
      <c r="BA201" s="237"/>
      <c r="BB201" s="238"/>
      <c r="BC201" s="239">
        <f t="shared" si="203"/>
        <v>0</v>
      </c>
      <c r="BD201" s="210">
        <f t="shared" si="204"/>
        <v>0</v>
      </c>
      <c r="BE201" s="512">
        <f t="shared" si="205"/>
        <v>98.7</v>
      </c>
      <c r="BF201" s="242"/>
      <c r="BG201" s="210">
        <f t="shared" si="189"/>
        <v>0</v>
      </c>
      <c r="BH201" s="512">
        <f t="shared" si="178"/>
        <v>103.4</v>
      </c>
      <c r="BI201" s="242"/>
      <c r="BJ201" s="210">
        <f t="shared" si="206"/>
        <v>0</v>
      </c>
      <c r="BK201" s="512">
        <f t="shared" si="207"/>
        <v>108.1</v>
      </c>
      <c r="BL201" s="242"/>
      <c r="BM201" s="210">
        <f t="shared" si="208"/>
        <v>0</v>
      </c>
      <c r="BN201" s="512">
        <f t="shared" si="209"/>
        <v>112.8</v>
      </c>
      <c r="BO201" s="397">
        <f t="shared" si="210"/>
        <v>0</v>
      </c>
      <c r="BP201" s="210">
        <f t="shared" si="211"/>
        <v>0</v>
      </c>
      <c r="BQ201" s="210">
        <f t="shared" si="212"/>
        <v>0</v>
      </c>
      <c r="BR201" s="422">
        <v>2373</v>
      </c>
      <c r="BS201" s="310"/>
      <c r="BT201" s="303"/>
      <c r="BU201" s="303"/>
      <c r="BV201" s="303"/>
      <c r="BW201" s="303"/>
      <c r="BX201" s="305"/>
      <c r="BY201" s="305"/>
      <c r="BZ201" s="303"/>
    </row>
    <row r="202" spans="1:78" ht="12.75" customHeight="1">
      <c r="A202" s="210" t="str">
        <f t="shared" si="197"/>
        <v>AX12374</v>
      </c>
      <c r="B202" s="419" t="s">
        <v>1290</v>
      </c>
      <c r="C202" s="419" t="s">
        <v>1533</v>
      </c>
      <c r="D202" s="243" t="s">
        <v>7</v>
      </c>
      <c r="E202" s="420"/>
      <c r="F202" s="243" t="s">
        <v>332</v>
      </c>
      <c r="G202" s="223" t="s">
        <v>76</v>
      </c>
      <c r="H202" s="243" t="s">
        <v>74</v>
      </c>
      <c r="I202" s="223" t="s">
        <v>1798</v>
      </c>
      <c r="J202" s="636" t="s">
        <v>1808</v>
      </c>
      <c r="K202" s="636" t="s">
        <v>1801</v>
      </c>
      <c r="L202" s="223" t="s">
        <v>1799</v>
      </c>
      <c r="M202" s="212">
        <v>3.18</v>
      </c>
      <c r="N202" s="310">
        <v>5</v>
      </c>
      <c r="O202" s="525"/>
      <c r="P202" s="430"/>
      <c r="Q202" s="421"/>
      <c r="R202" s="225"/>
      <c r="S202" s="196"/>
      <c r="T202" s="197"/>
      <c r="U202" s="226"/>
      <c r="V202" s="199"/>
      <c r="W202" s="200"/>
      <c r="X202" s="201"/>
      <c r="Y202" s="202"/>
      <c r="Z202" s="203"/>
      <c r="AA202" s="227"/>
      <c r="AB202" s="242"/>
      <c r="AC202" s="242"/>
      <c r="AD202" s="213">
        <f t="shared" si="190"/>
        <v>0</v>
      </c>
      <c r="AE202" s="214">
        <f t="shared" si="198"/>
        <v>0</v>
      </c>
      <c r="AF202" s="205"/>
      <c r="AG202" s="205"/>
      <c r="AH202" s="206"/>
      <c r="AI202" s="62"/>
      <c r="AJ202" s="509"/>
      <c r="AK202" s="516"/>
      <c r="AL202" s="516"/>
      <c r="AM202" s="510"/>
      <c r="AN202" s="205">
        <f>ROUND(CEILING(AR202*('Summary '!$J$2/100+1),5),0)-1</f>
        <v>129</v>
      </c>
      <c r="AO202" s="206">
        <f t="shared" si="199"/>
        <v>0</v>
      </c>
      <c r="AP202" s="206">
        <f t="shared" si="200"/>
        <v>0</v>
      </c>
      <c r="AQ202" s="63"/>
      <c r="AR202" s="205">
        <v>104</v>
      </c>
      <c r="AS202" s="205"/>
      <c r="AT202" s="510"/>
      <c r="AU202" s="511"/>
      <c r="AV202" s="511">
        <f t="shared" si="201"/>
        <v>104</v>
      </c>
      <c r="AW202" s="511">
        <f t="shared" si="202"/>
        <v>104</v>
      </c>
      <c r="AX202" s="234"/>
      <c r="AY202" s="235"/>
      <c r="AZ202" s="236"/>
      <c r="BA202" s="237"/>
      <c r="BB202" s="238"/>
      <c r="BC202" s="239">
        <f t="shared" si="203"/>
        <v>0</v>
      </c>
      <c r="BD202" s="210">
        <f t="shared" si="204"/>
        <v>0</v>
      </c>
      <c r="BE202" s="512">
        <f t="shared" si="205"/>
        <v>109.2</v>
      </c>
      <c r="BF202" s="242"/>
      <c r="BG202" s="210">
        <f t="shared" si="189"/>
        <v>0</v>
      </c>
      <c r="BH202" s="512">
        <f t="shared" si="178"/>
        <v>114.4</v>
      </c>
      <c r="BI202" s="242"/>
      <c r="BJ202" s="210">
        <f t="shared" si="206"/>
        <v>0</v>
      </c>
      <c r="BK202" s="512">
        <f t="shared" si="207"/>
        <v>119.6</v>
      </c>
      <c r="BL202" s="242"/>
      <c r="BM202" s="210">
        <f t="shared" si="208"/>
        <v>0</v>
      </c>
      <c r="BN202" s="512">
        <f t="shared" si="209"/>
        <v>124.8</v>
      </c>
      <c r="BO202" s="397">
        <f t="shared" si="210"/>
        <v>0</v>
      </c>
      <c r="BP202" s="210">
        <f t="shared" si="211"/>
        <v>0</v>
      </c>
      <c r="BQ202" s="210">
        <f t="shared" si="212"/>
        <v>0</v>
      </c>
      <c r="BR202" s="215">
        <v>2374</v>
      </c>
      <c r="BS202" s="310"/>
      <c r="BT202" s="303"/>
      <c r="BU202" s="303"/>
      <c r="BV202" s="303"/>
      <c r="BW202" s="303"/>
      <c r="BX202" s="305"/>
      <c r="BY202" s="305"/>
      <c r="BZ202" s="303"/>
    </row>
    <row r="203" spans="1:78" ht="12.75" customHeight="1">
      <c r="A203" s="210" t="str">
        <f t="shared" si="197"/>
        <v>AX12375</v>
      </c>
      <c r="B203" s="419" t="s">
        <v>1290</v>
      </c>
      <c r="C203" s="419" t="s">
        <v>1534</v>
      </c>
      <c r="D203" s="243" t="s">
        <v>7</v>
      </c>
      <c r="E203" s="420"/>
      <c r="F203" s="223" t="s">
        <v>57</v>
      </c>
      <c r="G203" s="241" t="s">
        <v>87</v>
      </c>
      <c r="H203" s="241" t="s">
        <v>74</v>
      </c>
      <c r="I203" s="223" t="s">
        <v>1798</v>
      </c>
      <c r="J203" s="636" t="s">
        <v>1808</v>
      </c>
      <c r="K203" s="636" t="s">
        <v>1801</v>
      </c>
      <c r="L203" s="223" t="s">
        <v>1799</v>
      </c>
      <c r="M203" s="212">
        <v>4.51</v>
      </c>
      <c r="N203" s="210">
        <v>3</v>
      </c>
      <c r="O203" s="526"/>
      <c r="P203" s="430"/>
      <c r="Q203" s="421"/>
      <c r="R203" s="225"/>
      <c r="S203" s="196"/>
      <c r="T203" s="197"/>
      <c r="U203" s="226"/>
      <c r="V203" s="199"/>
      <c r="W203" s="200"/>
      <c r="X203" s="201"/>
      <c r="Y203" s="202"/>
      <c r="Z203" s="203"/>
      <c r="AA203" s="227"/>
      <c r="AB203" s="242"/>
      <c r="AC203" s="242"/>
      <c r="AD203" s="213">
        <f t="shared" si="190"/>
        <v>0</v>
      </c>
      <c r="AE203" s="214">
        <f t="shared" si="198"/>
        <v>0</v>
      </c>
      <c r="AF203" s="205"/>
      <c r="AG203" s="205"/>
      <c r="AH203" s="206"/>
      <c r="AI203" s="62"/>
      <c r="AJ203" s="509"/>
      <c r="AK203" s="516"/>
      <c r="AL203" s="516"/>
      <c r="AM203" s="510"/>
      <c r="AN203" s="205">
        <f>ROUND(CEILING(AR203*('Summary '!$J$2/100+1),5),0)-1</f>
        <v>139</v>
      </c>
      <c r="AO203" s="206">
        <f t="shared" si="199"/>
        <v>0</v>
      </c>
      <c r="AP203" s="206">
        <f t="shared" si="200"/>
        <v>0</v>
      </c>
      <c r="AQ203" s="63"/>
      <c r="AR203" s="205">
        <v>114</v>
      </c>
      <c r="AS203" s="205"/>
      <c r="AT203" s="510"/>
      <c r="AU203" s="511"/>
      <c r="AV203" s="511">
        <f t="shared" si="201"/>
        <v>114</v>
      </c>
      <c r="AW203" s="511">
        <f t="shared" si="202"/>
        <v>114</v>
      </c>
      <c r="AX203" s="234"/>
      <c r="AY203" s="235"/>
      <c r="AZ203" s="236"/>
      <c r="BA203" s="237"/>
      <c r="BB203" s="238"/>
      <c r="BC203" s="239">
        <f t="shared" si="203"/>
        <v>0</v>
      </c>
      <c r="BD203" s="210">
        <f t="shared" si="204"/>
        <v>0</v>
      </c>
      <c r="BE203" s="512">
        <f t="shared" si="205"/>
        <v>119.7</v>
      </c>
      <c r="BF203" s="242"/>
      <c r="BG203" s="210">
        <f t="shared" si="189"/>
        <v>0</v>
      </c>
      <c r="BH203" s="512">
        <f t="shared" si="178"/>
        <v>125.4</v>
      </c>
      <c r="BI203" s="242"/>
      <c r="BJ203" s="210">
        <f t="shared" si="206"/>
        <v>0</v>
      </c>
      <c r="BK203" s="512">
        <f t="shared" si="207"/>
        <v>131.1</v>
      </c>
      <c r="BL203" s="242"/>
      <c r="BM203" s="210">
        <f t="shared" si="208"/>
        <v>0</v>
      </c>
      <c r="BN203" s="512">
        <f t="shared" si="209"/>
        <v>136.79999999999998</v>
      </c>
      <c r="BO203" s="397">
        <f t="shared" si="210"/>
        <v>0</v>
      </c>
      <c r="BP203" s="210">
        <f t="shared" si="211"/>
        <v>0</v>
      </c>
      <c r="BQ203" s="210">
        <f t="shared" si="212"/>
        <v>0</v>
      </c>
      <c r="BR203" s="422">
        <v>2375</v>
      </c>
      <c r="BS203" s="310"/>
      <c r="BT203" s="303"/>
      <c r="BU203" s="303"/>
      <c r="BV203" s="303"/>
      <c r="BW203" s="303"/>
      <c r="BX203" s="305"/>
      <c r="BY203" s="305"/>
      <c r="BZ203" s="303"/>
    </row>
    <row r="204" spans="1:78" ht="12.75" customHeight="1">
      <c r="A204" s="210" t="str">
        <f t="shared" si="197"/>
        <v>AX12376</v>
      </c>
      <c r="B204" s="419" t="s">
        <v>1290</v>
      </c>
      <c r="C204" s="419" t="s">
        <v>1535</v>
      </c>
      <c r="D204" s="243" t="s">
        <v>7</v>
      </c>
      <c r="E204" s="420"/>
      <c r="F204" s="223" t="s">
        <v>1758</v>
      </c>
      <c r="G204" s="241" t="s">
        <v>87</v>
      </c>
      <c r="H204" s="212" t="s">
        <v>79</v>
      </c>
      <c r="I204" s="223" t="s">
        <v>1798</v>
      </c>
      <c r="J204" s="636" t="s">
        <v>1808</v>
      </c>
      <c r="K204" s="636" t="s">
        <v>1801</v>
      </c>
      <c r="L204" s="223" t="s">
        <v>1799</v>
      </c>
      <c r="M204" s="212">
        <v>3.24</v>
      </c>
      <c r="N204" s="210">
        <v>2</v>
      </c>
      <c r="O204" s="427"/>
      <c r="P204" s="430"/>
      <c r="Q204" s="421"/>
      <c r="R204" s="225"/>
      <c r="S204" s="196"/>
      <c r="T204" s="197"/>
      <c r="U204" s="226"/>
      <c r="V204" s="199"/>
      <c r="W204" s="200"/>
      <c r="X204" s="201"/>
      <c r="Y204" s="202"/>
      <c r="Z204" s="203"/>
      <c r="AA204" s="227"/>
      <c r="AB204" s="242"/>
      <c r="AC204" s="242"/>
      <c r="AD204" s="213">
        <f t="shared" si="190"/>
        <v>0</v>
      </c>
      <c r="AE204" s="214">
        <f t="shared" si="198"/>
        <v>0</v>
      </c>
      <c r="AF204" s="205"/>
      <c r="AG204" s="205"/>
      <c r="AH204" s="206"/>
      <c r="AI204" s="62"/>
      <c r="AJ204" s="509"/>
      <c r="AK204" s="516"/>
      <c r="AL204" s="516"/>
      <c r="AM204" s="510"/>
      <c r="AN204" s="205">
        <f>ROUND(CEILING(AR204*('Summary '!$J$2/100+1),5),0)-1</f>
        <v>129</v>
      </c>
      <c r="AO204" s="206">
        <f t="shared" si="199"/>
        <v>0</v>
      </c>
      <c r="AP204" s="206">
        <f t="shared" si="200"/>
        <v>0</v>
      </c>
      <c r="AQ204" s="63"/>
      <c r="AR204" s="205">
        <v>104</v>
      </c>
      <c r="AS204" s="205"/>
      <c r="AT204" s="510"/>
      <c r="AU204" s="511"/>
      <c r="AV204" s="511">
        <f t="shared" si="201"/>
        <v>104</v>
      </c>
      <c r="AW204" s="511">
        <f t="shared" si="202"/>
        <v>104</v>
      </c>
      <c r="AX204" s="234"/>
      <c r="AY204" s="235"/>
      <c r="AZ204" s="236"/>
      <c r="BA204" s="237"/>
      <c r="BB204" s="238"/>
      <c r="BC204" s="239">
        <f t="shared" si="203"/>
        <v>0</v>
      </c>
      <c r="BD204" s="210">
        <f t="shared" si="204"/>
        <v>0</v>
      </c>
      <c r="BE204" s="512">
        <f t="shared" si="205"/>
        <v>109.2</v>
      </c>
      <c r="BF204" s="242"/>
      <c r="BG204" s="210">
        <f t="shared" si="189"/>
        <v>0</v>
      </c>
      <c r="BH204" s="512">
        <f t="shared" si="178"/>
        <v>114.4</v>
      </c>
      <c r="BI204" s="242"/>
      <c r="BJ204" s="210">
        <f t="shared" si="206"/>
        <v>0</v>
      </c>
      <c r="BK204" s="512">
        <f t="shared" si="207"/>
        <v>119.6</v>
      </c>
      <c r="BL204" s="242"/>
      <c r="BM204" s="210">
        <f t="shared" si="208"/>
        <v>0</v>
      </c>
      <c r="BN204" s="512">
        <f t="shared" si="209"/>
        <v>124.8</v>
      </c>
      <c r="BO204" s="397">
        <f t="shared" si="210"/>
        <v>0</v>
      </c>
      <c r="BP204" s="210">
        <f t="shared" si="211"/>
        <v>0</v>
      </c>
      <c r="BQ204" s="210">
        <f t="shared" si="212"/>
        <v>0</v>
      </c>
      <c r="BR204" s="215">
        <v>2376</v>
      </c>
      <c r="BS204" s="310"/>
      <c r="BT204" s="303"/>
      <c r="BU204" s="303"/>
      <c r="BV204" s="303"/>
      <c r="BW204" s="303"/>
      <c r="BX204" s="305"/>
      <c r="BY204" s="305"/>
      <c r="BZ204" s="303"/>
    </row>
    <row r="205" spans="1:78" ht="12.75" customHeight="1">
      <c r="A205" s="210" t="str">
        <f t="shared" si="197"/>
        <v>AX12377</v>
      </c>
      <c r="B205" s="419" t="s">
        <v>1290</v>
      </c>
      <c r="C205" s="419" t="s">
        <v>1536</v>
      </c>
      <c r="D205" s="243" t="s">
        <v>7</v>
      </c>
      <c r="E205" s="420"/>
      <c r="F205" s="243" t="s">
        <v>1418</v>
      </c>
      <c r="G205" s="241" t="s">
        <v>87</v>
      </c>
      <c r="H205" s="212" t="s">
        <v>74</v>
      </c>
      <c r="I205" s="223" t="s">
        <v>1798</v>
      </c>
      <c r="J205" s="636" t="s">
        <v>1808</v>
      </c>
      <c r="K205" s="636" t="s">
        <v>1801</v>
      </c>
      <c r="L205" s="223" t="s">
        <v>1799</v>
      </c>
      <c r="M205" s="212">
        <v>3.8740000000000001</v>
      </c>
      <c r="N205" s="210">
        <v>2</v>
      </c>
      <c r="O205" s="427"/>
      <c r="P205" s="430"/>
      <c r="Q205" s="421"/>
      <c r="R205" s="225"/>
      <c r="S205" s="196"/>
      <c r="T205" s="197"/>
      <c r="U205" s="226"/>
      <c r="V205" s="199"/>
      <c r="W205" s="200"/>
      <c r="X205" s="201"/>
      <c r="Y205" s="202"/>
      <c r="Z205" s="203"/>
      <c r="AA205" s="227"/>
      <c r="AB205" s="242"/>
      <c r="AC205" s="242"/>
      <c r="AD205" s="213">
        <f t="shared" si="190"/>
        <v>0</v>
      </c>
      <c r="AE205" s="214">
        <f t="shared" si="198"/>
        <v>0</v>
      </c>
      <c r="AF205" s="205"/>
      <c r="AG205" s="205"/>
      <c r="AH205" s="206"/>
      <c r="AI205" s="62"/>
      <c r="AJ205" s="509"/>
      <c r="AK205" s="516"/>
      <c r="AL205" s="516"/>
      <c r="AM205" s="510"/>
      <c r="AN205" s="205">
        <f>ROUND(CEILING(AR205*('Summary '!$J$2/100+1),5),0)-1</f>
        <v>129</v>
      </c>
      <c r="AO205" s="206">
        <f t="shared" si="199"/>
        <v>0</v>
      </c>
      <c r="AP205" s="206">
        <f t="shared" si="200"/>
        <v>0</v>
      </c>
      <c r="AQ205" s="63"/>
      <c r="AR205" s="205">
        <v>104</v>
      </c>
      <c r="AS205" s="205"/>
      <c r="AT205" s="510"/>
      <c r="AU205" s="511"/>
      <c r="AV205" s="511">
        <f t="shared" si="201"/>
        <v>104</v>
      </c>
      <c r="AW205" s="511">
        <f t="shared" si="202"/>
        <v>104</v>
      </c>
      <c r="AX205" s="234"/>
      <c r="AY205" s="235"/>
      <c r="AZ205" s="236"/>
      <c r="BA205" s="237"/>
      <c r="BB205" s="238"/>
      <c r="BC205" s="239">
        <f t="shared" si="203"/>
        <v>0</v>
      </c>
      <c r="BD205" s="210">
        <f t="shared" si="204"/>
        <v>0</v>
      </c>
      <c r="BE205" s="512">
        <f t="shared" si="205"/>
        <v>109.2</v>
      </c>
      <c r="BF205" s="242"/>
      <c r="BG205" s="210">
        <f t="shared" si="189"/>
        <v>0</v>
      </c>
      <c r="BH205" s="512">
        <f t="shared" si="178"/>
        <v>114.4</v>
      </c>
      <c r="BI205" s="242"/>
      <c r="BJ205" s="210">
        <f t="shared" si="206"/>
        <v>0</v>
      </c>
      <c r="BK205" s="512">
        <f t="shared" si="207"/>
        <v>119.6</v>
      </c>
      <c r="BL205" s="242"/>
      <c r="BM205" s="210">
        <f t="shared" si="208"/>
        <v>0</v>
      </c>
      <c r="BN205" s="512">
        <f t="shared" si="209"/>
        <v>124.8</v>
      </c>
      <c r="BO205" s="397">
        <f t="shared" si="210"/>
        <v>0</v>
      </c>
      <c r="BP205" s="210">
        <f t="shared" si="211"/>
        <v>0</v>
      </c>
      <c r="BQ205" s="210">
        <f t="shared" si="212"/>
        <v>0</v>
      </c>
      <c r="BR205" s="422">
        <v>2377</v>
      </c>
      <c r="BS205" s="310"/>
      <c r="BT205" s="303"/>
      <c r="BU205" s="303"/>
      <c r="BV205" s="303"/>
      <c r="BW205" s="303"/>
      <c r="BX205" s="305"/>
      <c r="BY205" s="305"/>
      <c r="BZ205" s="303"/>
    </row>
    <row r="206" spans="1:78" ht="12.75" customHeight="1">
      <c r="A206" s="210" t="str">
        <f t="shared" si="197"/>
        <v>AX12378</v>
      </c>
      <c r="B206" s="419" t="s">
        <v>1290</v>
      </c>
      <c r="C206" s="419" t="s">
        <v>1537</v>
      </c>
      <c r="D206" s="243" t="s">
        <v>7</v>
      </c>
      <c r="E206" s="420"/>
      <c r="F206" s="243" t="s">
        <v>584</v>
      </c>
      <c r="G206" s="241" t="s">
        <v>87</v>
      </c>
      <c r="H206" s="212" t="s">
        <v>79</v>
      </c>
      <c r="I206" s="223" t="s">
        <v>1798</v>
      </c>
      <c r="J206" s="636" t="s">
        <v>1808</v>
      </c>
      <c r="K206" s="636" t="s">
        <v>1801</v>
      </c>
      <c r="L206" s="223" t="s">
        <v>1799</v>
      </c>
      <c r="M206" s="212">
        <v>5.1440000000000001</v>
      </c>
      <c r="N206" s="210">
        <v>2</v>
      </c>
      <c r="O206" s="427"/>
      <c r="P206" s="430"/>
      <c r="Q206" s="421"/>
      <c r="R206" s="225"/>
      <c r="S206" s="196"/>
      <c r="T206" s="197"/>
      <c r="U206" s="226"/>
      <c r="V206" s="199"/>
      <c r="W206" s="200"/>
      <c r="X206" s="201"/>
      <c r="Y206" s="202"/>
      <c r="Z206" s="203"/>
      <c r="AA206" s="227"/>
      <c r="AB206" s="242"/>
      <c r="AC206" s="242"/>
      <c r="AD206" s="213">
        <f t="shared" si="190"/>
        <v>0</v>
      </c>
      <c r="AE206" s="214">
        <f t="shared" si="198"/>
        <v>0</v>
      </c>
      <c r="AF206" s="205"/>
      <c r="AG206" s="205"/>
      <c r="AH206" s="206"/>
      <c r="AI206" s="62"/>
      <c r="AJ206" s="509"/>
      <c r="AK206" s="516"/>
      <c r="AL206" s="516"/>
      <c r="AM206" s="510"/>
      <c r="AN206" s="205">
        <f>ROUND(CEILING(AR206*('Summary '!$J$2/100+1),5),0)-1</f>
        <v>154</v>
      </c>
      <c r="AO206" s="206">
        <f t="shared" si="199"/>
        <v>0</v>
      </c>
      <c r="AP206" s="206">
        <f t="shared" si="200"/>
        <v>0</v>
      </c>
      <c r="AQ206" s="63"/>
      <c r="AR206" s="205">
        <v>124</v>
      </c>
      <c r="AS206" s="205"/>
      <c r="AT206" s="510"/>
      <c r="AU206" s="511"/>
      <c r="AV206" s="511">
        <f t="shared" si="201"/>
        <v>124</v>
      </c>
      <c r="AW206" s="511">
        <f t="shared" si="202"/>
        <v>124</v>
      </c>
      <c r="AX206" s="234"/>
      <c r="AY206" s="235"/>
      <c r="AZ206" s="236"/>
      <c r="BA206" s="237"/>
      <c r="BB206" s="238"/>
      <c r="BC206" s="239">
        <f t="shared" si="203"/>
        <v>0</v>
      </c>
      <c r="BD206" s="210">
        <f t="shared" si="204"/>
        <v>0</v>
      </c>
      <c r="BE206" s="512">
        <f t="shared" si="205"/>
        <v>130.20000000000002</v>
      </c>
      <c r="BF206" s="242"/>
      <c r="BG206" s="210">
        <f t="shared" si="189"/>
        <v>0</v>
      </c>
      <c r="BH206" s="512">
        <f t="shared" si="178"/>
        <v>136.4</v>
      </c>
      <c r="BI206" s="242"/>
      <c r="BJ206" s="210">
        <f t="shared" si="206"/>
        <v>0</v>
      </c>
      <c r="BK206" s="512">
        <f t="shared" si="207"/>
        <v>142.6</v>
      </c>
      <c r="BL206" s="242"/>
      <c r="BM206" s="210">
        <f t="shared" si="208"/>
        <v>0</v>
      </c>
      <c r="BN206" s="512">
        <f t="shared" si="209"/>
        <v>148.79999999999998</v>
      </c>
      <c r="BO206" s="397">
        <f t="shared" si="210"/>
        <v>0</v>
      </c>
      <c r="BP206" s="210">
        <f t="shared" si="211"/>
        <v>0</v>
      </c>
      <c r="BQ206" s="210">
        <f t="shared" si="212"/>
        <v>0</v>
      </c>
      <c r="BR206" s="215">
        <v>2378</v>
      </c>
      <c r="BS206" s="310"/>
      <c r="BT206" s="303"/>
      <c r="BU206" s="303"/>
      <c r="BV206" s="303"/>
      <c r="BW206" s="303"/>
      <c r="BX206" s="305"/>
      <c r="BY206" s="305"/>
      <c r="BZ206" s="303"/>
    </row>
    <row r="207" spans="1:78" ht="12.75" customHeight="1">
      <c r="A207" s="210" t="str">
        <f t="shared" si="197"/>
        <v>AX12395</v>
      </c>
      <c r="B207" s="419" t="s">
        <v>1290</v>
      </c>
      <c r="C207" s="419" t="s">
        <v>1538</v>
      </c>
      <c r="D207" s="243" t="s">
        <v>7</v>
      </c>
      <c r="E207" s="420"/>
      <c r="F207" s="223" t="s">
        <v>1419</v>
      </c>
      <c r="G207" s="241" t="s">
        <v>87</v>
      </c>
      <c r="H207" s="241" t="s">
        <v>79</v>
      </c>
      <c r="I207" s="223" t="s">
        <v>1798</v>
      </c>
      <c r="J207" s="636" t="s">
        <v>1808</v>
      </c>
      <c r="K207" s="636" t="s">
        <v>1801</v>
      </c>
      <c r="L207" s="223" t="s">
        <v>1799</v>
      </c>
      <c r="M207" s="212">
        <v>3.7759999999999998</v>
      </c>
      <c r="N207" s="210">
        <v>2</v>
      </c>
      <c r="O207" s="427"/>
      <c r="P207" s="430"/>
      <c r="Q207" s="421"/>
      <c r="R207" s="225"/>
      <c r="S207" s="196"/>
      <c r="T207" s="197"/>
      <c r="U207" s="226"/>
      <c r="V207" s="199"/>
      <c r="W207" s="200"/>
      <c r="X207" s="201"/>
      <c r="Y207" s="202"/>
      <c r="Z207" s="203"/>
      <c r="AA207" s="227"/>
      <c r="AB207" s="242"/>
      <c r="AC207" s="242"/>
      <c r="AD207" s="213">
        <f t="shared" si="190"/>
        <v>0</v>
      </c>
      <c r="AE207" s="214">
        <f t="shared" si="198"/>
        <v>0</v>
      </c>
      <c r="AF207" s="205"/>
      <c r="AG207" s="205"/>
      <c r="AH207" s="206"/>
      <c r="AI207" s="62"/>
      <c r="AJ207" s="509"/>
      <c r="AK207" s="516"/>
      <c r="AL207" s="516"/>
      <c r="AM207" s="510"/>
      <c r="AN207" s="205">
        <f>ROUND(CEILING(AR207*('Summary '!$J$2/100+1),5),0)-1</f>
        <v>139</v>
      </c>
      <c r="AO207" s="206">
        <f t="shared" si="199"/>
        <v>0</v>
      </c>
      <c r="AP207" s="206">
        <f t="shared" si="200"/>
        <v>0</v>
      </c>
      <c r="AQ207" s="63"/>
      <c r="AR207" s="205">
        <v>114</v>
      </c>
      <c r="AS207" s="205"/>
      <c r="AT207" s="510"/>
      <c r="AU207" s="511"/>
      <c r="AV207" s="511">
        <f t="shared" si="201"/>
        <v>114</v>
      </c>
      <c r="AW207" s="511">
        <f t="shared" si="202"/>
        <v>114</v>
      </c>
      <c r="AX207" s="234"/>
      <c r="AY207" s="235"/>
      <c r="AZ207" s="236"/>
      <c r="BA207" s="237"/>
      <c r="BB207" s="238"/>
      <c r="BC207" s="239">
        <f t="shared" si="203"/>
        <v>0</v>
      </c>
      <c r="BD207" s="210">
        <f t="shared" si="204"/>
        <v>0</v>
      </c>
      <c r="BE207" s="512">
        <f t="shared" si="205"/>
        <v>119.7</v>
      </c>
      <c r="BF207" s="242"/>
      <c r="BG207" s="210">
        <f t="shared" si="189"/>
        <v>0</v>
      </c>
      <c r="BH207" s="512">
        <f t="shared" si="178"/>
        <v>125.4</v>
      </c>
      <c r="BI207" s="242"/>
      <c r="BJ207" s="210">
        <f t="shared" si="206"/>
        <v>0</v>
      </c>
      <c r="BK207" s="512">
        <f t="shared" si="207"/>
        <v>131.1</v>
      </c>
      <c r="BL207" s="242"/>
      <c r="BM207" s="210">
        <f t="shared" si="208"/>
        <v>0</v>
      </c>
      <c r="BN207" s="512">
        <f t="shared" si="209"/>
        <v>136.79999999999998</v>
      </c>
      <c r="BO207" s="397">
        <f t="shared" si="210"/>
        <v>0</v>
      </c>
      <c r="BP207" s="210">
        <f t="shared" si="211"/>
        <v>0</v>
      </c>
      <c r="BQ207" s="210">
        <f t="shared" si="212"/>
        <v>0</v>
      </c>
      <c r="BR207" s="422">
        <v>2395</v>
      </c>
      <c r="BS207" s="310"/>
      <c r="BT207" s="303"/>
      <c r="BU207" s="303"/>
      <c r="BV207" s="303"/>
      <c r="BW207" s="303"/>
      <c r="BX207" s="305"/>
      <c r="BY207" s="305"/>
      <c r="BZ207" s="303"/>
    </row>
    <row r="208" spans="1:78" ht="12.75" customHeight="1">
      <c r="A208" s="210" t="str">
        <f t="shared" si="197"/>
        <v>AX12396</v>
      </c>
      <c r="B208" s="419" t="s">
        <v>1290</v>
      </c>
      <c r="C208" s="419" t="s">
        <v>1539</v>
      </c>
      <c r="D208" s="243" t="s">
        <v>7</v>
      </c>
      <c r="E208" s="420"/>
      <c r="F208" s="223" t="s">
        <v>583</v>
      </c>
      <c r="G208" s="241" t="s">
        <v>87</v>
      </c>
      <c r="H208" s="241" t="s">
        <v>74</v>
      </c>
      <c r="I208" s="223" t="s">
        <v>1798</v>
      </c>
      <c r="J208" s="636" t="s">
        <v>1808</v>
      </c>
      <c r="K208" s="636" t="s">
        <v>1801</v>
      </c>
      <c r="L208" s="223" t="s">
        <v>1799</v>
      </c>
      <c r="M208" s="212">
        <v>6.22</v>
      </c>
      <c r="N208" s="210">
        <v>2</v>
      </c>
      <c r="O208" s="427"/>
      <c r="P208" s="430"/>
      <c r="Q208" s="421"/>
      <c r="R208" s="225"/>
      <c r="S208" s="196"/>
      <c r="T208" s="197"/>
      <c r="U208" s="226"/>
      <c r="V208" s="199"/>
      <c r="W208" s="200"/>
      <c r="X208" s="201"/>
      <c r="Y208" s="202"/>
      <c r="Z208" s="203"/>
      <c r="AA208" s="227"/>
      <c r="AB208" s="242"/>
      <c r="AC208" s="242"/>
      <c r="AD208" s="213">
        <f t="shared" si="190"/>
        <v>0</v>
      </c>
      <c r="AE208" s="214">
        <f t="shared" si="198"/>
        <v>0</v>
      </c>
      <c r="AF208" s="205"/>
      <c r="AG208" s="205"/>
      <c r="AH208" s="206"/>
      <c r="AI208" s="62"/>
      <c r="AJ208" s="509"/>
      <c r="AK208" s="516"/>
      <c r="AL208" s="516"/>
      <c r="AM208" s="510"/>
      <c r="AN208" s="205">
        <f>ROUND(CEILING(AR208*('Summary '!$J$2/100+1),5),0)-1</f>
        <v>169</v>
      </c>
      <c r="AO208" s="206">
        <f t="shared" si="199"/>
        <v>0</v>
      </c>
      <c r="AP208" s="206">
        <f t="shared" si="200"/>
        <v>0</v>
      </c>
      <c r="AQ208" s="63"/>
      <c r="AR208" s="205">
        <v>139</v>
      </c>
      <c r="AS208" s="205"/>
      <c r="AT208" s="510"/>
      <c r="AU208" s="511"/>
      <c r="AV208" s="511">
        <f t="shared" si="201"/>
        <v>139</v>
      </c>
      <c r="AW208" s="511">
        <f t="shared" si="202"/>
        <v>139</v>
      </c>
      <c r="AX208" s="234"/>
      <c r="AY208" s="235"/>
      <c r="AZ208" s="236"/>
      <c r="BA208" s="237"/>
      <c r="BB208" s="238"/>
      <c r="BC208" s="239">
        <f t="shared" si="203"/>
        <v>0</v>
      </c>
      <c r="BD208" s="210">
        <f t="shared" si="204"/>
        <v>0</v>
      </c>
      <c r="BE208" s="512">
        <f t="shared" si="205"/>
        <v>145.95000000000002</v>
      </c>
      <c r="BF208" s="242"/>
      <c r="BG208" s="210">
        <f t="shared" si="189"/>
        <v>0</v>
      </c>
      <c r="BH208" s="512">
        <f t="shared" si="178"/>
        <v>152.9</v>
      </c>
      <c r="BI208" s="242"/>
      <c r="BJ208" s="210">
        <f t="shared" si="206"/>
        <v>0</v>
      </c>
      <c r="BK208" s="512">
        <f t="shared" si="207"/>
        <v>159.85</v>
      </c>
      <c r="BL208" s="242"/>
      <c r="BM208" s="210">
        <f t="shared" si="208"/>
        <v>0</v>
      </c>
      <c r="BN208" s="512">
        <f t="shared" si="209"/>
        <v>166.79999999999998</v>
      </c>
      <c r="BO208" s="397">
        <f t="shared" si="210"/>
        <v>0</v>
      </c>
      <c r="BP208" s="210">
        <f t="shared" si="211"/>
        <v>0</v>
      </c>
      <c r="BQ208" s="210">
        <f t="shared" si="212"/>
        <v>0</v>
      </c>
      <c r="BR208" s="422">
        <v>2396</v>
      </c>
      <c r="BS208" s="310"/>
      <c r="BT208" s="303"/>
      <c r="BU208" s="303"/>
      <c r="BV208" s="303"/>
      <c r="BW208" s="303"/>
      <c r="BX208" s="305"/>
      <c r="BY208" s="305"/>
      <c r="BZ208" s="303"/>
    </row>
    <row r="209" spans="1:78" ht="12.75" customHeight="1">
      <c r="A209" s="210" t="str">
        <f t="shared" si="197"/>
        <v>AX12397</v>
      </c>
      <c r="B209" s="419" t="s">
        <v>1290</v>
      </c>
      <c r="C209" s="419" t="s">
        <v>1540</v>
      </c>
      <c r="D209" s="243" t="s">
        <v>7</v>
      </c>
      <c r="E209" s="420"/>
      <c r="F209" s="223" t="s">
        <v>585</v>
      </c>
      <c r="G209" s="241" t="s">
        <v>87</v>
      </c>
      <c r="H209" s="241" t="s">
        <v>74</v>
      </c>
      <c r="I209" s="223" t="s">
        <v>1798</v>
      </c>
      <c r="J209" s="636" t="s">
        <v>1808</v>
      </c>
      <c r="K209" s="636" t="s">
        <v>1801</v>
      </c>
      <c r="L209" s="223" t="s">
        <v>1799</v>
      </c>
      <c r="M209" s="212">
        <v>9.4130000000000003</v>
      </c>
      <c r="N209" s="210">
        <v>4</v>
      </c>
      <c r="O209" s="427"/>
      <c r="P209" s="430"/>
      <c r="Q209" s="421"/>
      <c r="R209" s="225"/>
      <c r="S209" s="196"/>
      <c r="T209" s="197"/>
      <c r="U209" s="226"/>
      <c r="V209" s="199"/>
      <c r="W209" s="200"/>
      <c r="X209" s="201"/>
      <c r="Y209" s="202"/>
      <c r="Z209" s="203"/>
      <c r="AA209" s="227"/>
      <c r="AB209" s="242"/>
      <c r="AC209" s="242"/>
      <c r="AD209" s="213">
        <f t="shared" si="190"/>
        <v>0</v>
      </c>
      <c r="AE209" s="214">
        <f t="shared" si="198"/>
        <v>0</v>
      </c>
      <c r="AF209" s="205"/>
      <c r="AG209" s="205"/>
      <c r="AH209" s="206"/>
      <c r="AI209" s="62"/>
      <c r="AJ209" s="509"/>
      <c r="AK209" s="516"/>
      <c r="AL209" s="516"/>
      <c r="AM209" s="510"/>
      <c r="AN209" s="205">
        <f>ROUND(CEILING(AR209*('Summary '!$J$2/100+1),5),0)-1</f>
        <v>184</v>
      </c>
      <c r="AO209" s="206">
        <f t="shared" si="199"/>
        <v>0</v>
      </c>
      <c r="AP209" s="206">
        <f t="shared" si="200"/>
        <v>0</v>
      </c>
      <c r="AQ209" s="63"/>
      <c r="AR209" s="205">
        <v>149</v>
      </c>
      <c r="AS209" s="205"/>
      <c r="AT209" s="510"/>
      <c r="AU209" s="511"/>
      <c r="AV209" s="511">
        <f t="shared" si="201"/>
        <v>149</v>
      </c>
      <c r="AW209" s="511">
        <f t="shared" si="202"/>
        <v>149</v>
      </c>
      <c r="AX209" s="234"/>
      <c r="AY209" s="235"/>
      <c r="AZ209" s="236"/>
      <c r="BA209" s="237"/>
      <c r="BB209" s="238"/>
      <c r="BC209" s="239">
        <f t="shared" si="203"/>
        <v>0</v>
      </c>
      <c r="BD209" s="210">
        <f t="shared" si="204"/>
        <v>0</v>
      </c>
      <c r="BE209" s="512">
        <f t="shared" si="205"/>
        <v>156.45000000000002</v>
      </c>
      <c r="BF209" s="242"/>
      <c r="BG209" s="210">
        <f t="shared" si="189"/>
        <v>0</v>
      </c>
      <c r="BH209" s="512">
        <f t="shared" si="178"/>
        <v>163.9</v>
      </c>
      <c r="BI209" s="242"/>
      <c r="BJ209" s="210">
        <f t="shared" si="206"/>
        <v>0</v>
      </c>
      <c r="BK209" s="512">
        <f t="shared" si="207"/>
        <v>171.35</v>
      </c>
      <c r="BL209" s="242"/>
      <c r="BM209" s="210">
        <f t="shared" si="208"/>
        <v>0</v>
      </c>
      <c r="BN209" s="512">
        <f t="shared" si="209"/>
        <v>178.79999999999998</v>
      </c>
      <c r="BO209" s="397">
        <f t="shared" si="210"/>
        <v>0</v>
      </c>
      <c r="BP209" s="210">
        <f t="shared" si="211"/>
        <v>0</v>
      </c>
      <c r="BQ209" s="210">
        <f t="shared" si="212"/>
        <v>0</v>
      </c>
      <c r="BR209" s="422">
        <v>2397</v>
      </c>
      <c r="BS209" s="310"/>
      <c r="BT209" s="303"/>
      <c r="BU209" s="303"/>
      <c r="BV209" s="303"/>
      <c r="BW209" s="303"/>
      <c r="BX209" s="305"/>
      <c r="BY209" s="305"/>
      <c r="BZ209" s="303"/>
    </row>
    <row r="210" spans="1:78" ht="12.75" customHeight="1">
      <c r="A210" s="210" t="str">
        <f t="shared" si="197"/>
        <v>AX12379</v>
      </c>
      <c r="B210" s="419" t="s">
        <v>1290</v>
      </c>
      <c r="C210" s="419" t="s">
        <v>1541</v>
      </c>
      <c r="D210" s="243" t="s">
        <v>7</v>
      </c>
      <c r="E210" s="420"/>
      <c r="F210" s="223" t="s">
        <v>1419</v>
      </c>
      <c r="G210" s="241" t="s">
        <v>99</v>
      </c>
      <c r="H210" s="241" t="s">
        <v>79</v>
      </c>
      <c r="I210" s="223" t="s">
        <v>1798</v>
      </c>
      <c r="J210" s="636" t="s">
        <v>1808</v>
      </c>
      <c r="K210" s="636" t="s">
        <v>1801</v>
      </c>
      <c r="L210" s="223" t="s">
        <v>1799</v>
      </c>
      <c r="M210" s="212">
        <v>3.4119999999999999</v>
      </c>
      <c r="N210" s="210">
        <v>1</v>
      </c>
      <c r="O210" s="427"/>
      <c r="P210" s="430"/>
      <c r="Q210" s="421"/>
      <c r="R210" s="225"/>
      <c r="S210" s="196"/>
      <c r="T210" s="197"/>
      <c r="U210" s="226"/>
      <c r="V210" s="199"/>
      <c r="W210" s="200"/>
      <c r="X210" s="201"/>
      <c r="Y210" s="202"/>
      <c r="Z210" s="203"/>
      <c r="AA210" s="227"/>
      <c r="AB210" s="242"/>
      <c r="AC210" s="242"/>
      <c r="AD210" s="213">
        <f t="shared" si="190"/>
        <v>0</v>
      </c>
      <c r="AE210" s="214">
        <f t="shared" si="198"/>
        <v>0</v>
      </c>
      <c r="AF210" s="205"/>
      <c r="AG210" s="205"/>
      <c r="AH210" s="206"/>
      <c r="AI210" s="62"/>
      <c r="AJ210" s="509"/>
      <c r="AK210" s="516"/>
      <c r="AL210" s="516"/>
      <c r="AM210" s="510"/>
      <c r="AN210" s="205">
        <f>ROUND(CEILING(AR210*('Summary '!$J$2/100+1),5),0)-1</f>
        <v>139</v>
      </c>
      <c r="AO210" s="206">
        <f t="shared" si="199"/>
        <v>0</v>
      </c>
      <c r="AP210" s="206">
        <f t="shared" si="200"/>
        <v>0</v>
      </c>
      <c r="AQ210" s="63"/>
      <c r="AR210" s="205">
        <v>114</v>
      </c>
      <c r="AS210" s="205"/>
      <c r="AT210" s="510"/>
      <c r="AU210" s="511"/>
      <c r="AV210" s="511">
        <f t="shared" si="201"/>
        <v>114</v>
      </c>
      <c r="AW210" s="511">
        <f t="shared" si="202"/>
        <v>114</v>
      </c>
      <c r="AX210" s="234"/>
      <c r="AY210" s="235"/>
      <c r="AZ210" s="236"/>
      <c r="BA210" s="237"/>
      <c r="BB210" s="238"/>
      <c r="BC210" s="239">
        <f t="shared" si="203"/>
        <v>0</v>
      </c>
      <c r="BD210" s="210">
        <f t="shared" si="204"/>
        <v>0</v>
      </c>
      <c r="BE210" s="512">
        <f t="shared" si="205"/>
        <v>119.7</v>
      </c>
      <c r="BF210" s="242"/>
      <c r="BG210" s="210">
        <f t="shared" si="189"/>
        <v>0</v>
      </c>
      <c r="BH210" s="512">
        <f t="shared" si="178"/>
        <v>125.4</v>
      </c>
      <c r="BI210" s="242"/>
      <c r="BJ210" s="210">
        <f t="shared" si="206"/>
        <v>0</v>
      </c>
      <c r="BK210" s="512">
        <f t="shared" si="207"/>
        <v>131.1</v>
      </c>
      <c r="BL210" s="242"/>
      <c r="BM210" s="210">
        <f t="shared" si="208"/>
        <v>0</v>
      </c>
      <c r="BN210" s="512">
        <f t="shared" si="209"/>
        <v>136.79999999999998</v>
      </c>
      <c r="BO210" s="397">
        <f t="shared" si="210"/>
        <v>0</v>
      </c>
      <c r="BP210" s="210">
        <f t="shared" si="211"/>
        <v>0</v>
      </c>
      <c r="BQ210" s="210">
        <f t="shared" si="212"/>
        <v>0</v>
      </c>
      <c r="BR210" s="422">
        <v>2379</v>
      </c>
      <c r="BS210" s="310"/>
      <c r="BT210" s="303"/>
      <c r="BU210" s="303"/>
      <c r="BV210" s="303"/>
      <c r="BW210" s="303"/>
      <c r="BX210" s="305"/>
      <c r="BY210" s="305"/>
      <c r="BZ210" s="303"/>
    </row>
    <row r="211" spans="1:78" ht="12.75" customHeight="1">
      <c r="A211" s="210" t="str">
        <f t="shared" si="197"/>
        <v>AX12398</v>
      </c>
      <c r="B211" s="419" t="s">
        <v>1290</v>
      </c>
      <c r="C211" s="419" t="s">
        <v>1542</v>
      </c>
      <c r="D211" s="243" t="s">
        <v>7</v>
      </c>
      <c r="E211" s="420"/>
      <c r="F211" s="223" t="s">
        <v>583</v>
      </c>
      <c r="G211" s="241" t="s">
        <v>99</v>
      </c>
      <c r="H211" s="241" t="s">
        <v>74</v>
      </c>
      <c r="I211" s="223" t="s">
        <v>1798</v>
      </c>
      <c r="J211" s="636" t="s">
        <v>1808</v>
      </c>
      <c r="K211" s="636" t="s">
        <v>1801</v>
      </c>
      <c r="L211" s="223" t="s">
        <v>1799</v>
      </c>
      <c r="M211" s="212">
        <v>3.0539999999999998</v>
      </c>
      <c r="N211" s="210">
        <v>1</v>
      </c>
      <c r="O211" s="427"/>
      <c r="P211" s="430"/>
      <c r="Q211" s="421"/>
      <c r="R211" s="225"/>
      <c r="S211" s="196"/>
      <c r="T211" s="197"/>
      <c r="U211" s="226"/>
      <c r="V211" s="199"/>
      <c r="W211" s="200"/>
      <c r="X211" s="201"/>
      <c r="Y211" s="202"/>
      <c r="Z211" s="203"/>
      <c r="AA211" s="227"/>
      <c r="AB211" s="242"/>
      <c r="AC211" s="242"/>
      <c r="AD211" s="213">
        <f t="shared" si="190"/>
        <v>0</v>
      </c>
      <c r="AE211" s="214">
        <f t="shared" si="198"/>
        <v>0</v>
      </c>
      <c r="AF211" s="205"/>
      <c r="AG211" s="205"/>
      <c r="AH211" s="206"/>
      <c r="AI211" s="62"/>
      <c r="AJ211" s="509"/>
      <c r="AK211" s="516"/>
      <c r="AL211" s="516"/>
      <c r="AM211" s="510"/>
      <c r="AN211" s="205">
        <f>ROUND(CEILING(AR211*('Summary '!$J$2/100+1),5),0)-1</f>
        <v>139</v>
      </c>
      <c r="AO211" s="206">
        <f t="shared" si="199"/>
        <v>0</v>
      </c>
      <c r="AP211" s="206">
        <f t="shared" si="200"/>
        <v>0</v>
      </c>
      <c r="AQ211" s="63"/>
      <c r="AR211" s="205">
        <v>114</v>
      </c>
      <c r="AS211" s="205"/>
      <c r="AT211" s="510"/>
      <c r="AU211" s="511"/>
      <c r="AV211" s="511">
        <f t="shared" si="201"/>
        <v>114</v>
      </c>
      <c r="AW211" s="511">
        <f t="shared" si="202"/>
        <v>114</v>
      </c>
      <c r="AX211" s="234"/>
      <c r="AY211" s="235"/>
      <c r="AZ211" s="236"/>
      <c r="BA211" s="237"/>
      <c r="BB211" s="238"/>
      <c r="BC211" s="239">
        <f t="shared" si="203"/>
        <v>0</v>
      </c>
      <c r="BD211" s="210">
        <f t="shared" si="204"/>
        <v>0</v>
      </c>
      <c r="BE211" s="512">
        <f t="shared" si="205"/>
        <v>119.7</v>
      </c>
      <c r="BF211" s="242"/>
      <c r="BG211" s="210">
        <f t="shared" si="189"/>
        <v>0</v>
      </c>
      <c r="BH211" s="512">
        <f t="shared" si="178"/>
        <v>125.4</v>
      </c>
      <c r="BI211" s="242"/>
      <c r="BJ211" s="210">
        <f t="shared" si="206"/>
        <v>0</v>
      </c>
      <c r="BK211" s="512">
        <f t="shared" si="207"/>
        <v>131.1</v>
      </c>
      <c r="BL211" s="242"/>
      <c r="BM211" s="210">
        <f t="shared" si="208"/>
        <v>0</v>
      </c>
      <c r="BN211" s="512">
        <f t="shared" si="209"/>
        <v>136.79999999999998</v>
      </c>
      <c r="BO211" s="397">
        <f t="shared" si="210"/>
        <v>0</v>
      </c>
      <c r="BP211" s="210">
        <f t="shared" si="211"/>
        <v>0</v>
      </c>
      <c r="BQ211" s="210">
        <f t="shared" si="212"/>
        <v>0</v>
      </c>
      <c r="BR211" s="215">
        <v>2398</v>
      </c>
      <c r="BS211" s="310"/>
      <c r="BT211" s="303"/>
      <c r="BU211" s="303"/>
      <c r="BV211" s="303"/>
      <c r="BW211" s="303"/>
      <c r="BX211" s="305"/>
      <c r="BY211" s="305"/>
      <c r="BZ211" s="303"/>
    </row>
    <row r="212" spans="1:78" ht="12.75" customHeight="1">
      <c r="A212" s="210" t="str">
        <f t="shared" si="197"/>
        <v>AX12380</v>
      </c>
      <c r="B212" s="419" t="s">
        <v>1290</v>
      </c>
      <c r="C212" s="419" t="s">
        <v>1543</v>
      </c>
      <c r="D212" s="243" t="s">
        <v>7</v>
      </c>
      <c r="E212" s="420"/>
      <c r="F212" s="223" t="s">
        <v>583</v>
      </c>
      <c r="G212" s="241" t="s">
        <v>99</v>
      </c>
      <c r="H212" s="241" t="s">
        <v>74</v>
      </c>
      <c r="I212" s="223" t="s">
        <v>1798</v>
      </c>
      <c r="J212" s="636" t="s">
        <v>1808</v>
      </c>
      <c r="K212" s="636" t="s">
        <v>1801</v>
      </c>
      <c r="L212" s="223" t="s">
        <v>1799</v>
      </c>
      <c r="M212" s="212">
        <v>3.11</v>
      </c>
      <c r="N212" s="248">
        <v>1</v>
      </c>
      <c r="O212" s="427"/>
      <c r="P212" s="430"/>
      <c r="Q212" s="421"/>
      <c r="R212" s="225"/>
      <c r="S212" s="196"/>
      <c r="T212" s="197"/>
      <c r="U212" s="226"/>
      <c r="V212" s="199"/>
      <c r="W212" s="200"/>
      <c r="X212" s="201"/>
      <c r="Y212" s="202"/>
      <c r="Z212" s="203"/>
      <c r="AA212" s="227"/>
      <c r="AB212" s="242"/>
      <c r="AC212" s="242"/>
      <c r="AD212" s="213">
        <f t="shared" si="190"/>
        <v>0</v>
      </c>
      <c r="AE212" s="214">
        <f t="shared" si="198"/>
        <v>0</v>
      </c>
      <c r="AF212" s="205"/>
      <c r="AG212" s="205"/>
      <c r="AH212" s="206"/>
      <c r="AI212" s="62"/>
      <c r="AJ212" s="509"/>
      <c r="AK212" s="516"/>
      <c r="AL212" s="516"/>
      <c r="AM212" s="510"/>
      <c r="AN212" s="205">
        <f>ROUND(CEILING(AR212*('Summary '!$J$2/100+1),5),0)-1</f>
        <v>149</v>
      </c>
      <c r="AO212" s="206">
        <f t="shared" si="199"/>
        <v>0</v>
      </c>
      <c r="AP212" s="206">
        <f t="shared" si="200"/>
        <v>0</v>
      </c>
      <c r="AQ212" s="63"/>
      <c r="AR212" s="205">
        <v>119</v>
      </c>
      <c r="AS212" s="205"/>
      <c r="AT212" s="510"/>
      <c r="AU212" s="511"/>
      <c r="AV212" s="511">
        <f t="shared" si="201"/>
        <v>119</v>
      </c>
      <c r="AW212" s="511">
        <f t="shared" si="202"/>
        <v>119</v>
      </c>
      <c r="AX212" s="234"/>
      <c r="AY212" s="235"/>
      <c r="AZ212" s="236"/>
      <c r="BA212" s="237"/>
      <c r="BB212" s="238"/>
      <c r="BC212" s="239">
        <f t="shared" si="203"/>
        <v>0</v>
      </c>
      <c r="BD212" s="210">
        <f t="shared" si="204"/>
        <v>0</v>
      </c>
      <c r="BE212" s="512">
        <f t="shared" si="205"/>
        <v>124.95</v>
      </c>
      <c r="BF212" s="242"/>
      <c r="BG212" s="210">
        <f t="shared" si="189"/>
        <v>0</v>
      </c>
      <c r="BH212" s="512">
        <f t="shared" si="178"/>
        <v>130.9</v>
      </c>
      <c r="BI212" s="242"/>
      <c r="BJ212" s="210">
        <f t="shared" si="206"/>
        <v>0</v>
      </c>
      <c r="BK212" s="512">
        <f t="shared" si="207"/>
        <v>136.85</v>
      </c>
      <c r="BL212" s="242"/>
      <c r="BM212" s="210">
        <f t="shared" si="208"/>
        <v>0</v>
      </c>
      <c r="BN212" s="512">
        <f t="shared" si="209"/>
        <v>142.79999999999998</v>
      </c>
      <c r="BO212" s="397">
        <f t="shared" si="210"/>
        <v>0</v>
      </c>
      <c r="BP212" s="210">
        <f t="shared" si="211"/>
        <v>0</v>
      </c>
      <c r="BQ212" s="210">
        <f t="shared" si="212"/>
        <v>0</v>
      </c>
      <c r="BR212" s="215">
        <v>2380</v>
      </c>
      <c r="BS212" s="310"/>
      <c r="BT212" s="303"/>
      <c r="BU212" s="303"/>
      <c r="BV212" s="303"/>
      <c r="BW212" s="303"/>
      <c r="BX212" s="305"/>
      <c r="BY212" s="305"/>
      <c r="BZ212" s="303"/>
    </row>
    <row r="213" spans="1:78" ht="12.75" customHeight="1">
      <c r="A213" s="210" t="str">
        <f t="shared" si="197"/>
        <v>AX12399</v>
      </c>
      <c r="B213" s="419" t="s">
        <v>1290</v>
      </c>
      <c r="C213" s="419" t="s">
        <v>1544</v>
      </c>
      <c r="D213" s="243" t="s">
        <v>7</v>
      </c>
      <c r="E213" s="420"/>
      <c r="F213" s="212" t="s">
        <v>1420</v>
      </c>
      <c r="G213" s="241" t="s">
        <v>99</v>
      </c>
      <c r="H213" s="212" t="s">
        <v>74</v>
      </c>
      <c r="I213" s="223" t="s">
        <v>1798</v>
      </c>
      <c r="J213" s="636" t="s">
        <v>1808</v>
      </c>
      <c r="K213" s="636" t="s">
        <v>1801</v>
      </c>
      <c r="L213" s="223" t="s">
        <v>1799</v>
      </c>
      <c r="M213" s="212">
        <v>3.4</v>
      </c>
      <c r="N213" s="210">
        <v>1</v>
      </c>
      <c r="O213" s="427"/>
      <c r="P213" s="430"/>
      <c r="Q213" s="421"/>
      <c r="R213" s="225"/>
      <c r="S213" s="196"/>
      <c r="T213" s="197"/>
      <c r="U213" s="226"/>
      <c r="V213" s="199"/>
      <c r="W213" s="200"/>
      <c r="X213" s="201"/>
      <c r="Y213" s="202"/>
      <c r="Z213" s="203"/>
      <c r="AA213" s="227"/>
      <c r="AB213" s="242"/>
      <c r="AC213" s="242"/>
      <c r="AD213" s="213">
        <f t="shared" si="190"/>
        <v>0</v>
      </c>
      <c r="AE213" s="214">
        <f t="shared" si="198"/>
        <v>0</v>
      </c>
      <c r="AF213" s="205"/>
      <c r="AG213" s="205"/>
      <c r="AH213" s="206"/>
      <c r="AI213" s="62"/>
      <c r="AJ213" s="509"/>
      <c r="AK213" s="516"/>
      <c r="AL213" s="516"/>
      <c r="AM213" s="510"/>
      <c r="AN213" s="205">
        <f>ROUND(CEILING(AR213*('Summary '!$J$2/100+1),5),0)-1</f>
        <v>134</v>
      </c>
      <c r="AO213" s="206">
        <f t="shared" si="199"/>
        <v>0</v>
      </c>
      <c r="AP213" s="206">
        <f t="shared" si="200"/>
        <v>0</v>
      </c>
      <c r="AQ213" s="63"/>
      <c r="AR213" s="205">
        <v>109</v>
      </c>
      <c r="AS213" s="205"/>
      <c r="AT213" s="510"/>
      <c r="AU213" s="511"/>
      <c r="AV213" s="511">
        <f t="shared" si="201"/>
        <v>109</v>
      </c>
      <c r="AW213" s="511">
        <f t="shared" si="202"/>
        <v>109</v>
      </c>
      <c r="AX213" s="234"/>
      <c r="AY213" s="235"/>
      <c r="AZ213" s="236"/>
      <c r="BA213" s="237"/>
      <c r="BB213" s="238"/>
      <c r="BC213" s="239">
        <f t="shared" si="203"/>
        <v>0</v>
      </c>
      <c r="BD213" s="210">
        <f t="shared" si="204"/>
        <v>0</v>
      </c>
      <c r="BE213" s="512">
        <f t="shared" si="205"/>
        <v>114.45</v>
      </c>
      <c r="BF213" s="242"/>
      <c r="BG213" s="210">
        <f t="shared" si="189"/>
        <v>0</v>
      </c>
      <c r="BH213" s="512">
        <f t="shared" si="178"/>
        <v>119.9</v>
      </c>
      <c r="BI213" s="242"/>
      <c r="BJ213" s="210">
        <f t="shared" si="206"/>
        <v>0</v>
      </c>
      <c r="BK213" s="512">
        <f t="shared" si="207"/>
        <v>125.35</v>
      </c>
      <c r="BL213" s="242"/>
      <c r="BM213" s="210">
        <f t="shared" si="208"/>
        <v>0</v>
      </c>
      <c r="BN213" s="512">
        <f t="shared" si="209"/>
        <v>130.79999999999998</v>
      </c>
      <c r="BO213" s="397">
        <f t="shared" si="210"/>
        <v>0</v>
      </c>
      <c r="BP213" s="210">
        <f t="shared" si="211"/>
        <v>0</v>
      </c>
      <c r="BQ213" s="210">
        <f t="shared" si="212"/>
        <v>0</v>
      </c>
      <c r="BR213" s="422">
        <v>2399</v>
      </c>
      <c r="BS213" s="310"/>
      <c r="BT213" s="303"/>
      <c r="BU213" s="303"/>
      <c r="BV213" s="303"/>
      <c r="BW213" s="303"/>
      <c r="BX213" s="305"/>
      <c r="BY213" s="305"/>
      <c r="BZ213" s="303"/>
    </row>
    <row r="214" spans="1:78" ht="12.75" customHeight="1">
      <c r="A214" s="210" t="str">
        <f t="shared" si="197"/>
        <v>AX12381</v>
      </c>
      <c r="B214" s="419" t="s">
        <v>1290</v>
      </c>
      <c r="C214" s="419" t="s">
        <v>1545</v>
      </c>
      <c r="D214" s="243" t="s">
        <v>7</v>
      </c>
      <c r="E214" s="420"/>
      <c r="F214" s="212" t="s">
        <v>1420</v>
      </c>
      <c r="G214" s="241" t="s">
        <v>99</v>
      </c>
      <c r="H214" s="212" t="s">
        <v>74</v>
      </c>
      <c r="I214" s="223" t="s">
        <v>1798</v>
      </c>
      <c r="J214" s="636" t="s">
        <v>1808</v>
      </c>
      <c r="K214" s="636" t="s">
        <v>1801</v>
      </c>
      <c r="L214" s="223" t="s">
        <v>1799</v>
      </c>
      <c r="M214" s="212">
        <v>3.9</v>
      </c>
      <c r="N214" s="210">
        <v>1</v>
      </c>
      <c r="O214" s="427"/>
      <c r="P214" s="430"/>
      <c r="Q214" s="421"/>
      <c r="R214" s="225"/>
      <c r="S214" s="196"/>
      <c r="T214" s="197"/>
      <c r="U214" s="226"/>
      <c r="V214" s="199"/>
      <c r="W214" s="200"/>
      <c r="X214" s="201"/>
      <c r="Y214" s="202"/>
      <c r="Z214" s="203"/>
      <c r="AA214" s="227"/>
      <c r="AB214" s="242"/>
      <c r="AC214" s="242"/>
      <c r="AD214" s="213">
        <f t="shared" si="190"/>
        <v>0</v>
      </c>
      <c r="AE214" s="214">
        <f t="shared" si="198"/>
        <v>0</v>
      </c>
      <c r="AF214" s="205"/>
      <c r="AG214" s="205"/>
      <c r="AH214" s="206"/>
      <c r="AI214" s="62"/>
      <c r="AJ214" s="509"/>
      <c r="AK214" s="516"/>
      <c r="AL214" s="516"/>
      <c r="AM214" s="510"/>
      <c r="AN214" s="205">
        <f>ROUND(CEILING(AR214*('Summary '!$J$2/100+1),5),0)-1</f>
        <v>134</v>
      </c>
      <c r="AO214" s="206">
        <f t="shared" si="199"/>
        <v>0</v>
      </c>
      <c r="AP214" s="206">
        <f t="shared" si="200"/>
        <v>0</v>
      </c>
      <c r="AQ214" s="63"/>
      <c r="AR214" s="205">
        <v>109</v>
      </c>
      <c r="AS214" s="205"/>
      <c r="AT214" s="510"/>
      <c r="AU214" s="511"/>
      <c r="AV214" s="511">
        <f t="shared" si="201"/>
        <v>109</v>
      </c>
      <c r="AW214" s="511">
        <f t="shared" si="202"/>
        <v>109</v>
      </c>
      <c r="AX214" s="234"/>
      <c r="AY214" s="235"/>
      <c r="AZ214" s="236"/>
      <c r="BA214" s="237"/>
      <c r="BB214" s="238"/>
      <c r="BC214" s="239">
        <f t="shared" si="203"/>
        <v>0</v>
      </c>
      <c r="BD214" s="210">
        <f t="shared" si="204"/>
        <v>0</v>
      </c>
      <c r="BE214" s="512">
        <f t="shared" si="205"/>
        <v>114.45</v>
      </c>
      <c r="BF214" s="242"/>
      <c r="BG214" s="210">
        <f t="shared" si="189"/>
        <v>0</v>
      </c>
      <c r="BH214" s="512">
        <f t="shared" si="178"/>
        <v>119.9</v>
      </c>
      <c r="BI214" s="242"/>
      <c r="BJ214" s="210">
        <f t="shared" si="206"/>
        <v>0</v>
      </c>
      <c r="BK214" s="512">
        <f t="shared" si="207"/>
        <v>125.35</v>
      </c>
      <c r="BL214" s="242"/>
      <c r="BM214" s="210">
        <f t="shared" si="208"/>
        <v>0</v>
      </c>
      <c r="BN214" s="512">
        <f t="shared" si="209"/>
        <v>130.79999999999998</v>
      </c>
      <c r="BO214" s="397">
        <f t="shared" si="210"/>
        <v>0</v>
      </c>
      <c r="BP214" s="210">
        <f t="shared" si="211"/>
        <v>0</v>
      </c>
      <c r="BQ214" s="210">
        <f t="shared" si="212"/>
        <v>0</v>
      </c>
      <c r="BR214" s="422">
        <v>2381</v>
      </c>
      <c r="BS214" s="310"/>
      <c r="BT214" s="303"/>
      <c r="BU214" s="303"/>
      <c r="BV214" s="303"/>
      <c r="BW214" s="303"/>
      <c r="BX214" s="305"/>
      <c r="BY214" s="305"/>
      <c r="BZ214" s="303"/>
    </row>
    <row r="215" spans="1:78" ht="12.75" customHeight="1">
      <c r="A215" s="210" t="str">
        <f t="shared" si="197"/>
        <v>AX12400</v>
      </c>
      <c r="B215" s="419" t="s">
        <v>1290</v>
      </c>
      <c r="C215" s="419" t="s">
        <v>1546</v>
      </c>
      <c r="D215" s="243" t="s">
        <v>7</v>
      </c>
      <c r="E215" s="420"/>
      <c r="F215" s="212" t="s">
        <v>585</v>
      </c>
      <c r="G215" s="241" t="s">
        <v>87</v>
      </c>
      <c r="H215" s="212" t="s">
        <v>74</v>
      </c>
      <c r="I215" s="223" t="s">
        <v>1798</v>
      </c>
      <c r="J215" s="636" t="s">
        <v>1808</v>
      </c>
      <c r="K215" s="636" t="s">
        <v>1801</v>
      </c>
      <c r="L215" s="223" t="s">
        <v>1799</v>
      </c>
      <c r="M215" s="212">
        <v>4.6769999999999996</v>
      </c>
      <c r="N215" s="210">
        <v>1</v>
      </c>
      <c r="O215" s="427"/>
      <c r="P215" s="430"/>
      <c r="Q215" s="421"/>
      <c r="R215" s="225"/>
      <c r="S215" s="196"/>
      <c r="T215" s="197"/>
      <c r="U215" s="226"/>
      <c r="V215" s="199"/>
      <c r="W215" s="200"/>
      <c r="X215" s="201"/>
      <c r="Y215" s="202"/>
      <c r="Z215" s="203"/>
      <c r="AA215" s="227"/>
      <c r="AB215" s="242"/>
      <c r="AC215" s="242"/>
      <c r="AD215" s="213">
        <f t="shared" si="190"/>
        <v>0</v>
      </c>
      <c r="AE215" s="214">
        <f t="shared" si="198"/>
        <v>0</v>
      </c>
      <c r="AF215" s="205"/>
      <c r="AG215" s="205"/>
      <c r="AH215" s="206"/>
      <c r="AI215" s="62"/>
      <c r="AJ215" s="509"/>
      <c r="AK215" s="516"/>
      <c r="AL215" s="516"/>
      <c r="AM215" s="510"/>
      <c r="AN215" s="205">
        <f>ROUND(CEILING(AR215*('Summary '!$J$2/100+1),5),0)-1</f>
        <v>139</v>
      </c>
      <c r="AO215" s="206">
        <f t="shared" si="199"/>
        <v>0</v>
      </c>
      <c r="AP215" s="206">
        <f t="shared" si="200"/>
        <v>0</v>
      </c>
      <c r="AQ215" s="63"/>
      <c r="AR215" s="205">
        <v>114</v>
      </c>
      <c r="AS215" s="205"/>
      <c r="AT215" s="510"/>
      <c r="AU215" s="511"/>
      <c r="AV215" s="511">
        <f t="shared" si="201"/>
        <v>114</v>
      </c>
      <c r="AW215" s="511">
        <f t="shared" si="202"/>
        <v>114</v>
      </c>
      <c r="AX215" s="234"/>
      <c r="AY215" s="235"/>
      <c r="AZ215" s="236"/>
      <c r="BA215" s="237"/>
      <c r="BB215" s="238"/>
      <c r="BC215" s="239">
        <f t="shared" si="203"/>
        <v>0</v>
      </c>
      <c r="BD215" s="210">
        <f t="shared" si="204"/>
        <v>0</v>
      </c>
      <c r="BE215" s="512">
        <f t="shared" si="205"/>
        <v>119.7</v>
      </c>
      <c r="BF215" s="242"/>
      <c r="BG215" s="210">
        <f t="shared" si="189"/>
        <v>0</v>
      </c>
      <c r="BH215" s="512">
        <f t="shared" si="178"/>
        <v>125.4</v>
      </c>
      <c r="BI215" s="242"/>
      <c r="BJ215" s="210">
        <f t="shared" si="206"/>
        <v>0</v>
      </c>
      <c r="BK215" s="512">
        <f t="shared" si="207"/>
        <v>131.1</v>
      </c>
      <c r="BL215" s="242"/>
      <c r="BM215" s="210">
        <f t="shared" si="208"/>
        <v>0</v>
      </c>
      <c r="BN215" s="512">
        <f t="shared" si="209"/>
        <v>136.79999999999998</v>
      </c>
      <c r="BO215" s="397">
        <f t="shared" si="210"/>
        <v>0</v>
      </c>
      <c r="BP215" s="210">
        <f t="shared" si="211"/>
        <v>0</v>
      </c>
      <c r="BQ215" s="210">
        <f t="shared" si="212"/>
        <v>0</v>
      </c>
      <c r="BR215" s="422">
        <v>2400</v>
      </c>
      <c r="BS215" s="310"/>
      <c r="BT215" s="303"/>
      <c r="BU215" s="303"/>
      <c r="BV215" s="303"/>
      <c r="BW215" s="303"/>
      <c r="BX215" s="305"/>
      <c r="BY215" s="305"/>
      <c r="BZ215" s="303"/>
    </row>
    <row r="216" spans="1:78" ht="12.75" customHeight="1">
      <c r="A216" s="210" t="str">
        <f t="shared" si="197"/>
        <v>AX12382</v>
      </c>
      <c r="B216" s="247" t="s">
        <v>1290</v>
      </c>
      <c r="C216" s="519" t="s">
        <v>1547</v>
      </c>
      <c r="D216" s="247" t="s">
        <v>65</v>
      </c>
      <c r="E216" s="604"/>
      <c r="F216" s="223" t="s">
        <v>583</v>
      </c>
      <c r="G216" s="649" t="s">
        <v>1940</v>
      </c>
      <c r="H216" s="212" t="s">
        <v>74</v>
      </c>
      <c r="I216" s="223" t="s">
        <v>1798</v>
      </c>
      <c r="J216" s="636" t="s">
        <v>1808</v>
      </c>
      <c r="K216" s="636" t="s">
        <v>1801</v>
      </c>
      <c r="L216" s="223" t="s">
        <v>1799</v>
      </c>
      <c r="M216" s="212">
        <v>1.8</v>
      </c>
      <c r="N216" s="210">
        <v>1</v>
      </c>
      <c r="O216" s="427"/>
      <c r="P216" s="430"/>
      <c r="Q216" s="421"/>
      <c r="R216" s="225"/>
      <c r="S216" s="196"/>
      <c r="T216" s="197"/>
      <c r="U216" s="226"/>
      <c r="V216" s="199"/>
      <c r="W216" s="200"/>
      <c r="X216" s="201"/>
      <c r="Y216" s="202"/>
      <c r="Z216" s="203"/>
      <c r="AA216" s="227"/>
      <c r="AB216" s="242"/>
      <c r="AC216" s="242"/>
      <c r="AD216" s="213">
        <f t="shared" si="190"/>
        <v>0</v>
      </c>
      <c r="AE216" s="214">
        <f t="shared" si="198"/>
        <v>0</v>
      </c>
      <c r="AF216" s="205"/>
      <c r="AG216" s="205"/>
      <c r="AH216" s="206"/>
      <c r="AI216" s="509"/>
      <c r="AJ216" s="509"/>
      <c r="AK216" s="516"/>
      <c r="AL216" s="516"/>
      <c r="AM216" s="510"/>
      <c r="AN216" s="205">
        <f>ROUND(CEILING(AR216*('Summary '!$J$4/100+1),5),0)-1</f>
        <v>289</v>
      </c>
      <c r="AO216" s="206">
        <f t="shared" si="199"/>
        <v>0</v>
      </c>
      <c r="AP216" s="206">
        <f t="shared" si="200"/>
        <v>0</v>
      </c>
      <c r="AQ216" s="63"/>
      <c r="AR216" s="62">
        <v>234</v>
      </c>
      <c r="AS216" s="205"/>
      <c r="AT216" s="510"/>
      <c r="AU216" s="511"/>
      <c r="AV216" s="511">
        <f t="shared" si="201"/>
        <v>234</v>
      </c>
      <c r="AW216" s="511">
        <f t="shared" si="202"/>
        <v>234</v>
      </c>
      <c r="AX216" s="234"/>
      <c r="AY216" s="235"/>
      <c r="AZ216" s="236"/>
      <c r="BA216" s="237"/>
      <c r="BB216" s="238"/>
      <c r="BC216" s="239">
        <f t="shared" si="203"/>
        <v>0</v>
      </c>
      <c r="BD216" s="210">
        <f t="shared" si="204"/>
        <v>0</v>
      </c>
      <c r="BE216" s="512">
        <f t="shared" si="205"/>
        <v>245.70000000000002</v>
      </c>
      <c r="BF216" s="242"/>
      <c r="BG216" s="210">
        <f t="shared" si="189"/>
        <v>0</v>
      </c>
      <c r="BH216" s="512">
        <f t="shared" si="178"/>
        <v>257.40000000000003</v>
      </c>
      <c r="BI216" s="400"/>
      <c r="BJ216" s="210">
        <f t="shared" si="206"/>
        <v>0</v>
      </c>
      <c r="BK216" s="512">
        <f t="shared" si="207"/>
        <v>269.09999999999997</v>
      </c>
      <c r="BL216" s="400"/>
      <c r="BM216" s="210">
        <f t="shared" si="208"/>
        <v>0</v>
      </c>
      <c r="BN216" s="512">
        <f t="shared" si="209"/>
        <v>280.8</v>
      </c>
      <c r="BO216" s="397">
        <f t="shared" si="210"/>
        <v>0</v>
      </c>
      <c r="BP216" s="210">
        <f t="shared" si="211"/>
        <v>0</v>
      </c>
      <c r="BQ216" s="210">
        <f t="shared" si="212"/>
        <v>0</v>
      </c>
      <c r="BR216" s="215">
        <v>2382</v>
      </c>
      <c r="BS216" s="310"/>
      <c r="BT216" s="303"/>
      <c r="BU216" s="303"/>
      <c r="BV216" s="303"/>
      <c r="BW216" s="303"/>
      <c r="BX216" s="305"/>
      <c r="BY216" s="305"/>
      <c r="BZ216" s="303"/>
    </row>
    <row r="217" spans="1:78" ht="12.75" customHeight="1">
      <c r="A217" s="210" t="str">
        <f t="shared" si="197"/>
        <v>AX12383</v>
      </c>
      <c r="B217" s="247" t="s">
        <v>1290</v>
      </c>
      <c r="C217" s="519" t="s">
        <v>1548</v>
      </c>
      <c r="D217" s="247" t="s">
        <v>65</v>
      </c>
      <c r="E217" s="604"/>
      <c r="F217" s="223" t="s">
        <v>583</v>
      </c>
      <c r="G217" s="649" t="s">
        <v>1941</v>
      </c>
      <c r="H217" s="212" t="s">
        <v>74</v>
      </c>
      <c r="I217" s="223" t="s">
        <v>1798</v>
      </c>
      <c r="J217" s="636" t="s">
        <v>1808</v>
      </c>
      <c r="K217" s="636" t="s">
        <v>1801</v>
      </c>
      <c r="L217" s="223" t="s">
        <v>1799</v>
      </c>
      <c r="M217" s="212">
        <v>1.7</v>
      </c>
      <c r="N217" s="210">
        <v>1</v>
      </c>
      <c r="O217" s="427"/>
      <c r="P217" s="430"/>
      <c r="Q217" s="421"/>
      <c r="R217" s="225"/>
      <c r="S217" s="196"/>
      <c r="T217" s="197"/>
      <c r="U217" s="226"/>
      <c r="V217" s="199"/>
      <c r="W217" s="200"/>
      <c r="X217" s="201"/>
      <c r="Y217" s="202"/>
      <c r="Z217" s="203"/>
      <c r="AA217" s="227"/>
      <c r="AB217" s="242"/>
      <c r="AC217" s="242"/>
      <c r="AD217" s="213">
        <f t="shared" si="190"/>
        <v>0</v>
      </c>
      <c r="AE217" s="214">
        <f t="shared" si="198"/>
        <v>0</v>
      </c>
      <c r="AF217" s="205"/>
      <c r="AG217" s="205"/>
      <c r="AH217" s="206"/>
      <c r="AI217" s="509"/>
      <c r="AJ217" s="509"/>
      <c r="AK217" s="516"/>
      <c r="AL217" s="516"/>
      <c r="AM217" s="510"/>
      <c r="AN217" s="205">
        <f>ROUND(CEILING(AR217*('Summary '!$J$4/100+1),5),0)-1</f>
        <v>289</v>
      </c>
      <c r="AO217" s="206">
        <f t="shared" si="199"/>
        <v>0</v>
      </c>
      <c r="AP217" s="206">
        <f t="shared" si="200"/>
        <v>0</v>
      </c>
      <c r="AQ217" s="63"/>
      <c r="AR217" s="62">
        <v>234</v>
      </c>
      <c r="AS217" s="205"/>
      <c r="AT217" s="510"/>
      <c r="AU217" s="511"/>
      <c r="AV217" s="511">
        <f t="shared" si="201"/>
        <v>234</v>
      </c>
      <c r="AW217" s="511">
        <f t="shared" si="202"/>
        <v>234</v>
      </c>
      <c r="AX217" s="234"/>
      <c r="AY217" s="235"/>
      <c r="AZ217" s="236"/>
      <c r="BA217" s="237"/>
      <c r="BB217" s="238"/>
      <c r="BC217" s="239">
        <f t="shared" si="203"/>
        <v>0</v>
      </c>
      <c r="BD217" s="210">
        <f t="shared" si="204"/>
        <v>0</v>
      </c>
      <c r="BE217" s="512">
        <f t="shared" si="205"/>
        <v>245.70000000000002</v>
      </c>
      <c r="BF217" s="242"/>
      <c r="BG217" s="210">
        <f t="shared" si="189"/>
        <v>0</v>
      </c>
      <c r="BH217" s="512">
        <f t="shared" si="178"/>
        <v>257.40000000000003</v>
      </c>
      <c r="BI217" s="400"/>
      <c r="BJ217" s="210">
        <f t="shared" si="206"/>
        <v>0</v>
      </c>
      <c r="BK217" s="512">
        <f t="shared" si="207"/>
        <v>269.09999999999997</v>
      </c>
      <c r="BL217" s="400"/>
      <c r="BM217" s="210">
        <f t="shared" si="208"/>
        <v>0</v>
      </c>
      <c r="BN217" s="512">
        <f t="shared" si="209"/>
        <v>280.8</v>
      </c>
      <c r="BO217" s="397">
        <f t="shared" si="210"/>
        <v>0</v>
      </c>
      <c r="BP217" s="210">
        <f t="shared" si="211"/>
        <v>0</v>
      </c>
      <c r="BQ217" s="210">
        <f t="shared" si="212"/>
        <v>0</v>
      </c>
      <c r="BR217" s="422">
        <v>2383</v>
      </c>
      <c r="BS217" s="310"/>
      <c r="BT217" s="303"/>
      <c r="BU217" s="303"/>
      <c r="BV217" s="303"/>
      <c r="BW217" s="303"/>
      <c r="BX217" s="305"/>
      <c r="BY217" s="305"/>
      <c r="BZ217" s="303"/>
    </row>
    <row r="218" spans="1:78" ht="12.75" customHeight="1">
      <c r="A218" s="210" t="str">
        <f t="shared" si="197"/>
        <v>AX12384</v>
      </c>
      <c r="B218" s="247" t="s">
        <v>1290</v>
      </c>
      <c r="C218" s="519" t="s">
        <v>1549</v>
      </c>
      <c r="D218" s="247" t="s">
        <v>65</v>
      </c>
      <c r="E218" s="604"/>
      <c r="F218" s="223" t="s">
        <v>585</v>
      </c>
      <c r="G218" s="649" t="s">
        <v>1942</v>
      </c>
      <c r="H218" s="621" t="s">
        <v>74</v>
      </c>
      <c r="I218" s="223" t="s">
        <v>1798</v>
      </c>
      <c r="J218" s="636" t="s">
        <v>1808</v>
      </c>
      <c r="K218" s="636" t="s">
        <v>1801</v>
      </c>
      <c r="L218" s="223" t="s">
        <v>1799</v>
      </c>
      <c r="M218" s="364">
        <v>1.7</v>
      </c>
      <c r="N218" s="210">
        <v>1</v>
      </c>
      <c r="O218" s="427"/>
      <c r="P218" s="430"/>
      <c r="Q218" s="421"/>
      <c r="R218" s="225"/>
      <c r="S218" s="196"/>
      <c r="T218" s="197"/>
      <c r="U218" s="226"/>
      <c r="V218" s="199"/>
      <c r="W218" s="200"/>
      <c r="X218" s="201"/>
      <c r="Y218" s="202"/>
      <c r="Z218" s="203"/>
      <c r="AA218" s="227"/>
      <c r="AB218" s="242"/>
      <c r="AC218" s="242"/>
      <c r="AD218" s="213">
        <f t="shared" si="190"/>
        <v>0</v>
      </c>
      <c r="AE218" s="214">
        <f t="shared" si="198"/>
        <v>0</v>
      </c>
      <c r="AF218" s="205"/>
      <c r="AG218" s="205"/>
      <c r="AH218" s="206"/>
      <c r="AI218" s="509"/>
      <c r="AJ218" s="509"/>
      <c r="AK218" s="516"/>
      <c r="AL218" s="516"/>
      <c r="AM218" s="510"/>
      <c r="AN218" s="205">
        <f>ROUND(CEILING(AR218*('Summary '!$J$4/100+1),5),0)-1</f>
        <v>289</v>
      </c>
      <c r="AO218" s="206">
        <f t="shared" si="199"/>
        <v>0</v>
      </c>
      <c r="AP218" s="206">
        <f t="shared" si="200"/>
        <v>0</v>
      </c>
      <c r="AQ218" s="63"/>
      <c r="AR218" s="62">
        <v>234</v>
      </c>
      <c r="AS218" s="205"/>
      <c r="AT218" s="510"/>
      <c r="AU218" s="511"/>
      <c r="AV218" s="511">
        <f t="shared" si="201"/>
        <v>234</v>
      </c>
      <c r="AW218" s="511">
        <f t="shared" si="202"/>
        <v>234</v>
      </c>
      <c r="AX218" s="234"/>
      <c r="AY218" s="235"/>
      <c r="AZ218" s="236"/>
      <c r="BA218" s="237"/>
      <c r="BB218" s="238"/>
      <c r="BC218" s="239">
        <f t="shared" si="203"/>
        <v>0</v>
      </c>
      <c r="BD218" s="210">
        <f t="shared" si="204"/>
        <v>0</v>
      </c>
      <c r="BE218" s="512">
        <f t="shared" si="205"/>
        <v>245.70000000000002</v>
      </c>
      <c r="BF218" s="242"/>
      <c r="BG218" s="210">
        <f t="shared" si="189"/>
        <v>0</v>
      </c>
      <c r="BH218" s="512">
        <f t="shared" si="178"/>
        <v>257.40000000000003</v>
      </c>
      <c r="BI218" s="400"/>
      <c r="BJ218" s="210">
        <f t="shared" si="206"/>
        <v>0</v>
      </c>
      <c r="BK218" s="512">
        <f t="shared" si="207"/>
        <v>269.09999999999997</v>
      </c>
      <c r="BL218" s="400"/>
      <c r="BM218" s="210">
        <f t="shared" si="208"/>
        <v>0</v>
      </c>
      <c r="BN218" s="512">
        <f t="shared" si="209"/>
        <v>280.8</v>
      </c>
      <c r="BO218" s="397">
        <f t="shared" si="210"/>
        <v>0</v>
      </c>
      <c r="BP218" s="210">
        <f t="shared" si="211"/>
        <v>0</v>
      </c>
      <c r="BQ218" s="210">
        <f t="shared" si="212"/>
        <v>0</v>
      </c>
      <c r="BR218" s="215">
        <v>2384</v>
      </c>
      <c r="BS218" s="310"/>
      <c r="BT218" s="303"/>
      <c r="BU218" s="303"/>
      <c r="BV218" s="303"/>
      <c r="BW218" s="303"/>
      <c r="BX218" s="305"/>
      <c r="BY218" s="305"/>
      <c r="BZ218" s="303"/>
    </row>
    <row r="219" spans="1:78" ht="12.75" customHeight="1">
      <c r="A219" s="210" t="str">
        <f t="shared" si="197"/>
        <v>AX12385</v>
      </c>
      <c r="B219" s="247" t="s">
        <v>1290</v>
      </c>
      <c r="C219" s="519" t="s">
        <v>1550</v>
      </c>
      <c r="D219" s="247" t="s">
        <v>65</v>
      </c>
      <c r="E219" s="604"/>
      <c r="F219" s="223" t="s">
        <v>585</v>
      </c>
      <c r="G219" s="649" t="s">
        <v>1943</v>
      </c>
      <c r="H219" s="223" t="s">
        <v>74</v>
      </c>
      <c r="I219" s="223" t="s">
        <v>1798</v>
      </c>
      <c r="J219" s="636" t="s">
        <v>1808</v>
      </c>
      <c r="K219" s="636" t="s">
        <v>1801</v>
      </c>
      <c r="L219" s="223" t="s">
        <v>1799</v>
      </c>
      <c r="M219" s="212">
        <v>1.6</v>
      </c>
      <c r="N219" s="210">
        <v>1</v>
      </c>
      <c r="O219" s="524"/>
      <c r="P219" s="430"/>
      <c r="Q219" s="421"/>
      <c r="R219" s="225"/>
      <c r="S219" s="196"/>
      <c r="T219" s="197"/>
      <c r="U219" s="226"/>
      <c r="V219" s="199"/>
      <c r="W219" s="200"/>
      <c r="X219" s="201"/>
      <c r="Y219" s="202"/>
      <c r="Z219" s="203"/>
      <c r="AA219" s="227"/>
      <c r="AB219" s="242"/>
      <c r="AC219" s="242"/>
      <c r="AD219" s="213">
        <f t="shared" si="190"/>
        <v>0</v>
      </c>
      <c r="AE219" s="214">
        <f t="shared" si="198"/>
        <v>0</v>
      </c>
      <c r="AF219" s="205"/>
      <c r="AG219" s="205"/>
      <c r="AH219" s="206"/>
      <c r="AI219" s="509"/>
      <c r="AJ219" s="509"/>
      <c r="AK219" s="516"/>
      <c r="AL219" s="516"/>
      <c r="AM219" s="510"/>
      <c r="AN219" s="205">
        <f>ROUND(CEILING(AR219*('Summary '!$J$4/100+1),5),0)-1</f>
        <v>279</v>
      </c>
      <c r="AO219" s="206">
        <f t="shared" si="199"/>
        <v>0</v>
      </c>
      <c r="AP219" s="206">
        <f t="shared" si="200"/>
        <v>0</v>
      </c>
      <c r="AQ219" s="63"/>
      <c r="AR219" s="62">
        <v>229</v>
      </c>
      <c r="AS219" s="205"/>
      <c r="AT219" s="510"/>
      <c r="AU219" s="511"/>
      <c r="AV219" s="511">
        <f t="shared" si="201"/>
        <v>229</v>
      </c>
      <c r="AW219" s="511">
        <f t="shared" si="202"/>
        <v>229</v>
      </c>
      <c r="AX219" s="234"/>
      <c r="AY219" s="235"/>
      <c r="AZ219" s="236"/>
      <c r="BA219" s="237"/>
      <c r="BB219" s="238"/>
      <c r="BC219" s="239">
        <f t="shared" si="203"/>
        <v>0</v>
      </c>
      <c r="BD219" s="210">
        <f t="shared" si="204"/>
        <v>0</v>
      </c>
      <c r="BE219" s="512">
        <f t="shared" si="205"/>
        <v>240.45000000000002</v>
      </c>
      <c r="BF219" s="242"/>
      <c r="BG219" s="210">
        <f t="shared" si="189"/>
        <v>0</v>
      </c>
      <c r="BH219" s="512">
        <f t="shared" si="178"/>
        <v>251.90000000000003</v>
      </c>
      <c r="BI219" s="400"/>
      <c r="BJ219" s="210">
        <f t="shared" si="206"/>
        <v>0</v>
      </c>
      <c r="BK219" s="512">
        <f t="shared" si="207"/>
        <v>263.34999999999997</v>
      </c>
      <c r="BL219" s="400"/>
      <c r="BM219" s="210">
        <f t="shared" si="208"/>
        <v>0</v>
      </c>
      <c r="BN219" s="512">
        <f t="shared" si="209"/>
        <v>274.8</v>
      </c>
      <c r="BO219" s="397">
        <f t="shared" si="210"/>
        <v>0</v>
      </c>
      <c r="BP219" s="210">
        <f t="shared" si="211"/>
        <v>0</v>
      </c>
      <c r="BQ219" s="210">
        <f t="shared" si="212"/>
        <v>0</v>
      </c>
      <c r="BR219" s="422">
        <v>2385</v>
      </c>
      <c r="BS219" s="310"/>
      <c r="BT219" s="303"/>
      <c r="BU219" s="303"/>
      <c r="BV219" s="303"/>
      <c r="BW219" s="303"/>
      <c r="BX219" s="305"/>
      <c r="BY219" s="305"/>
      <c r="BZ219" s="303"/>
    </row>
    <row r="220" spans="1:78" ht="12.75" customHeight="1">
      <c r="A220" s="210" t="str">
        <f t="shared" si="197"/>
        <v>AX12386</v>
      </c>
      <c r="B220" s="247" t="s">
        <v>1290</v>
      </c>
      <c r="C220" s="519" t="s">
        <v>1551</v>
      </c>
      <c r="D220" s="247" t="s">
        <v>65</v>
      </c>
      <c r="E220" s="604"/>
      <c r="F220" s="243" t="s">
        <v>584</v>
      </c>
      <c r="G220" s="649" t="s">
        <v>1944</v>
      </c>
      <c r="H220" s="243" t="s">
        <v>79</v>
      </c>
      <c r="I220" s="223" t="s">
        <v>1798</v>
      </c>
      <c r="J220" s="636" t="s">
        <v>1808</v>
      </c>
      <c r="K220" s="636" t="s">
        <v>1801</v>
      </c>
      <c r="L220" s="223" t="s">
        <v>1799</v>
      </c>
      <c r="M220" s="212">
        <v>1.5</v>
      </c>
      <c r="N220" s="210">
        <v>1</v>
      </c>
      <c r="O220" s="525"/>
      <c r="P220" s="430"/>
      <c r="Q220" s="421"/>
      <c r="R220" s="225"/>
      <c r="S220" s="196"/>
      <c r="T220" s="197"/>
      <c r="U220" s="226"/>
      <c r="V220" s="199"/>
      <c r="W220" s="200"/>
      <c r="X220" s="201"/>
      <c r="Y220" s="202"/>
      <c r="Z220" s="203"/>
      <c r="AA220" s="227"/>
      <c r="AB220" s="242"/>
      <c r="AC220" s="242"/>
      <c r="AD220" s="213">
        <f t="shared" si="190"/>
        <v>0</v>
      </c>
      <c r="AE220" s="214">
        <f t="shared" si="198"/>
        <v>0</v>
      </c>
      <c r="AF220" s="205"/>
      <c r="AG220" s="205"/>
      <c r="AH220" s="206"/>
      <c r="AI220" s="509"/>
      <c r="AJ220" s="509"/>
      <c r="AK220" s="516"/>
      <c r="AL220" s="516"/>
      <c r="AM220" s="510"/>
      <c r="AN220" s="205">
        <f>ROUND(CEILING(AR220*('Summary '!$J$4/100+1),5),0)-1</f>
        <v>279</v>
      </c>
      <c r="AO220" s="206">
        <f t="shared" si="199"/>
        <v>0</v>
      </c>
      <c r="AP220" s="206">
        <f t="shared" si="200"/>
        <v>0</v>
      </c>
      <c r="AQ220" s="63"/>
      <c r="AR220" s="62">
        <v>229</v>
      </c>
      <c r="AS220" s="205"/>
      <c r="AT220" s="510"/>
      <c r="AU220" s="511"/>
      <c r="AV220" s="511">
        <f t="shared" si="201"/>
        <v>229</v>
      </c>
      <c r="AW220" s="511">
        <f t="shared" si="202"/>
        <v>229</v>
      </c>
      <c r="AX220" s="234"/>
      <c r="AY220" s="235"/>
      <c r="AZ220" s="236"/>
      <c r="BA220" s="237"/>
      <c r="BB220" s="238"/>
      <c r="BC220" s="239">
        <f t="shared" si="203"/>
        <v>0</v>
      </c>
      <c r="BD220" s="210">
        <f t="shared" si="204"/>
        <v>0</v>
      </c>
      <c r="BE220" s="512">
        <f t="shared" si="205"/>
        <v>240.45000000000002</v>
      </c>
      <c r="BF220" s="242"/>
      <c r="BG220" s="210">
        <f t="shared" si="189"/>
        <v>0</v>
      </c>
      <c r="BH220" s="512">
        <f t="shared" si="178"/>
        <v>251.90000000000003</v>
      </c>
      <c r="BI220" s="400"/>
      <c r="BJ220" s="210">
        <f t="shared" si="206"/>
        <v>0</v>
      </c>
      <c r="BK220" s="512">
        <f t="shared" si="207"/>
        <v>263.34999999999997</v>
      </c>
      <c r="BL220" s="400"/>
      <c r="BM220" s="210">
        <f t="shared" si="208"/>
        <v>0</v>
      </c>
      <c r="BN220" s="512">
        <f t="shared" si="209"/>
        <v>274.8</v>
      </c>
      <c r="BO220" s="397">
        <f t="shared" si="210"/>
        <v>0</v>
      </c>
      <c r="BP220" s="210">
        <f t="shared" si="211"/>
        <v>0</v>
      </c>
      <c r="BQ220" s="210">
        <f t="shared" si="212"/>
        <v>0</v>
      </c>
      <c r="BR220" s="215">
        <v>2386</v>
      </c>
      <c r="BS220" s="310"/>
      <c r="BT220" s="303"/>
      <c r="BU220" s="303"/>
      <c r="BV220" s="303"/>
      <c r="BW220" s="303"/>
      <c r="BX220" s="305"/>
      <c r="BY220" s="305"/>
      <c r="BZ220" s="303"/>
    </row>
    <row r="221" spans="1:78" ht="12.75" customHeight="1">
      <c r="A221" s="210" t="str">
        <f t="shared" si="197"/>
        <v>AX12387</v>
      </c>
      <c r="B221" s="247" t="s">
        <v>1290</v>
      </c>
      <c r="C221" s="519" t="s">
        <v>1552</v>
      </c>
      <c r="D221" s="247" t="s">
        <v>65</v>
      </c>
      <c r="E221" s="604"/>
      <c r="F221" s="223" t="s">
        <v>584</v>
      </c>
      <c r="G221" s="649" t="s">
        <v>1945</v>
      </c>
      <c r="H221" s="241" t="s">
        <v>79</v>
      </c>
      <c r="I221" s="223" t="s">
        <v>1798</v>
      </c>
      <c r="J221" s="636" t="s">
        <v>1808</v>
      </c>
      <c r="K221" s="636" t="s">
        <v>1801</v>
      </c>
      <c r="L221" s="223" t="s">
        <v>1799</v>
      </c>
      <c r="M221" s="212">
        <v>1.4</v>
      </c>
      <c r="N221" s="210">
        <v>1</v>
      </c>
      <c r="O221" s="526"/>
      <c r="P221" s="430"/>
      <c r="Q221" s="421"/>
      <c r="R221" s="225"/>
      <c r="S221" s="196"/>
      <c r="T221" s="197"/>
      <c r="U221" s="226"/>
      <c r="V221" s="199"/>
      <c r="W221" s="200"/>
      <c r="X221" s="201"/>
      <c r="Y221" s="202"/>
      <c r="Z221" s="203"/>
      <c r="AA221" s="227"/>
      <c r="AB221" s="242"/>
      <c r="AC221" s="242"/>
      <c r="AD221" s="213">
        <f t="shared" si="190"/>
        <v>0</v>
      </c>
      <c r="AE221" s="214">
        <f t="shared" si="198"/>
        <v>0</v>
      </c>
      <c r="AF221" s="205"/>
      <c r="AG221" s="205"/>
      <c r="AH221" s="206"/>
      <c r="AI221" s="509"/>
      <c r="AJ221" s="509"/>
      <c r="AK221" s="516"/>
      <c r="AL221" s="516"/>
      <c r="AM221" s="510"/>
      <c r="AN221" s="205">
        <f>ROUND(CEILING(AR221*('Summary '!$J$4/100+1),5),0)-1</f>
        <v>274</v>
      </c>
      <c r="AO221" s="206">
        <f t="shared" si="199"/>
        <v>0</v>
      </c>
      <c r="AP221" s="206">
        <f t="shared" si="200"/>
        <v>0</v>
      </c>
      <c r="AQ221" s="63"/>
      <c r="AR221" s="62">
        <v>224</v>
      </c>
      <c r="AS221" s="205"/>
      <c r="AT221" s="510"/>
      <c r="AU221" s="511"/>
      <c r="AV221" s="511">
        <f t="shared" si="201"/>
        <v>224</v>
      </c>
      <c r="AW221" s="511">
        <f t="shared" si="202"/>
        <v>224</v>
      </c>
      <c r="AX221" s="234"/>
      <c r="AY221" s="235"/>
      <c r="AZ221" s="236"/>
      <c r="BA221" s="237"/>
      <c r="BB221" s="238"/>
      <c r="BC221" s="239">
        <f t="shared" si="203"/>
        <v>0</v>
      </c>
      <c r="BD221" s="210">
        <f t="shared" si="204"/>
        <v>0</v>
      </c>
      <c r="BE221" s="512">
        <f t="shared" si="205"/>
        <v>235.20000000000002</v>
      </c>
      <c r="BF221" s="242"/>
      <c r="BG221" s="210">
        <f t="shared" si="189"/>
        <v>0</v>
      </c>
      <c r="BH221" s="512">
        <f t="shared" si="178"/>
        <v>246.40000000000003</v>
      </c>
      <c r="BI221" s="400"/>
      <c r="BJ221" s="210">
        <f t="shared" si="206"/>
        <v>0</v>
      </c>
      <c r="BK221" s="512">
        <f t="shared" si="207"/>
        <v>257.59999999999997</v>
      </c>
      <c r="BL221" s="400"/>
      <c r="BM221" s="210">
        <f t="shared" si="208"/>
        <v>0</v>
      </c>
      <c r="BN221" s="512">
        <f t="shared" si="209"/>
        <v>268.8</v>
      </c>
      <c r="BO221" s="397">
        <f t="shared" si="210"/>
        <v>0</v>
      </c>
      <c r="BP221" s="210">
        <f t="shared" si="211"/>
        <v>0</v>
      </c>
      <c r="BQ221" s="210">
        <f t="shared" si="212"/>
        <v>0</v>
      </c>
      <c r="BR221" s="422">
        <v>2387</v>
      </c>
      <c r="BS221" s="310"/>
      <c r="BT221" s="303"/>
      <c r="BU221" s="303"/>
      <c r="BV221" s="303"/>
      <c r="BW221" s="303"/>
      <c r="BX221" s="305"/>
      <c r="BY221" s="305"/>
      <c r="BZ221" s="303"/>
    </row>
    <row r="222" spans="1:78" ht="12.75" customHeight="1">
      <c r="A222" s="210" t="str">
        <f t="shared" si="197"/>
        <v>AX12388</v>
      </c>
      <c r="B222" s="247" t="s">
        <v>1290</v>
      </c>
      <c r="C222" s="519" t="s">
        <v>1553</v>
      </c>
      <c r="D222" s="247" t="s">
        <v>65</v>
      </c>
      <c r="E222" s="604"/>
      <c r="F222" s="223" t="s">
        <v>1421</v>
      </c>
      <c r="G222" s="649" t="s">
        <v>1946</v>
      </c>
      <c r="H222" s="212" t="s">
        <v>74</v>
      </c>
      <c r="I222" s="223" t="s">
        <v>1798</v>
      </c>
      <c r="J222" s="636" t="s">
        <v>1808</v>
      </c>
      <c r="K222" s="636" t="s">
        <v>1801</v>
      </c>
      <c r="L222" s="223" t="s">
        <v>1799</v>
      </c>
      <c r="M222" s="212">
        <v>1.3</v>
      </c>
      <c r="N222" s="210">
        <v>1</v>
      </c>
      <c r="O222" s="427"/>
      <c r="P222" s="430"/>
      <c r="Q222" s="421"/>
      <c r="R222" s="225"/>
      <c r="S222" s="196"/>
      <c r="T222" s="197"/>
      <c r="U222" s="226"/>
      <c r="V222" s="199"/>
      <c r="W222" s="200"/>
      <c r="X222" s="201"/>
      <c r="Y222" s="202"/>
      <c r="Z222" s="203"/>
      <c r="AA222" s="227"/>
      <c r="AB222" s="242"/>
      <c r="AC222" s="242"/>
      <c r="AD222" s="213">
        <f t="shared" si="190"/>
        <v>0</v>
      </c>
      <c r="AE222" s="214">
        <f t="shared" si="198"/>
        <v>0</v>
      </c>
      <c r="AF222" s="205"/>
      <c r="AG222" s="205"/>
      <c r="AH222" s="206"/>
      <c r="AI222" s="509"/>
      <c r="AJ222" s="509"/>
      <c r="AK222" s="516"/>
      <c r="AL222" s="516"/>
      <c r="AM222" s="510"/>
      <c r="AN222" s="205">
        <f>ROUND(CEILING(AR222*('Summary '!$J$4/100+1),5),0)-1</f>
        <v>274</v>
      </c>
      <c r="AO222" s="206">
        <f t="shared" si="199"/>
        <v>0</v>
      </c>
      <c r="AP222" s="206">
        <f t="shared" si="200"/>
        <v>0</v>
      </c>
      <c r="AQ222" s="63"/>
      <c r="AR222" s="62">
        <v>224</v>
      </c>
      <c r="AS222" s="205"/>
      <c r="AT222" s="510"/>
      <c r="AU222" s="511"/>
      <c r="AV222" s="511">
        <f t="shared" si="201"/>
        <v>224</v>
      </c>
      <c r="AW222" s="511">
        <f t="shared" si="202"/>
        <v>224</v>
      </c>
      <c r="AX222" s="234"/>
      <c r="AY222" s="235"/>
      <c r="AZ222" s="236"/>
      <c r="BA222" s="237"/>
      <c r="BB222" s="238"/>
      <c r="BC222" s="239">
        <f t="shared" si="203"/>
        <v>0</v>
      </c>
      <c r="BD222" s="210">
        <f t="shared" si="204"/>
        <v>0</v>
      </c>
      <c r="BE222" s="512">
        <f t="shared" si="205"/>
        <v>235.20000000000002</v>
      </c>
      <c r="BF222" s="242"/>
      <c r="BG222" s="210">
        <f t="shared" si="189"/>
        <v>0</v>
      </c>
      <c r="BH222" s="512">
        <f t="shared" si="178"/>
        <v>246.40000000000003</v>
      </c>
      <c r="BI222" s="400"/>
      <c r="BJ222" s="210">
        <f t="shared" si="206"/>
        <v>0</v>
      </c>
      <c r="BK222" s="512">
        <f t="shared" si="207"/>
        <v>257.59999999999997</v>
      </c>
      <c r="BL222" s="400"/>
      <c r="BM222" s="210">
        <f t="shared" si="208"/>
        <v>0</v>
      </c>
      <c r="BN222" s="512">
        <f t="shared" si="209"/>
        <v>268.8</v>
      </c>
      <c r="BO222" s="397">
        <f t="shared" si="210"/>
        <v>0</v>
      </c>
      <c r="BP222" s="210">
        <f t="shared" si="211"/>
        <v>0</v>
      </c>
      <c r="BQ222" s="210">
        <f t="shared" si="212"/>
        <v>0</v>
      </c>
      <c r="BR222" s="215">
        <v>2388</v>
      </c>
      <c r="BS222" s="310"/>
      <c r="BT222" s="303"/>
      <c r="BU222" s="303"/>
      <c r="BV222" s="303"/>
      <c r="BW222" s="303"/>
      <c r="BX222" s="305"/>
      <c r="BY222" s="305"/>
      <c r="BZ222" s="303"/>
    </row>
    <row r="223" spans="1:78" ht="12.75" customHeight="1">
      <c r="A223" s="210" t="str">
        <f t="shared" si="197"/>
        <v>AX12389</v>
      </c>
      <c r="B223" s="247" t="s">
        <v>1290</v>
      </c>
      <c r="C223" s="519" t="s">
        <v>1554</v>
      </c>
      <c r="D223" s="247" t="s">
        <v>65</v>
      </c>
      <c r="E223" s="604"/>
      <c r="F223" s="243" t="s">
        <v>1419</v>
      </c>
      <c r="G223" s="649" t="s">
        <v>1947</v>
      </c>
      <c r="H223" s="212" t="s">
        <v>79</v>
      </c>
      <c r="I223" s="223" t="s">
        <v>1798</v>
      </c>
      <c r="J223" s="636" t="s">
        <v>1808</v>
      </c>
      <c r="K223" s="636" t="s">
        <v>1801</v>
      </c>
      <c r="L223" s="223" t="s">
        <v>1799</v>
      </c>
      <c r="M223" s="212">
        <v>1.2</v>
      </c>
      <c r="N223" s="210">
        <v>1</v>
      </c>
      <c r="O223" s="427"/>
      <c r="P223" s="430"/>
      <c r="Q223" s="421"/>
      <c r="R223" s="225"/>
      <c r="S223" s="196"/>
      <c r="T223" s="197"/>
      <c r="U223" s="226"/>
      <c r="V223" s="199"/>
      <c r="W223" s="200"/>
      <c r="X223" s="201"/>
      <c r="Y223" s="202"/>
      <c r="Z223" s="203"/>
      <c r="AA223" s="227"/>
      <c r="AB223" s="242"/>
      <c r="AC223" s="242"/>
      <c r="AD223" s="213">
        <f t="shared" si="190"/>
        <v>0</v>
      </c>
      <c r="AE223" s="214">
        <f t="shared" si="198"/>
        <v>0</v>
      </c>
      <c r="AF223" s="205"/>
      <c r="AG223" s="205"/>
      <c r="AH223" s="206"/>
      <c r="AI223" s="509"/>
      <c r="AJ223" s="509"/>
      <c r="AK223" s="516"/>
      <c r="AL223" s="516"/>
      <c r="AM223" s="510"/>
      <c r="AN223" s="205">
        <f>ROUND(CEILING(AR223*('Summary '!$J$4/100+1),5),0)-1</f>
        <v>274</v>
      </c>
      <c r="AO223" s="206">
        <f t="shared" si="199"/>
        <v>0</v>
      </c>
      <c r="AP223" s="206">
        <f t="shared" si="200"/>
        <v>0</v>
      </c>
      <c r="AQ223" s="63"/>
      <c r="AR223" s="62">
        <v>224</v>
      </c>
      <c r="AS223" s="205"/>
      <c r="AT223" s="510"/>
      <c r="AU223" s="511"/>
      <c r="AV223" s="511">
        <f t="shared" si="201"/>
        <v>224</v>
      </c>
      <c r="AW223" s="511">
        <f t="shared" si="202"/>
        <v>224</v>
      </c>
      <c r="AX223" s="234"/>
      <c r="AY223" s="235"/>
      <c r="AZ223" s="236"/>
      <c r="BA223" s="237"/>
      <c r="BB223" s="238"/>
      <c r="BC223" s="239">
        <f t="shared" si="203"/>
        <v>0</v>
      </c>
      <c r="BD223" s="210">
        <f t="shared" si="204"/>
        <v>0</v>
      </c>
      <c r="BE223" s="512">
        <f t="shared" si="205"/>
        <v>235.20000000000002</v>
      </c>
      <c r="BF223" s="242"/>
      <c r="BG223" s="210">
        <f t="shared" si="189"/>
        <v>0</v>
      </c>
      <c r="BH223" s="512">
        <f t="shared" si="178"/>
        <v>246.40000000000003</v>
      </c>
      <c r="BI223" s="400"/>
      <c r="BJ223" s="210">
        <f t="shared" si="206"/>
        <v>0</v>
      </c>
      <c r="BK223" s="512">
        <f t="shared" si="207"/>
        <v>257.59999999999997</v>
      </c>
      <c r="BL223" s="400"/>
      <c r="BM223" s="210">
        <f t="shared" si="208"/>
        <v>0</v>
      </c>
      <c r="BN223" s="512">
        <f t="shared" si="209"/>
        <v>268.8</v>
      </c>
      <c r="BO223" s="397">
        <f t="shared" si="210"/>
        <v>0</v>
      </c>
      <c r="BP223" s="210">
        <f t="shared" si="211"/>
        <v>0</v>
      </c>
      <c r="BQ223" s="210">
        <f t="shared" si="212"/>
        <v>0</v>
      </c>
      <c r="BR223" s="422">
        <v>2389</v>
      </c>
      <c r="BS223" s="310"/>
      <c r="BT223" s="303"/>
      <c r="BU223" s="303"/>
      <c r="BV223" s="303"/>
      <c r="BW223" s="303"/>
      <c r="BX223" s="305"/>
      <c r="BY223" s="305"/>
      <c r="BZ223" s="303"/>
    </row>
    <row r="224" spans="1:78" ht="12.75" customHeight="1">
      <c r="A224" s="210" t="str">
        <f t="shared" si="197"/>
        <v>AX12390</v>
      </c>
      <c r="B224" s="247" t="s">
        <v>1290</v>
      </c>
      <c r="C224" s="519" t="s">
        <v>1555</v>
      </c>
      <c r="D224" s="247" t="s">
        <v>65</v>
      </c>
      <c r="E224" s="604"/>
      <c r="F224" s="243" t="s">
        <v>1419</v>
      </c>
      <c r="G224" s="649" t="s">
        <v>1948</v>
      </c>
      <c r="H224" s="212" t="s">
        <v>74</v>
      </c>
      <c r="I224" s="223" t="s">
        <v>1798</v>
      </c>
      <c r="J224" s="636" t="s">
        <v>1808</v>
      </c>
      <c r="K224" s="636" t="s">
        <v>1801</v>
      </c>
      <c r="L224" s="223" t="s">
        <v>1799</v>
      </c>
      <c r="M224" s="212">
        <v>0.9</v>
      </c>
      <c r="N224" s="210">
        <v>1</v>
      </c>
      <c r="O224" s="427"/>
      <c r="P224" s="430"/>
      <c r="Q224" s="421"/>
      <c r="R224" s="225"/>
      <c r="S224" s="196"/>
      <c r="T224" s="197"/>
      <c r="U224" s="226"/>
      <c r="V224" s="199"/>
      <c r="W224" s="200"/>
      <c r="X224" s="201"/>
      <c r="Y224" s="202"/>
      <c r="Z224" s="203"/>
      <c r="AA224" s="227"/>
      <c r="AB224" s="242"/>
      <c r="AC224" s="242"/>
      <c r="AD224" s="213">
        <f t="shared" si="190"/>
        <v>0</v>
      </c>
      <c r="AE224" s="214">
        <f t="shared" si="198"/>
        <v>0</v>
      </c>
      <c r="AF224" s="205"/>
      <c r="AG224" s="205"/>
      <c r="AH224" s="206"/>
      <c r="AI224" s="509"/>
      <c r="AJ224" s="509"/>
      <c r="AK224" s="516"/>
      <c r="AL224" s="516"/>
      <c r="AM224" s="510"/>
      <c r="AN224" s="205">
        <f>ROUND(CEILING(AR224*('Summary '!$J$4/100+1),5),0)-1</f>
        <v>254</v>
      </c>
      <c r="AO224" s="206">
        <f t="shared" si="199"/>
        <v>0</v>
      </c>
      <c r="AP224" s="206">
        <f t="shared" si="200"/>
        <v>0</v>
      </c>
      <c r="AQ224" s="63"/>
      <c r="AR224" s="62">
        <v>209</v>
      </c>
      <c r="AS224" s="205"/>
      <c r="AT224" s="510"/>
      <c r="AU224" s="511"/>
      <c r="AV224" s="511">
        <f t="shared" si="201"/>
        <v>209</v>
      </c>
      <c r="AW224" s="511">
        <f t="shared" si="202"/>
        <v>209</v>
      </c>
      <c r="AX224" s="234"/>
      <c r="AY224" s="235"/>
      <c r="AZ224" s="236"/>
      <c r="BA224" s="237"/>
      <c r="BB224" s="238"/>
      <c r="BC224" s="239">
        <f t="shared" si="203"/>
        <v>0</v>
      </c>
      <c r="BD224" s="210">
        <f t="shared" si="204"/>
        <v>0</v>
      </c>
      <c r="BE224" s="512">
        <f t="shared" si="205"/>
        <v>219.45000000000002</v>
      </c>
      <c r="BF224" s="242"/>
      <c r="BG224" s="210">
        <f t="shared" si="189"/>
        <v>0</v>
      </c>
      <c r="BH224" s="512">
        <f t="shared" si="178"/>
        <v>229.9</v>
      </c>
      <c r="BI224" s="400"/>
      <c r="BJ224" s="210">
        <f t="shared" si="206"/>
        <v>0</v>
      </c>
      <c r="BK224" s="512">
        <f t="shared" si="207"/>
        <v>240.35</v>
      </c>
      <c r="BL224" s="400"/>
      <c r="BM224" s="210">
        <f t="shared" si="208"/>
        <v>0</v>
      </c>
      <c r="BN224" s="512">
        <f t="shared" si="209"/>
        <v>250.79999999999998</v>
      </c>
      <c r="BO224" s="397">
        <f t="shared" si="210"/>
        <v>0</v>
      </c>
      <c r="BP224" s="210">
        <f t="shared" si="211"/>
        <v>0</v>
      </c>
      <c r="BQ224" s="210">
        <f t="shared" si="212"/>
        <v>0</v>
      </c>
      <c r="BR224" s="215">
        <v>2390</v>
      </c>
      <c r="BS224" s="310"/>
      <c r="BT224" s="303"/>
      <c r="BU224" s="303"/>
      <c r="BV224" s="303"/>
      <c r="BW224" s="303"/>
      <c r="BX224" s="305"/>
      <c r="BY224" s="305"/>
      <c r="BZ224" s="303"/>
    </row>
    <row r="225" spans="1:78" ht="12.75" customHeight="1">
      <c r="A225" s="210" t="str">
        <f t="shared" si="197"/>
        <v>AX12391</v>
      </c>
      <c r="B225" s="247" t="s">
        <v>1290</v>
      </c>
      <c r="C225" s="519" t="s">
        <v>1556</v>
      </c>
      <c r="D225" s="247" t="s">
        <v>65</v>
      </c>
      <c r="E225" s="604"/>
      <c r="F225" s="223" t="s">
        <v>583</v>
      </c>
      <c r="G225" s="649" t="s">
        <v>1949</v>
      </c>
      <c r="H225" s="241" t="s">
        <v>79</v>
      </c>
      <c r="I225" s="223" t="s">
        <v>1798</v>
      </c>
      <c r="J225" s="636" t="s">
        <v>1808</v>
      </c>
      <c r="K225" s="636" t="s">
        <v>1801</v>
      </c>
      <c r="L225" s="223" t="s">
        <v>1799</v>
      </c>
      <c r="M225" s="212">
        <v>1.2</v>
      </c>
      <c r="N225" s="210">
        <v>1</v>
      </c>
      <c r="O225" s="427"/>
      <c r="P225" s="430"/>
      <c r="Q225" s="421"/>
      <c r="R225" s="225"/>
      <c r="S225" s="196"/>
      <c r="T225" s="197"/>
      <c r="U225" s="226"/>
      <c r="V225" s="199"/>
      <c r="W225" s="200"/>
      <c r="X225" s="201"/>
      <c r="Y225" s="202"/>
      <c r="Z225" s="203"/>
      <c r="AA225" s="227"/>
      <c r="AB225" s="242"/>
      <c r="AC225" s="242"/>
      <c r="AD225" s="213">
        <f t="shared" si="190"/>
        <v>0</v>
      </c>
      <c r="AE225" s="214">
        <f t="shared" si="198"/>
        <v>0</v>
      </c>
      <c r="AF225" s="205"/>
      <c r="AG225" s="205"/>
      <c r="AH225" s="206"/>
      <c r="AI225" s="509"/>
      <c r="AJ225" s="509"/>
      <c r="AK225" s="516"/>
      <c r="AL225" s="516"/>
      <c r="AM225" s="510"/>
      <c r="AN225" s="205">
        <f>ROUND(CEILING(AR225*('Summary '!$J$4/100+1),5),0)-1</f>
        <v>274</v>
      </c>
      <c r="AO225" s="206">
        <f t="shared" si="199"/>
        <v>0</v>
      </c>
      <c r="AP225" s="206">
        <f t="shared" si="200"/>
        <v>0</v>
      </c>
      <c r="AQ225" s="63"/>
      <c r="AR225" s="62">
        <v>224</v>
      </c>
      <c r="AS225" s="205"/>
      <c r="AT225" s="510"/>
      <c r="AU225" s="511"/>
      <c r="AV225" s="511">
        <f t="shared" si="201"/>
        <v>224</v>
      </c>
      <c r="AW225" s="511">
        <f t="shared" si="202"/>
        <v>224</v>
      </c>
      <c r="AX225" s="234"/>
      <c r="AY225" s="235"/>
      <c r="AZ225" s="236"/>
      <c r="BA225" s="237"/>
      <c r="BB225" s="238"/>
      <c r="BC225" s="239">
        <f t="shared" si="203"/>
        <v>0</v>
      </c>
      <c r="BD225" s="210">
        <f t="shared" si="204"/>
        <v>0</v>
      </c>
      <c r="BE225" s="512">
        <f t="shared" si="205"/>
        <v>235.20000000000002</v>
      </c>
      <c r="BF225" s="242"/>
      <c r="BG225" s="210">
        <f t="shared" si="189"/>
        <v>0</v>
      </c>
      <c r="BH225" s="512">
        <f t="shared" si="178"/>
        <v>246.40000000000003</v>
      </c>
      <c r="BI225" s="400"/>
      <c r="BJ225" s="210">
        <f t="shared" si="206"/>
        <v>0</v>
      </c>
      <c r="BK225" s="512">
        <f t="shared" si="207"/>
        <v>257.59999999999997</v>
      </c>
      <c r="BL225" s="400"/>
      <c r="BM225" s="210">
        <f t="shared" si="208"/>
        <v>0</v>
      </c>
      <c r="BN225" s="512">
        <f t="shared" si="209"/>
        <v>268.8</v>
      </c>
      <c r="BO225" s="397">
        <f t="shared" si="210"/>
        <v>0</v>
      </c>
      <c r="BP225" s="210">
        <f t="shared" si="211"/>
        <v>0</v>
      </c>
      <c r="BQ225" s="210">
        <f t="shared" si="212"/>
        <v>0</v>
      </c>
      <c r="BR225" s="422">
        <v>2391</v>
      </c>
      <c r="BS225" s="310"/>
      <c r="BT225" s="303"/>
      <c r="BU225" s="303"/>
      <c r="BV225" s="303"/>
      <c r="BW225" s="303"/>
      <c r="BX225" s="305"/>
      <c r="BY225" s="305"/>
      <c r="BZ225" s="303"/>
    </row>
    <row r="226" spans="1:78" ht="12.75" customHeight="1">
      <c r="A226" s="210" t="str">
        <f t="shared" si="197"/>
        <v>AX12392</v>
      </c>
      <c r="B226" s="247" t="s">
        <v>1290</v>
      </c>
      <c r="C226" s="519" t="s">
        <v>1557</v>
      </c>
      <c r="D226" s="247" t="s">
        <v>65</v>
      </c>
      <c r="E226" s="604"/>
      <c r="F226" s="223" t="s">
        <v>584</v>
      </c>
      <c r="G226" s="649" t="s">
        <v>1950</v>
      </c>
      <c r="H226" s="241" t="s">
        <v>79</v>
      </c>
      <c r="I226" s="223" t="s">
        <v>1798</v>
      </c>
      <c r="J226" s="636" t="s">
        <v>1808</v>
      </c>
      <c r="K226" s="636" t="s">
        <v>1801</v>
      </c>
      <c r="L226" s="223" t="s">
        <v>1799</v>
      </c>
      <c r="M226" s="212">
        <v>1.2</v>
      </c>
      <c r="N226" s="210">
        <v>1</v>
      </c>
      <c r="O226" s="427"/>
      <c r="P226" s="430"/>
      <c r="Q226" s="421"/>
      <c r="R226" s="225"/>
      <c r="S226" s="196"/>
      <c r="T226" s="197"/>
      <c r="U226" s="226"/>
      <c r="V226" s="199"/>
      <c r="W226" s="200"/>
      <c r="X226" s="201"/>
      <c r="Y226" s="202"/>
      <c r="Z226" s="203"/>
      <c r="AA226" s="227"/>
      <c r="AB226" s="242"/>
      <c r="AC226" s="242"/>
      <c r="AD226" s="213">
        <f t="shared" si="190"/>
        <v>0</v>
      </c>
      <c r="AE226" s="214">
        <f t="shared" si="198"/>
        <v>0</v>
      </c>
      <c r="AF226" s="205"/>
      <c r="AG226" s="205"/>
      <c r="AH226" s="206"/>
      <c r="AI226" s="509"/>
      <c r="AJ226" s="509"/>
      <c r="AK226" s="516"/>
      <c r="AL226" s="516"/>
      <c r="AM226" s="510"/>
      <c r="AN226" s="205">
        <f>ROUND(CEILING(AR226*('Summary '!$J$4/100+1),5),0)-1</f>
        <v>274</v>
      </c>
      <c r="AO226" s="206">
        <f t="shared" si="199"/>
        <v>0</v>
      </c>
      <c r="AP226" s="206">
        <f t="shared" si="200"/>
        <v>0</v>
      </c>
      <c r="AQ226" s="63"/>
      <c r="AR226" s="62">
        <v>224</v>
      </c>
      <c r="AS226" s="205"/>
      <c r="AT226" s="510"/>
      <c r="AU226" s="511"/>
      <c r="AV226" s="511">
        <f t="shared" si="201"/>
        <v>224</v>
      </c>
      <c r="AW226" s="511">
        <f t="shared" si="202"/>
        <v>224</v>
      </c>
      <c r="AX226" s="234"/>
      <c r="AY226" s="235"/>
      <c r="AZ226" s="236"/>
      <c r="BA226" s="237"/>
      <c r="BB226" s="238"/>
      <c r="BC226" s="239">
        <f t="shared" si="203"/>
        <v>0</v>
      </c>
      <c r="BD226" s="210">
        <f t="shared" si="204"/>
        <v>0</v>
      </c>
      <c r="BE226" s="512">
        <f t="shared" si="205"/>
        <v>235.20000000000002</v>
      </c>
      <c r="BF226" s="242"/>
      <c r="BG226" s="210">
        <f t="shared" si="189"/>
        <v>0</v>
      </c>
      <c r="BH226" s="512">
        <f t="shared" si="178"/>
        <v>246.40000000000003</v>
      </c>
      <c r="BI226" s="400"/>
      <c r="BJ226" s="210">
        <f t="shared" si="206"/>
        <v>0</v>
      </c>
      <c r="BK226" s="512">
        <f t="shared" si="207"/>
        <v>257.59999999999997</v>
      </c>
      <c r="BL226" s="400"/>
      <c r="BM226" s="210">
        <f t="shared" si="208"/>
        <v>0</v>
      </c>
      <c r="BN226" s="512">
        <f t="shared" si="209"/>
        <v>268.8</v>
      </c>
      <c r="BO226" s="397">
        <f t="shared" si="210"/>
        <v>0</v>
      </c>
      <c r="BP226" s="210">
        <f t="shared" si="211"/>
        <v>0</v>
      </c>
      <c r="BQ226" s="210">
        <f t="shared" si="212"/>
        <v>0</v>
      </c>
      <c r="BR226" s="215">
        <v>2392</v>
      </c>
      <c r="BS226" s="310"/>
      <c r="BT226" s="303"/>
      <c r="BU226" s="303"/>
      <c r="BV226" s="303"/>
      <c r="BW226" s="303"/>
      <c r="BX226" s="305"/>
      <c r="BY226" s="305"/>
      <c r="BZ226" s="303"/>
    </row>
    <row r="227" spans="1:78" ht="12.75" customHeight="1">
      <c r="A227" s="210" t="str">
        <f t="shared" si="197"/>
        <v>AX12393</v>
      </c>
      <c r="B227" s="247" t="s">
        <v>1290</v>
      </c>
      <c r="C227" s="519" t="s">
        <v>1558</v>
      </c>
      <c r="D227" s="247" t="s">
        <v>65</v>
      </c>
      <c r="E227" s="604"/>
      <c r="F227" s="212" t="s">
        <v>584</v>
      </c>
      <c r="G227" s="649" t="s">
        <v>1951</v>
      </c>
      <c r="H227" s="212" t="s">
        <v>79</v>
      </c>
      <c r="I227" s="223" t="s">
        <v>1798</v>
      </c>
      <c r="J227" s="636" t="s">
        <v>1808</v>
      </c>
      <c r="K227" s="636" t="s">
        <v>1801</v>
      </c>
      <c r="L227" s="223" t="s">
        <v>1799</v>
      </c>
      <c r="M227" s="212">
        <v>1</v>
      </c>
      <c r="N227" s="210">
        <v>1</v>
      </c>
      <c r="O227" s="427"/>
      <c r="P227" s="430"/>
      <c r="Q227" s="421"/>
      <c r="R227" s="225"/>
      <c r="S227" s="196"/>
      <c r="T227" s="197"/>
      <c r="U227" s="226"/>
      <c r="V227" s="199"/>
      <c r="W227" s="200"/>
      <c r="X227" s="201"/>
      <c r="Y227" s="202"/>
      <c r="Z227" s="203"/>
      <c r="AA227" s="227"/>
      <c r="AB227" s="242"/>
      <c r="AC227" s="242"/>
      <c r="AD227" s="213">
        <f t="shared" si="190"/>
        <v>0</v>
      </c>
      <c r="AE227" s="214">
        <f t="shared" si="198"/>
        <v>0</v>
      </c>
      <c r="AF227" s="205"/>
      <c r="AG227" s="205"/>
      <c r="AH227" s="206"/>
      <c r="AI227" s="509"/>
      <c r="AJ227" s="509"/>
      <c r="AK227" s="516"/>
      <c r="AL227" s="516"/>
      <c r="AM227" s="510"/>
      <c r="AN227" s="205">
        <f>ROUND(CEILING(AR227*('Summary '!$J$4/100+1),5),0)-1</f>
        <v>254</v>
      </c>
      <c r="AO227" s="206">
        <f t="shared" si="199"/>
        <v>0</v>
      </c>
      <c r="AP227" s="206">
        <f t="shared" si="200"/>
        <v>0</v>
      </c>
      <c r="AQ227" s="63"/>
      <c r="AR227" s="62">
        <v>209</v>
      </c>
      <c r="AS227" s="205"/>
      <c r="AT227" s="510"/>
      <c r="AU227" s="511"/>
      <c r="AV227" s="511">
        <f t="shared" si="201"/>
        <v>209</v>
      </c>
      <c r="AW227" s="511">
        <f t="shared" si="202"/>
        <v>209</v>
      </c>
      <c r="AX227" s="234"/>
      <c r="AY227" s="235"/>
      <c r="AZ227" s="236"/>
      <c r="BA227" s="237"/>
      <c r="BB227" s="238"/>
      <c r="BC227" s="239">
        <f t="shared" si="203"/>
        <v>0</v>
      </c>
      <c r="BD227" s="210">
        <f t="shared" si="204"/>
        <v>0</v>
      </c>
      <c r="BE227" s="512">
        <f t="shared" si="205"/>
        <v>219.45000000000002</v>
      </c>
      <c r="BF227" s="242"/>
      <c r="BG227" s="210">
        <f t="shared" si="189"/>
        <v>0</v>
      </c>
      <c r="BH227" s="512">
        <f t="shared" si="178"/>
        <v>229.9</v>
      </c>
      <c r="BI227" s="400"/>
      <c r="BJ227" s="210">
        <f t="shared" si="206"/>
        <v>0</v>
      </c>
      <c r="BK227" s="512">
        <f t="shared" si="207"/>
        <v>240.35</v>
      </c>
      <c r="BL227" s="400"/>
      <c r="BM227" s="210">
        <f t="shared" si="208"/>
        <v>0</v>
      </c>
      <c r="BN227" s="512">
        <f t="shared" si="209"/>
        <v>250.79999999999998</v>
      </c>
      <c r="BO227" s="397">
        <f t="shared" si="210"/>
        <v>0</v>
      </c>
      <c r="BP227" s="210">
        <f t="shared" si="211"/>
        <v>0</v>
      </c>
      <c r="BQ227" s="210">
        <f t="shared" si="212"/>
        <v>0</v>
      </c>
      <c r="BR227" s="422">
        <v>2393</v>
      </c>
      <c r="BS227" s="310"/>
      <c r="BT227" s="303"/>
      <c r="BU227" s="303"/>
      <c r="BV227" s="303"/>
      <c r="BW227" s="303"/>
      <c r="BX227" s="305"/>
      <c r="BY227" s="305"/>
      <c r="BZ227" s="303"/>
    </row>
    <row r="228" spans="1:78" ht="12.75" customHeight="1">
      <c r="A228" s="210" t="str">
        <f t="shared" ref="A228" si="213">"AX1"&amp;REPT(0,4-LEN(BR228))&amp;BR228</f>
        <v>AX12452</v>
      </c>
      <c r="B228" s="247" t="s">
        <v>1290</v>
      </c>
      <c r="C228" s="519" t="s">
        <v>1559</v>
      </c>
      <c r="D228" s="247" t="s">
        <v>65</v>
      </c>
      <c r="E228" s="604"/>
      <c r="F228" s="212" t="s">
        <v>584</v>
      </c>
      <c r="G228" s="649" t="s">
        <v>1952</v>
      </c>
      <c r="H228" s="212" t="s">
        <v>79</v>
      </c>
      <c r="I228" s="223" t="s">
        <v>1798</v>
      </c>
      <c r="J228" s="636" t="s">
        <v>1808</v>
      </c>
      <c r="K228" s="636" t="s">
        <v>1801</v>
      </c>
      <c r="L228" s="223" t="s">
        <v>1799</v>
      </c>
      <c r="M228" s="212">
        <v>1</v>
      </c>
      <c r="N228" s="210">
        <v>1</v>
      </c>
      <c r="O228" s="427"/>
      <c r="P228" s="430"/>
      <c r="Q228" s="421"/>
      <c r="R228" s="225"/>
      <c r="S228" s="196"/>
      <c r="T228" s="197"/>
      <c r="U228" s="226"/>
      <c r="V228" s="199"/>
      <c r="W228" s="200"/>
      <c r="X228" s="201"/>
      <c r="Y228" s="202"/>
      <c r="Z228" s="203"/>
      <c r="AA228" s="227"/>
      <c r="AB228" s="242"/>
      <c r="AC228" s="242"/>
      <c r="AD228" s="213">
        <f t="shared" si="190"/>
        <v>0</v>
      </c>
      <c r="AE228" s="214">
        <f t="shared" ref="AE228" si="214">N228*AD228</f>
        <v>0</v>
      </c>
      <c r="AF228" s="205"/>
      <c r="AG228" s="205"/>
      <c r="AH228" s="206"/>
      <c r="AI228" s="509"/>
      <c r="AJ228" s="509"/>
      <c r="AK228" s="516"/>
      <c r="AL228" s="516"/>
      <c r="AM228" s="510"/>
      <c r="AN228" s="205">
        <f>ROUND(CEILING(AR228*('Summary '!$J$4/100+1),5),0)-1</f>
        <v>254</v>
      </c>
      <c r="AO228" s="206">
        <f t="shared" si="199"/>
        <v>0</v>
      </c>
      <c r="AP228" s="206">
        <f t="shared" si="200"/>
        <v>0</v>
      </c>
      <c r="AQ228" s="63"/>
      <c r="AR228" s="62">
        <v>209</v>
      </c>
      <c r="AS228" s="205"/>
      <c r="AT228" s="510"/>
      <c r="AU228" s="511"/>
      <c r="AV228" s="511">
        <f t="shared" si="201"/>
        <v>209</v>
      </c>
      <c r="AW228" s="511">
        <f t="shared" si="202"/>
        <v>209</v>
      </c>
      <c r="AX228" s="234"/>
      <c r="AY228" s="235"/>
      <c r="AZ228" s="236"/>
      <c r="BA228" s="237"/>
      <c r="BB228" s="238"/>
      <c r="BC228" s="239">
        <f t="shared" si="203"/>
        <v>0</v>
      </c>
      <c r="BD228" s="210">
        <f t="shared" si="204"/>
        <v>0</v>
      </c>
      <c r="BE228" s="512">
        <f t="shared" si="205"/>
        <v>219.45000000000002</v>
      </c>
      <c r="BF228" s="242"/>
      <c r="BG228" s="210">
        <f t="shared" si="189"/>
        <v>0</v>
      </c>
      <c r="BH228" s="512">
        <f t="shared" si="178"/>
        <v>229.9</v>
      </c>
      <c r="BI228" s="400"/>
      <c r="BJ228" s="210">
        <f t="shared" si="206"/>
        <v>0</v>
      </c>
      <c r="BK228" s="512">
        <f t="shared" si="207"/>
        <v>240.35</v>
      </c>
      <c r="BL228" s="400"/>
      <c r="BM228" s="210">
        <f t="shared" si="208"/>
        <v>0</v>
      </c>
      <c r="BN228" s="512">
        <f t="shared" si="209"/>
        <v>250.79999999999998</v>
      </c>
      <c r="BO228" s="397">
        <f t="shared" si="210"/>
        <v>0</v>
      </c>
      <c r="BP228" s="210">
        <f t="shared" si="211"/>
        <v>0</v>
      </c>
      <c r="BQ228" s="210">
        <f t="shared" si="212"/>
        <v>0</v>
      </c>
      <c r="BR228" s="422">
        <v>2452</v>
      </c>
      <c r="BS228" s="310"/>
      <c r="BT228" s="303"/>
      <c r="BU228" s="303"/>
      <c r="BV228" s="303"/>
      <c r="BW228" s="303"/>
      <c r="BX228" s="305"/>
      <c r="BY228" s="305"/>
      <c r="BZ228" s="303"/>
    </row>
    <row r="229" spans="1:78" ht="12.75" customHeight="1">
      <c r="A229" s="210" t="str">
        <f t="shared" ref="A229" si="215">"AX1"&amp;REPT(0,4-LEN(BR229))&amp;BR229</f>
        <v>AX12453</v>
      </c>
      <c r="B229" s="247" t="s">
        <v>1290</v>
      </c>
      <c r="C229" s="519" t="s">
        <v>1560</v>
      </c>
      <c r="D229" s="247" t="s">
        <v>65</v>
      </c>
      <c r="E229" s="604"/>
      <c r="F229" s="212" t="s">
        <v>584</v>
      </c>
      <c r="G229" s="649" t="s">
        <v>1953</v>
      </c>
      <c r="H229" s="212" t="s">
        <v>79</v>
      </c>
      <c r="I229" s="223" t="s">
        <v>1798</v>
      </c>
      <c r="J229" s="636" t="s">
        <v>1808</v>
      </c>
      <c r="K229" s="636" t="s">
        <v>1801</v>
      </c>
      <c r="L229" s="223" t="s">
        <v>1799</v>
      </c>
      <c r="M229" s="212">
        <v>1</v>
      </c>
      <c r="N229" s="210">
        <v>1</v>
      </c>
      <c r="O229" s="427"/>
      <c r="P229" s="430"/>
      <c r="Q229" s="421"/>
      <c r="R229" s="225"/>
      <c r="S229" s="196"/>
      <c r="T229" s="197"/>
      <c r="U229" s="226"/>
      <c r="V229" s="199"/>
      <c r="W229" s="200"/>
      <c r="X229" s="201"/>
      <c r="Y229" s="202"/>
      <c r="Z229" s="203"/>
      <c r="AA229" s="227"/>
      <c r="AB229" s="242"/>
      <c r="AC229" s="242"/>
      <c r="AD229" s="213">
        <f t="shared" si="190"/>
        <v>0</v>
      </c>
      <c r="AE229" s="214">
        <f t="shared" ref="AE229" si="216">N229*AD229</f>
        <v>0</v>
      </c>
      <c r="AF229" s="205"/>
      <c r="AG229" s="205"/>
      <c r="AH229" s="206"/>
      <c r="AI229" s="509"/>
      <c r="AJ229" s="509"/>
      <c r="AK229" s="516"/>
      <c r="AL229" s="516"/>
      <c r="AM229" s="510"/>
      <c r="AN229" s="205">
        <f>ROUND(CEILING(AR229*('Summary '!$J$4/100+1),5),0)-1</f>
        <v>254</v>
      </c>
      <c r="AO229" s="206">
        <f t="shared" si="199"/>
        <v>0</v>
      </c>
      <c r="AP229" s="206">
        <f t="shared" si="200"/>
        <v>0</v>
      </c>
      <c r="AQ229" s="63"/>
      <c r="AR229" s="62">
        <v>209</v>
      </c>
      <c r="AS229" s="205"/>
      <c r="AT229" s="510"/>
      <c r="AU229" s="511"/>
      <c r="AV229" s="511">
        <f t="shared" si="201"/>
        <v>209</v>
      </c>
      <c r="AW229" s="511">
        <f t="shared" si="202"/>
        <v>209</v>
      </c>
      <c r="AX229" s="234"/>
      <c r="AY229" s="235"/>
      <c r="AZ229" s="236"/>
      <c r="BA229" s="237"/>
      <c r="BB229" s="238"/>
      <c r="BC229" s="239">
        <f t="shared" si="203"/>
        <v>0</v>
      </c>
      <c r="BD229" s="210">
        <f t="shared" si="204"/>
        <v>0</v>
      </c>
      <c r="BE229" s="512">
        <f t="shared" si="205"/>
        <v>219.45000000000002</v>
      </c>
      <c r="BF229" s="242"/>
      <c r="BG229" s="210">
        <f t="shared" si="189"/>
        <v>0</v>
      </c>
      <c r="BH229" s="512">
        <f t="shared" si="178"/>
        <v>229.9</v>
      </c>
      <c r="BI229" s="400"/>
      <c r="BJ229" s="210">
        <f t="shared" si="206"/>
        <v>0</v>
      </c>
      <c r="BK229" s="512">
        <f t="shared" si="207"/>
        <v>240.35</v>
      </c>
      <c r="BL229" s="400"/>
      <c r="BM229" s="210">
        <f t="shared" si="208"/>
        <v>0</v>
      </c>
      <c r="BN229" s="512">
        <f t="shared" si="209"/>
        <v>250.79999999999998</v>
      </c>
      <c r="BO229" s="397">
        <f t="shared" si="210"/>
        <v>0</v>
      </c>
      <c r="BP229" s="210">
        <f t="shared" si="211"/>
        <v>0</v>
      </c>
      <c r="BQ229" s="210">
        <f t="shared" si="212"/>
        <v>0</v>
      </c>
      <c r="BR229" s="422">
        <v>2453</v>
      </c>
      <c r="BS229" s="310"/>
      <c r="BT229" s="303"/>
      <c r="BU229" s="303"/>
      <c r="BV229" s="303"/>
      <c r="BW229" s="303"/>
      <c r="BX229" s="305"/>
      <c r="BY229" s="305"/>
      <c r="BZ229" s="303"/>
    </row>
    <row r="230" spans="1:78" ht="12.75" customHeight="1">
      <c r="A230" s="210" t="str">
        <f t="shared" ref="A230" si="217">"AX1"&amp;REPT(0,4-LEN(BR230))&amp;BR230</f>
        <v>AX12454</v>
      </c>
      <c r="B230" s="247" t="s">
        <v>1290</v>
      </c>
      <c r="C230" s="519" t="s">
        <v>1561</v>
      </c>
      <c r="D230" s="247" t="s">
        <v>65</v>
      </c>
      <c r="E230" s="604"/>
      <c r="F230" s="212" t="s">
        <v>584</v>
      </c>
      <c r="G230" s="649" t="s">
        <v>1954</v>
      </c>
      <c r="H230" s="212" t="s">
        <v>79</v>
      </c>
      <c r="I230" s="223" t="s">
        <v>1798</v>
      </c>
      <c r="J230" s="636" t="s">
        <v>1808</v>
      </c>
      <c r="K230" s="636" t="s">
        <v>1801</v>
      </c>
      <c r="L230" s="223" t="s">
        <v>1799</v>
      </c>
      <c r="M230" s="212">
        <v>1</v>
      </c>
      <c r="N230" s="210">
        <v>1</v>
      </c>
      <c r="O230" s="427"/>
      <c r="P230" s="430"/>
      <c r="Q230" s="421"/>
      <c r="R230" s="225"/>
      <c r="S230" s="196"/>
      <c r="T230" s="197"/>
      <c r="U230" s="226"/>
      <c r="V230" s="199"/>
      <c r="W230" s="200"/>
      <c r="X230" s="201"/>
      <c r="Y230" s="202"/>
      <c r="Z230" s="203"/>
      <c r="AA230" s="227"/>
      <c r="AB230" s="242"/>
      <c r="AC230" s="242"/>
      <c r="AD230" s="213">
        <f t="shared" si="190"/>
        <v>0</v>
      </c>
      <c r="AE230" s="214">
        <f t="shared" ref="AE230" si="218">N230*AD230</f>
        <v>0</v>
      </c>
      <c r="AF230" s="205"/>
      <c r="AG230" s="205"/>
      <c r="AH230" s="206"/>
      <c r="AI230" s="509"/>
      <c r="AJ230" s="509"/>
      <c r="AK230" s="516"/>
      <c r="AL230" s="516"/>
      <c r="AM230" s="510"/>
      <c r="AN230" s="205">
        <f>ROUND(CEILING(AR230*('Summary '!$J$4/100+1),5),0)-1</f>
        <v>244</v>
      </c>
      <c r="AO230" s="206">
        <f t="shared" si="199"/>
        <v>0</v>
      </c>
      <c r="AP230" s="206">
        <f t="shared" si="200"/>
        <v>0</v>
      </c>
      <c r="AQ230" s="63"/>
      <c r="AR230" s="62">
        <v>199</v>
      </c>
      <c r="AS230" s="205"/>
      <c r="AT230" s="510"/>
      <c r="AU230" s="511"/>
      <c r="AV230" s="511">
        <f t="shared" si="201"/>
        <v>199</v>
      </c>
      <c r="AW230" s="511">
        <f t="shared" si="202"/>
        <v>199</v>
      </c>
      <c r="AX230" s="234"/>
      <c r="AY230" s="235"/>
      <c r="AZ230" s="236"/>
      <c r="BA230" s="237"/>
      <c r="BB230" s="238"/>
      <c r="BC230" s="239">
        <f t="shared" si="203"/>
        <v>0</v>
      </c>
      <c r="BD230" s="210">
        <f t="shared" si="204"/>
        <v>0</v>
      </c>
      <c r="BE230" s="512">
        <f t="shared" si="205"/>
        <v>208.95000000000002</v>
      </c>
      <c r="BF230" s="242"/>
      <c r="BG230" s="210">
        <f t="shared" si="189"/>
        <v>0</v>
      </c>
      <c r="BH230" s="512">
        <f t="shared" si="178"/>
        <v>218.9</v>
      </c>
      <c r="BI230" s="400"/>
      <c r="BJ230" s="210">
        <f t="shared" si="206"/>
        <v>0</v>
      </c>
      <c r="BK230" s="512">
        <f t="shared" si="207"/>
        <v>228.85</v>
      </c>
      <c r="BL230" s="400"/>
      <c r="BM230" s="210">
        <f t="shared" si="208"/>
        <v>0</v>
      </c>
      <c r="BN230" s="512">
        <f t="shared" si="209"/>
        <v>238.79999999999998</v>
      </c>
      <c r="BO230" s="397">
        <f t="shared" si="210"/>
        <v>0</v>
      </c>
      <c r="BP230" s="210">
        <f t="shared" si="211"/>
        <v>0</v>
      </c>
      <c r="BQ230" s="210">
        <f t="shared" si="212"/>
        <v>0</v>
      </c>
      <c r="BR230" s="422">
        <v>2454</v>
      </c>
      <c r="BS230" s="310"/>
      <c r="BT230" s="303"/>
      <c r="BU230" s="303"/>
      <c r="BV230" s="303"/>
      <c r="BW230" s="303"/>
      <c r="BX230" s="305"/>
      <c r="BY230" s="305"/>
      <c r="BZ230" s="303"/>
    </row>
    <row r="231" spans="1:78" ht="17">
      <c r="A231" s="71"/>
      <c r="B231" s="183"/>
      <c r="C231" s="293" t="s">
        <v>1562</v>
      </c>
      <c r="D231" s="72"/>
      <c r="E231" s="207"/>
      <c r="F231" s="72"/>
      <c r="G231" s="72"/>
      <c r="H231" s="72"/>
      <c r="I231" s="72"/>
      <c r="J231" s="72"/>
      <c r="K231" s="72"/>
      <c r="L231" s="72"/>
      <c r="M231" s="72"/>
      <c r="N231" s="73"/>
      <c r="O231" s="270"/>
      <c r="P231" s="270"/>
      <c r="Q231" s="244"/>
      <c r="R231" s="74"/>
      <c r="S231" s="74"/>
      <c r="T231" s="74"/>
      <c r="U231" s="75"/>
      <c r="V231" s="74"/>
      <c r="W231" s="74"/>
      <c r="X231" s="76"/>
      <c r="Y231" s="74"/>
      <c r="Z231" s="76"/>
      <c r="AA231" s="76"/>
      <c r="AB231" s="456"/>
      <c r="AC231" s="456"/>
      <c r="AD231" s="77"/>
      <c r="AE231" s="77"/>
      <c r="AF231" s="77"/>
      <c r="AG231" s="77"/>
      <c r="AH231" s="77"/>
      <c r="AI231" s="77"/>
      <c r="AJ231" s="404"/>
      <c r="AK231" s="77"/>
      <c r="AL231" s="404"/>
      <c r="AM231" s="404"/>
      <c r="AN231" s="404"/>
      <c r="AO231" s="404"/>
      <c r="AP231" s="404"/>
      <c r="AQ231" s="404"/>
      <c r="AR231" s="404"/>
      <c r="AS231" s="404"/>
      <c r="AT231" s="404"/>
      <c r="AU231" s="404"/>
      <c r="AV231" s="404"/>
      <c r="AW231" s="404"/>
      <c r="AX231" s="456"/>
      <c r="AY231" s="456"/>
      <c r="AZ231" s="456"/>
      <c r="BA231" s="456"/>
      <c r="BB231" s="456"/>
      <c r="BC231" s="404"/>
      <c r="BD231" s="404"/>
      <c r="BE231" s="404"/>
      <c r="BF231" s="456"/>
      <c r="BG231" s="404"/>
      <c r="BH231" s="404"/>
      <c r="BI231" s="456"/>
      <c r="BJ231" s="404"/>
      <c r="BK231" s="404"/>
      <c r="BL231" s="456"/>
      <c r="BM231" s="404"/>
      <c r="BN231" s="404"/>
      <c r="BO231" s="404"/>
      <c r="BP231" s="404"/>
      <c r="BQ231" s="81"/>
      <c r="BR231" s="82"/>
      <c r="BS231" s="310"/>
      <c r="BT231" s="303"/>
      <c r="BU231" s="303"/>
      <c r="BV231" s="303"/>
      <c r="BW231" s="303"/>
      <c r="BX231" s="305"/>
      <c r="BY231" s="305"/>
      <c r="BZ231" s="303"/>
    </row>
    <row r="232" spans="1:78" ht="12.75" customHeight="1">
      <c r="A232" s="210" t="str">
        <f t="shared" ref="A232:A249" si="219">"AX1"&amp;REPT(0,4-LEN(BR232))&amp;BR232</f>
        <v>AX13263</v>
      </c>
      <c r="B232" s="264" t="s">
        <v>1562</v>
      </c>
      <c r="C232" s="264" t="s">
        <v>1563</v>
      </c>
      <c r="D232" s="264" t="s">
        <v>544</v>
      </c>
      <c r="E232" s="402"/>
      <c r="F232" s="223" t="s">
        <v>67</v>
      </c>
      <c r="G232" s="223" t="s">
        <v>67</v>
      </c>
      <c r="H232" s="212" t="s">
        <v>79</v>
      </c>
      <c r="I232" s="223" t="s">
        <v>1798</v>
      </c>
      <c r="J232" s="636" t="s">
        <v>1808</v>
      </c>
      <c r="K232" s="636" t="s">
        <v>1801</v>
      </c>
      <c r="L232" s="223" t="s">
        <v>1799</v>
      </c>
      <c r="M232" s="212">
        <v>1.13398</v>
      </c>
      <c r="N232" s="210">
        <v>15</v>
      </c>
      <c r="O232" s="427"/>
      <c r="P232" s="430"/>
      <c r="Q232" s="421"/>
      <c r="R232" s="225"/>
      <c r="S232" s="196"/>
      <c r="T232" s="197"/>
      <c r="U232" s="226"/>
      <c r="V232" s="199"/>
      <c r="W232" s="200"/>
      <c r="X232" s="201"/>
      <c r="Y232" s="202"/>
      <c r="Z232" s="203"/>
      <c r="AA232" s="227"/>
      <c r="AB232" s="242"/>
      <c r="AC232" s="242"/>
      <c r="AD232" s="213">
        <f t="shared" ref="AD232:AD273" si="220">SUM(Q232:AC232)</f>
        <v>0</v>
      </c>
      <c r="AE232" s="214">
        <f t="shared" ref="AE232:AE249" si="221">N232*AD232</f>
        <v>0</v>
      </c>
      <c r="AF232" s="205"/>
      <c r="AG232" s="205"/>
      <c r="AH232" s="206"/>
      <c r="AI232" s="149"/>
      <c r="AJ232" s="509"/>
      <c r="AK232" s="516"/>
      <c r="AL232" s="516"/>
      <c r="AM232" s="510"/>
      <c r="AN232" s="205">
        <f>ROUND(CEILING(AR232*('Summary '!$J$4/100+1),5),0)-1</f>
        <v>159</v>
      </c>
      <c r="AO232" s="206">
        <f t="shared" ref="AO232:AO249" si="222">IF(P232=TRUE,-0.05,0)</f>
        <v>0</v>
      </c>
      <c r="AP232" s="206">
        <f t="shared" ref="AP232:AP249" si="223">IF(O232=TRUE,0.15,0)</f>
        <v>0</v>
      </c>
      <c r="AQ232" s="63"/>
      <c r="AR232" s="62">
        <v>129</v>
      </c>
      <c r="AS232" s="205"/>
      <c r="AT232" s="510"/>
      <c r="AU232" s="511"/>
      <c r="AV232" s="511">
        <f t="shared" ref="AV232:AV249" si="224">IF(OrderFormType="Wholesale",CEILING(AR232*ExchRate,ExchRateRoundUpTo),CEILING(AN232*ExchRate,ExchRateRoundUpTo)/1.22)</f>
        <v>129</v>
      </c>
      <c r="AW232" s="511">
        <f t="shared" ref="AW232:AW249" si="225">AV232*(1+AO232+AP232)</f>
        <v>129</v>
      </c>
      <c r="AX232" s="234"/>
      <c r="AY232" s="235"/>
      <c r="AZ232" s="236"/>
      <c r="BA232" s="237"/>
      <c r="BB232" s="238"/>
      <c r="BC232" s="239">
        <f t="shared" ref="BC232:BC249" si="226">SUM(AX232:BB232)</f>
        <v>0</v>
      </c>
      <c r="BD232" s="210">
        <f t="shared" ref="BD232:BD249" si="227">N232*BC232</f>
        <v>0</v>
      </c>
      <c r="BE232" s="512">
        <f t="shared" ref="BE232:BE249" si="228">AV232*(1+AO232+AP232)</f>
        <v>129</v>
      </c>
      <c r="BF232" s="400"/>
      <c r="BG232" s="210">
        <f t="shared" si="189"/>
        <v>0</v>
      </c>
      <c r="BH232" s="512">
        <f t="shared" si="178"/>
        <v>141.9</v>
      </c>
      <c r="BI232" s="400"/>
      <c r="BJ232" s="210">
        <f t="shared" ref="BJ232:BJ249" si="229">N232*BI232</f>
        <v>0</v>
      </c>
      <c r="BK232" s="512">
        <f t="shared" ref="BK232:BK249" si="230">AV232*(1.15+AO232+AP232)</f>
        <v>148.35</v>
      </c>
      <c r="BL232" s="400"/>
      <c r="BM232" s="210">
        <f t="shared" ref="BM232:BM249" si="231">N232*BL232</f>
        <v>0</v>
      </c>
      <c r="BN232" s="512">
        <f t="shared" ref="BN232:BN249" si="232">AV232*(1.2+AO232+AP232)</f>
        <v>154.79999999999998</v>
      </c>
      <c r="BO232" s="397">
        <f t="shared" ref="BO232:BO249" si="233">(AD232*AW232)+(BC232*BE232)+(BF232*BH232)+(BI232*BK232)+(BL232*BN232)</f>
        <v>0</v>
      </c>
      <c r="BP232" s="210">
        <f t="shared" ref="BP232:BP249" si="234">AD232+BC232+BF232+BI232+BL232</f>
        <v>0</v>
      </c>
      <c r="BQ232" s="210">
        <f t="shared" ref="BQ232:BQ249" si="235">N232*BP232</f>
        <v>0</v>
      </c>
      <c r="BR232" s="215">
        <v>3263</v>
      </c>
      <c r="BS232" s="310"/>
      <c r="BT232" s="303"/>
      <c r="BU232" s="303"/>
      <c r="BV232" s="303"/>
      <c r="BW232" s="303"/>
      <c r="BX232" s="305"/>
      <c r="BY232" s="305"/>
      <c r="BZ232" s="303"/>
    </row>
    <row r="233" spans="1:78" ht="12.75" customHeight="1">
      <c r="A233" s="210" t="str">
        <f t="shared" si="219"/>
        <v>AX13264</v>
      </c>
      <c r="B233" s="264" t="s">
        <v>1562</v>
      </c>
      <c r="C233" s="264" t="s">
        <v>1564</v>
      </c>
      <c r="D233" s="264" t="s">
        <v>544</v>
      </c>
      <c r="E233" s="402"/>
      <c r="F233" s="223" t="s">
        <v>1417</v>
      </c>
      <c r="G233" s="223" t="s">
        <v>73</v>
      </c>
      <c r="H233" s="212" t="s">
        <v>79</v>
      </c>
      <c r="I233" s="223" t="s">
        <v>1798</v>
      </c>
      <c r="J233" s="636" t="s">
        <v>1808</v>
      </c>
      <c r="K233" s="636" t="s">
        <v>1801</v>
      </c>
      <c r="L233" s="223" t="s">
        <v>1799</v>
      </c>
      <c r="M233" s="212">
        <v>0.74839999999999995</v>
      </c>
      <c r="N233" s="210">
        <v>10</v>
      </c>
      <c r="O233" s="427"/>
      <c r="P233" s="430"/>
      <c r="Q233" s="421"/>
      <c r="R233" s="225"/>
      <c r="S233" s="196"/>
      <c r="T233" s="197"/>
      <c r="U233" s="226"/>
      <c r="V233" s="199"/>
      <c r="W233" s="200"/>
      <c r="X233" s="201"/>
      <c r="Y233" s="202"/>
      <c r="Z233" s="203"/>
      <c r="AA233" s="227"/>
      <c r="AB233" s="242"/>
      <c r="AC233" s="242"/>
      <c r="AD233" s="213">
        <f t="shared" si="220"/>
        <v>0</v>
      </c>
      <c r="AE233" s="214">
        <f t="shared" si="221"/>
        <v>0</v>
      </c>
      <c r="AF233" s="205"/>
      <c r="AG233" s="205"/>
      <c r="AH233" s="206"/>
      <c r="AI233" s="149"/>
      <c r="AJ233" s="509"/>
      <c r="AK233" s="516"/>
      <c r="AL233" s="516"/>
      <c r="AM233" s="510"/>
      <c r="AN233" s="205">
        <f>ROUND(CEILING(AR233*('Summary '!$J$4/100+1),5),0)-1</f>
        <v>124</v>
      </c>
      <c r="AO233" s="206">
        <f t="shared" si="222"/>
        <v>0</v>
      </c>
      <c r="AP233" s="206">
        <f t="shared" si="223"/>
        <v>0</v>
      </c>
      <c r="AQ233" s="63"/>
      <c r="AR233" s="62">
        <v>99</v>
      </c>
      <c r="AS233" s="205"/>
      <c r="AT233" s="510"/>
      <c r="AU233" s="511"/>
      <c r="AV233" s="511">
        <f t="shared" si="224"/>
        <v>99</v>
      </c>
      <c r="AW233" s="511">
        <f t="shared" si="225"/>
        <v>99</v>
      </c>
      <c r="AX233" s="234"/>
      <c r="AY233" s="235"/>
      <c r="AZ233" s="236"/>
      <c r="BA233" s="237"/>
      <c r="BB233" s="238"/>
      <c r="BC233" s="239">
        <f t="shared" si="226"/>
        <v>0</v>
      </c>
      <c r="BD233" s="210">
        <f t="shared" si="227"/>
        <v>0</v>
      </c>
      <c r="BE233" s="512">
        <f t="shared" si="228"/>
        <v>99</v>
      </c>
      <c r="BF233" s="400"/>
      <c r="BG233" s="210">
        <f t="shared" si="189"/>
        <v>0</v>
      </c>
      <c r="BH233" s="512">
        <f t="shared" si="178"/>
        <v>108.9</v>
      </c>
      <c r="BI233" s="400"/>
      <c r="BJ233" s="210">
        <f t="shared" si="229"/>
        <v>0</v>
      </c>
      <c r="BK233" s="512">
        <f t="shared" si="230"/>
        <v>113.85</v>
      </c>
      <c r="BL233" s="400"/>
      <c r="BM233" s="210">
        <f t="shared" si="231"/>
        <v>0</v>
      </c>
      <c r="BN233" s="512">
        <f t="shared" si="232"/>
        <v>118.8</v>
      </c>
      <c r="BO233" s="397">
        <f t="shared" si="233"/>
        <v>0</v>
      </c>
      <c r="BP233" s="210">
        <f t="shared" si="234"/>
        <v>0</v>
      </c>
      <c r="BQ233" s="210">
        <f t="shared" si="235"/>
        <v>0</v>
      </c>
      <c r="BR233" s="422">
        <v>3264</v>
      </c>
      <c r="BS233" s="310"/>
      <c r="BT233" s="303"/>
      <c r="BU233" s="303"/>
      <c r="BV233" s="303"/>
      <c r="BW233" s="303"/>
      <c r="BX233" s="305"/>
      <c r="BY233" s="305"/>
      <c r="BZ233" s="303"/>
    </row>
    <row r="234" spans="1:78" ht="12.75" customHeight="1">
      <c r="A234" s="210" t="str">
        <f t="shared" si="219"/>
        <v>AX13265</v>
      </c>
      <c r="B234" s="264" t="s">
        <v>1562</v>
      </c>
      <c r="C234" s="264" t="s">
        <v>1565</v>
      </c>
      <c r="D234" s="264" t="s">
        <v>544</v>
      </c>
      <c r="E234" s="402"/>
      <c r="F234" s="223" t="s">
        <v>1417</v>
      </c>
      <c r="G234" s="223" t="s">
        <v>76</v>
      </c>
      <c r="H234" s="212" t="s">
        <v>74</v>
      </c>
      <c r="I234" s="223" t="s">
        <v>1798</v>
      </c>
      <c r="J234" s="636" t="s">
        <v>1808</v>
      </c>
      <c r="K234" s="636" t="s">
        <v>1801</v>
      </c>
      <c r="L234" s="223" t="s">
        <v>1799</v>
      </c>
      <c r="M234" s="364">
        <v>1.0432999999999999</v>
      </c>
      <c r="N234" s="210">
        <v>5</v>
      </c>
      <c r="O234" s="427"/>
      <c r="P234" s="430"/>
      <c r="Q234" s="421"/>
      <c r="R234" s="225"/>
      <c r="S234" s="196"/>
      <c r="T234" s="197"/>
      <c r="U234" s="226"/>
      <c r="V234" s="199"/>
      <c r="W234" s="200"/>
      <c r="X234" s="201"/>
      <c r="Y234" s="202"/>
      <c r="Z234" s="203"/>
      <c r="AA234" s="227"/>
      <c r="AB234" s="242"/>
      <c r="AC234" s="242"/>
      <c r="AD234" s="213">
        <f t="shared" si="220"/>
        <v>0</v>
      </c>
      <c r="AE234" s="214">
        <f t="shared" si="221"/>
        <v>0</v>
      </c>
      <c r="AF234" s="205"/>
      <c r="AG234" s="205"/>
      <c r="AH234" s="206"/>
      <c r="AI234" s="149"/>
      <c r="AJ234" s="509"/>
      <c r="AK234" s="516"/>
      <c r="AL234" s="516"/>
      <c r="AM234" s="510"/>
      <c r="AN234" s="205">
        <f>ROUND(CEILING(AR234*('Summary '!$J$4/100+1),5),0)-1</f>
        <v>114</v>
      </c>
      <c r="AO234" s="206">
        <f t="shared" si="222"/>
        <v>0</v>
      </c>
      <c r="AP234" s="206">
        <f t="shared" si="223"/>
        <v>0</v>
      </c>
      <c r="AQ234" s="63"/>
      <c r="AR234" s="62">
        <v>94</v>
      </c>
      <c r="AS234" s="205"/>
      <c r="AT234" s="510"/>
      <c r="AU234" s="511"/>
      <c r="AV234" s="511">
        <f t="shared" si="224"/>
        <v>94</v>
      </c>
      <c r="AW234" s="511">
        <f t="shared" si="225"/>
        <v>94</v>
      </c>
      <c r="AX234" s="234"/>
      <c r="AY234" s="235"/>
      <c r="AZ234" s="236"/>
      <c r="BA234" s="237"/>
      <c r="BB234" s="238"/>
      <c r="BC234" s="239">
        <f t="shared" si="226"/>
        <v>0</v>
      </c>
      <c r="BD234" s="210">
        <f t="shared" si="227"/>
        <v>0</v>
      </c>
      <c r="BE234" s="512">
        <f t="shared" si="228"/>
        <v>94</v>
      </c>
      <c r="BF234" s="400"/>
      <c r="BG234" s="210">
        <f t="shared" si="189"/>
        <v>0</v>
      </c>
      <c r="BH234" s="512">
        <f t="shared" si="178"/>
        <v>103.4</v>
      </c>
      <c r="BI234" s="400"/>
      <c r="BJ234" s="210">
        <f t="shared" si="229"/>
        <v>0</v>
      </c>
      <c r="BK234" s="512">
        <f t="shared" si="230"/>
        <v>108.1</v>
      </c>
      <c r="BL234" s="400"/>
      <c r="BM234" s="210">
        <f t="shared" si="231"/>
        <v>0</v>
      </c>
      <c r="BN234" s="512">
        <f t="shared" si="232"/>
        <v>112.8</v>
      </c>
      <c r="BO234" s="397">
        <f t="shared" si="233"/>
        <v>0</v>
      </c>
      <c r="BP234" s="210">
        <f t="shared" si="234"/>
        <v>0</v>
      </c>
      <c r="BQ234" s="210">
        <f t="shared" si="235"/>
        <v>0</v>
      </c>
      <c r="BR234" s="215">
        <v>3265</v>
      </c>
      <c r="BS234" s="310"/>
      <c r="BT234" s="303"/>
      <c r="BU234" s="303"/>
      <c r="BV234" s="303"/>
      <c r="BW234" s="303"/>
      <c r="BX234" s="305"/>
      <c r="BY234" s="305"/>
      <c r="BZ234" s="303"/>
    </row>
    <row r="235" spans="1:78" ht="12.75" customHeight="1">
      <c r="A235" s="210" t="str">
        <f t="shared" si="219"/>
        <v>AX13266</v>
      </c>
      <c r="B235" s="264" t="s">
        <v>1562</v>
      </c>
      <c r="C235" s="264" t="s">
        <v>1566</v>
      </c>
      <c r="D235" s="264" t="s">
        <v>544</v>
      </c>
      <c r="E235" s="402"/>
      <c r="F235" s="223" t="s">
        <v>326</v>
      </c>
      <c r="G235" s="223" t="s">
        <v>76</v>
      </c>
      <c r="H235" s="223" t="s">
        <v>74</v>
      </c>
      <c r="I235" s="223" t="s">
        <v>1798</v>
      </c>
      <c r="J235" s="636" t="s">
        <v>1808</v>
      </c>
      <c r="K235" s="636" t="s">
        <v>1801</v>
      </c>
      <c r="L235" s="223" t="s">
        <v>1799</v>
      </c>
      <c r="M235" s="212">
        <v>1.6329</v>
      </c>
      <c r="N235" s="210">
        <v>5</v>
      </c>
      <c r="O235" s="524"/>
      <c r="P235" s="430"/>
      <c r="Q235" s="421"/>
      <c r="R235" s="225"/>
      <c r="S235" s="196"/>
      <c r="T235" s="197"/>
      <c r="U235" s="226"/>
      <c r="V235" s="199"/>
      <c r="W235" s="200"/>
      <c r="X235" s="201"/>
      <c r="Y235" s="202"/>
      <c r="Z235" s="203"/>
      <c r="AA235" s="227"/>
      <c r="AB235" s="242"/>
      <c r="AC235" s="242"/>
      <c r="AD235" s="213">
        <f t="shared" si="220"/>
        <v>0</v>
      </c>
      <c r="AE235" s="214">
        <f t="shared" si="221"/>
        <v>0</v>
      </c>
      <c r="AF235" s="205"/>
      <c r="AG235" s="205"/>
      <c r="AH235" s="206"/>
      <c r="AI235" s="149"/>
      <c r="AJ235" s="509"/>
      <c r="AK235" s="516"/>
      <c r="AL235" s="516"/>
      <c r="AM235" s="510"/>
      <c r="AN235" s="205">
        <f>ROUND(CEILING(AR235*('Summary '!$J$4/100+1),5),0)-1</f>
        <v>154</v>
      </c>
      <c r="AO235" s="206">
        <f t="shared" si="222"/>
        <v>0</v>
      </c>
      <c r="AP235" s="206">
        <f t="shared" si="223"/>
        <v>0</v>
      </c>
      <c r="AQ235" s="63"/>
      <c r="AR235" s="62">
        <v>124</v>
      </c>
      <c r="AS235" s="205"/>
      <c r="AT235" s="510"/>
      <c r="AU235" s="511"/>
      <c r="AV235" s="511">
        <f t="shared" si="224"/>
        <v>124</v>
      </c>
      <c r="AW235" s="511">
        <f t="shared" si="225"/>
        <v>124</v>
      </c>
      <c r="AX235" s="234"/>
      <c r="AY235" s="235"/>
      <c r="AZ235" s="236"/>
      <c r="BA235" s="237"/>
      <c r="BB235" s="238"/>
      <c r="BC235" s="239">
        <f t="shared" si="226"/>
        <v>0</v>
      </c>
      <c r="BD235" s="210">
        <f t="shared" si="227"/>
        <v>0</v>
      </c>
      <c r="BE235" s="512">
        <f t="shared" si="228"/>
        <v>124</v>
      </c>
      <c r="BF235" s="400"/>
      <c r="BG235" s="210">
        <f t="shared" si="189"/>
        <v>0</v>
      </c>
      <c r="BH235" s="512">
        <f t="shared" si="178"/>
        <v>136.4</v>
      </c>
      <c r="BI235" s="400"/>
      <c r="BJ235" s="210">
        <f t="shared" si="229"/>
        <v>0</v>
      </c>
      <c r="BK235" s="512">
        <f t="shared" si="230"/>
        <v>142.6</v>
      </c>
      <c r="BL235" s="400"/>
      <c r="BM235" s="210">
        <f t="shared" si="231"/>
        <v>0</v>
      </c>
      <c r="BN235" s="512">
        <f t="shared" si="232"/>
        <v>148.79999999999998</v>
      </c>
      <c r="BO235" s="397">
        <f t="shared" si="233"/>
        <v>0</v>
      </c>
      <c r="BP235" s="210">
        <f t="shared" si="234"/>
        <v>0</v>
      </c>
      <c r="BQ235" s="210">
        <f t="shared" si="235"/>
        <v>0</v>
      </c>
      <c r="BR235" s="422">
        <v>3266</v>
      </c>
      <c r="BS235" s="310"/>
      <c r="BT235" s="303"/>
      <c r="BU235" s="303"/>
      <c r="BV235" s="303"/>
      <c r="BW235" s="303"/>
      <c r="BX235" s="305"/>
      <c r="BY235" s="305"/>
      <c r="BZ235" s="303"/>
    </row>
    <row r="236" spans="1:78" ht="12.75" customHeight="1">
      <c r="A236" s="210" t="str">
        <f t="shared" si="219"/>
        <v>AX13267</v>
      </c>
      <c r="B236" s="264" t="s">
        <v>1562</v>
      </c>
      <c r="C236" s="264" t="s">
        <v>1567</v>
      </c>
      <c r="D236" s="264" t="s">
        <v>544</v>
      </c>
      <c r="E236" s="402"/>
      <c r="F236" s="243" t="s">
        <v>332</v>
      </c>
      <c r="G236" s="223" t="s">
        <v>76</v>
      </c>
      <c r="H236" s="243" t="s">
        <v>74</v>
      </c>
      <c r="I236" s="223" t="s">
        <v>1798</v>
      </c>
      <c r="J236" s="636" t="s">
        <v>1808</v>
      </c>
      <c r="K236" s="636" t="s">
        <v>1801</v>
      </c>
      <c r="L236" s="223" t="s">
        <v>1799</v>
      </c>
      <c r="M236" s="212">
        <v>2.1092</v>
      </c>
      <c r="N236" s="310">
        <v>5</v>
      </c>
      <c r="O236" s="525"/>
      <c r="P236" s="430"/>
      <c r="Q236" s="421"/>
      <c r="R236" s="225"/>
      <c r="S236" s="196"/>
      <c r="T236" s="197"/>
      <c r="U236" s="226"/>
      <c r="V236" s="199"/>
      <c r="W236" s="200"/>
      <c r="X236" s="201"/>
      <c r="Y236" s="202"/>
      <c r="Z236" s="203"/>
      <c r="AA236" s="227"/>
      <c r="AB236" s="242"/>
      <c r="AC236" s="242"/>
      <c r="AD236" s="213">
        <f t="shared" si="220"/>
        <v>0</v>
      </c>
      <c r="AE236" s="214">
        <f t="shared" si="221"/>
        <v>0</v>
      </c>
      <c r="AF236" s="205"/>
      <c r="AG236" s="205"/>
      <c r="AH236" s="206"/>
      <c r="AI236" s="149"/>
      <c r="AJ236" s="509"/>
      <c r="AK236" s="516"/>
      <c r="AL236" s="516"/>
      <c r="AM236" s="510"/>
      <c r="AN236" s="205">
        <f>ROUND(CEILING(AR236*('Summary '!$J$4/100+1),5),0)-1</f>
        <v>179</v>
      </c>
      <c r="AO236" s="206">
        <f t="shared" si="222"/>
        <v>0</v>
      </c>
      <c r="AP236" s="206">
        <f t="shared" si="223"/>
        <v>0</v>
      </c>
      <c r="AQ236" s="63"/>
      <c r="AR236" s="62">
        <v>144</v>
      </c>
      <c r="AS236" s="205"/>
      <c r="AT236" s="510"/>
      <c r="AU236" s="511"/>
      <c r="AV236" s="511">
        <f t="shared" si="224"/>
        <v>144</v>
      </c>
      <c r="AW236" s="511">
        <f t="shared" si="225"/>
        <v>144</v>
      </c>
      <c r="AX236" s="234"/>
      <c r="AY236" s="235"/>
      <c r="AZ236" s="236"/>
      <c r="BA236" s="237"/>
      <c r="BB236" s="238"/>
      <c r="BC236" s="239">
        <f t="shared" si="226"/>
        <v>0</v>
      </c>
      <c r="BD236" s="210">
        <f t="shared" si="227"/>
        <v>0</v>
      </c>
      <c r="BE236" s="512">
        <f t="shared" si="228"/>
        <v>144</v>
      </c>
      <c r="BF236" s="400"/>
      <c r="BG236" s="210">
        <f t="shared" si="189"/>
        <v>0</v>
      </c>
      <c r="BH236" s="512">
        <f t="shared" si="178"/>
        <v>158.4</v>
      </c>
      <c r="BI236" s="400"/>
      <c r="BJ236" s="210">
        <f t="shared" si="229"/>
        <v>0</v>
      </c>
      <c r="BK236" s="512">
        <f t="shared" si="230"/>
        <v>165.6</v>
      </c>
      <c r="BL236" s="400"/>
      <c r="BM236" s="210">
        <f t="shared" si="231"/>
        <v>0</v>
      </c>
      <c r="BN236" s="512">
        <f t="shared" si="232"/>
        <v>172.79999999999998</v>
      </c>
      <c r="BO236" s="397">
        <f t="shared" si="233"/>
        <v>0</v>
      </c>
      <c r="BP236" s="210">
        <f t="shared" si="234"/>
        <v>0</v>
      </c>
      <c r="BQ236" s="210">
        <f t="shared" si="235"/>
        <v>0</v>
      </c>
      <c r="BR236" s="215">
        <v>3267</v>
      </c>
      <c r="BS236" s="310"/>
      <c r="BT236" s="303"/>
      <c r="BU236" s="303"/>
      <c r="BV236" s="303"/>
      <c r="BW236" s="303"/>
      <c r="BX236" s="305"/>
      <c r="BY236" s="305"/>
      <c r="BZ236" s="303"/>
    </row>
    <row r="237" spans="1:78" ht="12.75" customHeight="1">
      <c r="A237" s="210" t="str">
        <f t="shared" si="219"/>
        <v>AX13268</v>
      </c>
      <c r="B237" s="264" t="s">
        <v>1562</v>
      </c>
      <c r="C237" s="264" t="s">
        <v>1568</v>
      </c>
      <c r="D237" s="264" t="s">
        <v>544</v>
      </c>
      <c r="E237" s="402"/>
      <c r="F237" s="223" t="s">
        <v>57</v>
      </c>
      <c r="G237" s="241" t="s">
        <v>87</v>
      </c>
      <c r="H237" s="241" t="s">
        <v>74</v>
      </c>
      <c r="I237" s="223" t="s">
        <v>1798</v>
      </c>
      <c r="J237" s="636" t="s">
        <v>1808</v>
      </c>
      <c r="K237" s="636" t="s">
        <v>1801</v>
      </c>
      <c r="L237" s="223" t="s">
        <v>1799</v>
      </c>
      <c r="M237" s="212">
        <v>1.8596999999999999</v>
      </c>
      <c r="N237" s="210">
        <v>3</v>
      </c>
      <c r="O237" s="526"/>
      <c r="P237" s="430"/>
      <c r="Q237" s="421"/>
      <c r="R237" s="225"/>
      <c r="S237" s="196"/>
      <c r="T237" s="197"/>
      <c r="U237" s="226"/>
      <c r="V237" s="199"/>
      <c r="W237" s="200"/>
      <c r="X237" s="201"/>
      <c r="Y237" s="202"/>
      <c r="Z237" s="203"/>
      <c r="AA237" s="227"/>
      <c r="AB237" s="242"/>
      <c r="AC237" s="242"/>
      <c r="AD237" s="213">
        <f t="shared" si="220"/>
        <v>0</v>
      </c>
      <c r="AE237" s="214">
        <f t="shared" si="221"/>
        <v>0</v>
      </c>
      <c r="AF237" s="205"/>
      <c r="AG237" s="205"/>
      <c r="AH237" s="206"/>
      <c r="AI237" s="149"/>
      <c r="AJ237" s="509"/>
      <c r="AK237" s="516"/>
      <c r="AL237" s="516"/>
      <c r="AM237" s="510"/>
      <c r="AN237" s="205">
        <f>ROUND(CEILING(AR237*('Summary '!$J$4/100+1),5),0)-1</f>
        <v>169</v>
      </c>
      <c r="AO237" s="206">
        <f t="shared" si="222"/>
        <v>0</v>
      </c>
      <c r="AP237" s="206">
        <f t="shared" si="223"/>
        <v>0</v>
      </c>
      <c r="AQ237" s="63"/>
      <c r="AR237" s="62">
        <v>139</v>
      </c>
      <c r="AS237" s="205"/>
      <c r="AT237" s="510"/>
      <c r="AU237" s="511"/>
      <c r="AV237" s="511">
        <f t="shared" si="224"/>
        <v>139</v>
      </c>
      <c r="AW237" s="511">
        <f t="shared" si="225"/>
        <v>139</v>
      </c>
      <c r="AX237" s="234"/>
      <c r="AY237" s="235"/>
      <c r="AZ237" s="236"/>
      <c r="BA237" s="237"/>
      <c r="BB237" s="238"/>
      <c r="BC237" s="239">
        <f t="shared" si="226"/>
        <v>0</v>
      </c>
      <c r="BD237" s="210">
        <f t="shared" si="227"/>
        <v>0</v>
      </c>
      <c r="BE237" s="512">
        <f t="shared" si="228"/>
        <v>139</v>
      </c>
      <c r="BF237" s="400"/>
      <c r="BG237" s="210">
        <f t="shared" si="189"/>
        <v>0</v>
      </c>
      <c r="BH237" s="512">
        <f t="shared" si="178"/>
        <v>152.9</v>
      </c>
      <c r="BI237" s="400"/>
      <c r="BJ237" s="210">
        <f t="shared" si="229"/>
        <v>0</v>
      </c>
      <c r="BK237" s="512">
        <f t="shared" si="230"/>
        <v>159.85</v>
      </c>
      <c r="BL237" s="400"/>
      <c r="BM237" s="210">
        <f t="shared" si="231"/>
        <v>0</v>
      </c>
      <c r="BN237" s="512">
        <f t="shared" si="232"/>
        <v>166.79999999999998</v>
      </c>
      <c r="BO237" s="397">
        <f t="shared" si="233"/>
        <v>0</v>
      </c>
      <c r="BP237" s="210">
        <f t="shared" si="234"/>
        <v>0</v>
      </c>
      <c r="BQ237" s="210">
        <f t="shared" si="235"/>
        <v>0</v>
      </c>
      <c r="BR237" s="422">
        <v>3268</v>
      </c>
      <c r="BS237" s="310"/>
      <c r="BT237" s="303"/>
      <c r="BU237" s="303"/>
      <c r="BV237" s="303"/>
      <c r="BW237" s="303"/>
      <c r="BX237" s="305"/>
      <c r="BY237" s="305"/>
      <c r="BZ237" s="303"/>
    </row>
    <row r="238" spans="1:78" ht="12.75" customHeight="1">
      <c r="A238" s="210" t="str">
        <f t="shared" si="219"/>
        <v>AX13269</v>
      </c>
      <c r="B238" s="264" t="s">
        <v>1562</v>
      </c>
      <c r="C238" s="264" t="s">
        <v>1569</v>
      </c>
      <c r="D238" s="264" t="s">
        <v>544</v>
      </c>
      <c r="E238" s="402"/>
      <c r="F238" s="223" t="s">
        <v>1758</v>
      </c>
      <c r="G238" s="241" t="s">
        <v>87</v>
      </c>
      <c r="H238" s="212" t="s">
        <v>79</v>
      </c>
      <c r="I238" s="223" t="s">
        <v>1798</v>
      </c>
      <c r="J238" s="636" t="s">
        <v>1808</v>
      </c>
      <c r="K238" s="636" t="s">
        <v>1801</v>
      </c>
      <c r="L238" s="223" t="s">
        <v>1799</v>
      </c>
      <c r="M238" s="212">
        <v>1.2927</v>
      </c>
      <c r="N238" s="210">
        <v>2</v>
      </c>
      <c r="O238" s="427"/>
      <c r="P238" s="430"/>
      <c r="Q238" s="421"/>
      <c r="R238" s="225"/>
      <c r="S238" s="196"/>
      <c r="T238" s="197"/>
      <c r="U238" s="226"/>
      <c r="V238" s="199"/>
      <c r="W238" s="200"/>
      <c r="X238" s="201"/>
      <c r="Y238" s="202"/>
      <c r="Z238" s="203"/>
      <c r="AA238" s="227"/>
      <c r="AB238" s="242"/>
      <c r="AC238" s="242"/>
      <c r="AD238" s="213">
        <f t="shared" si="220"/>
        <v>0</v>
      </c>
      <c r="AE238" s="214">
        <f t="shared" si="221"/>
        <v>0</v>
      </c>
      <c r="AF238" s="205"/>
      <c r="AG238" s="205"/>
      <c r="AH238" s="206"/>
      <c r="AI238" s="149"/>
      <c r="AJ238" s="509"/>
      <c r="AK238" s="516"/>
      <c r="AL238" s="516"/>
      <c r="AM238" s="510"/>
      <c r="AN238" s="205">
        <f>ROUND(CEILING(AR238*('Summary '!$J$4/100+1),5),0)-1</f>
        <v>129</v>
      </c>
      <c r="AO238" s="206">
        <f t="shared" si="222"/>
        <v>0</v>
      </c>
      <c r="AP238" s="206">
        <f t="shared" si="223"/>
        <v>0</v>
      </c>
      <c r="AQ238" s="63"/>
      <c r="AR238" s="62">
        <v>104</v>
      </c>
      <c r="AS238" s="205"/>
      <c r="AT238" s="510"/>
      <c r="AU238" s="511"/>
      <c r="AV238" s="511">
        <f t="shared" si="224"/>
        <v>104</v>
      </c>
      <c r="AW238" s="511">
        <f t="shared" si="225"/>
        <v>104</v>
      </c>
      <c r="AX238" s="234"/>
      <c r="AY238" s="235"/>
      <c r="AZ238" s="236"/>
      <c r="BA238" s="237"/>
      <c r="BB238" s="238"/>
      <c r="BC238" s="239">
        <f t="shared" si="226"/>
        <v>0</v>
      </c>
      <c r="BD238" s="210">
        <f t="shared" si="227"/>
        <v>0</v>
      </c>
      <c r="BE238" s="512">
        <f t="shared" si="228"/>
        <v>104</v>
      </c>
      <c r="BF238" s="400"/>
      <c r="BG238" s="210">
        <f t="shared" si="189"/>
        <v>0</v>
      </c>
      <c r="BH238" s="512">
        <f t="shared" si="178"/>
        <v>114.4</v>
      </c>
      <c r="BI238" s="400"/>
      <c r="BJ238" s="210">
        <f t="shared" si="229"/>
        <v>0</v>
      </c>
      <c r="BK238" s="512">
        <f t="shared" si="230"/>
        <v>119.6</v>
      </c>
      <c r="BL238" s="400"/>
      <c r="BM238" s="210">
        <f t="shared" si="231"/>
        <v>0</v>
      </c>
      <c r="BN238" s="512">
        <f t="shared" si="232"/>
        <v>124.8</v>
      </c>
      <c r="BO238" s="397">
        <f t="shared" si="233"/>
        <v>0</v>
      </c>
      <c r="BP238" s="210">
        <f t="shared" si="234"/>
        <v>0</v>
      </c>
      <c r="BQ238" s="210">
        <f t="shared" si="235"/>
        <v>0</v>
      </c>
      <c r="BR238" s="215">
        <v>3269</v>
      </c>
      <c r="BS238" s="310"/>
      <c r="BT238" s="303"/>
      <c r="BU238" s="303"/>
      <c r="BV238" s="303"/>
      <c r="BW238" s="303"/>
      <c r="BX238" s="305"/>
      <c r="BY238" s="305"/>
      <c r="BZ238" s="303"/>
    </row>
    <row r="239" spans="1:78" ht="12.75" customHeight="1">
      <c r="A239" s="210" t="str">
        <f t="shared" si="219"/>
        <v>AX13270</v>
      </c>
      <c r="B239" s="264" t="s">
        <v>1562</v>
      </c>
      <c r="C239" s="264" t="s">
        <v>1570</v>
      </c>
      <c r="D239" s="264" t="s">
        <v>544</v>
      </c>
      <c r="E239" s="402"/>
      <c r="F239" s="243" t="s">
        <v>1418</v>
      </c>
      <c r="G239" s="241" t="s">
        <v>87</v>
      </c>
      <c r="H239" s="212" t="s">
        <v>74</v>
      </c>
      <c r="I239" s="223" t="s">
        <v>1798</v>
      </c>
      <c r="J239" s="636" t="s">
        <v>1808</v>
      </c>
      <c r="K239" s="636" t="s">
        <v>1801</v>
      </c>
      <c r="L239" s="223" t="s">
        <v>1799</v>
      </c>
      <c r="M239" s="212">
        <v>2.4721000000000002</v>
      </c>
      <c r="N239" s="210">
        <v>2</v>
      </c>
      <c r="O239" s="427"/>
      <c r="P239" s="430"/>
      <c r="Q239" s="421"/>
      <c r="R239" s="225"/>
      <c r="S239" s="196"/>
      <c r="T239" s="197"/>
      <c r="U239" s="226"/>
      <c r="V239" s="199"/>
      <c r="W239" s="200"/>
      <c r="X239" s="201"/>
      <c r="Y239" s="202"/>
      <c r="Z239" s="203"/>
      <c r="AA239" s="227"/>
      <c r="AB239" s="242"/>
      <c r="AC239" s="242"/>
      <c r="AD239" s="213">
        <f t="shared" si="220"/>
        <v>0</v>
      </c>
      <c r="AE239" s="214">
        <f t="shared" si="221"/>
        <v>0</v>
      </c>
      <c r="AF239" s="205"/>
      <c r="AG239" s="205"/>
      <c r="AH239" s="206"/>
      <c r="AI239" s="149"/>
      <c r="AJ239" s="509"/>
      <c r="AK239" s="516"/>
      <c r="AL239" s="516"/>
      <c r="AM239" s="510"/>
      <c r="AN239" s="205">
        <f>ROUND(CEILING(AR239*('Summary '!$J$4/100+1),5),0)-1</f>
        <v>204</v>
      </c>
      <c r="AO239" s="206">
        <f t="shared" si="222"/>
        <v>0</v>
      </c>
      <c r="AP239" s="206">
        <f t="shared" si="223"/>
        <v>0</v>
      </c>
      <c r="AQ239" s="63"/>
      <c r="AR239" s="62">
        <v>164</v>
      </c>
      <c r="AS239" s="205"/>
      <c r="AT239" s="510"/>
      <c r="AU239" s="511"/>
      <c r="AV239" s="511">
        <f t="shared" si="224"/>
        <v>164</v>
      </c>
      <c r="AW239" s="511">
        <f t="shared" si="225"/>
        <v>164</v>
      </c>
      <c r="AX239" s="234"/>
      <c r="AY239" s="235"/>
      <c r="AZ239" s="236"/>
      <c r="BA239" s="237"/>
      <c r="BB239" s="238"/>
      <c r="BC239" s="239">
        <f t="shared" si="226"/>
        <v>0</v>
      </c>
      <c r="BD239" s="210">
        <f t="shared" si="227"/>
        <v>0</v>
      </c>
      <c r="BE239" s="512">
        <f t="shared" si="228"/>
        <v>164</v>
      </c>
      <c r="BF239" s="400"/>
      <c r="BG239" s="210">
        <f t="shared" si="189"/>
        <v>0</v>
      </c>
      <c r="BH239" s="512">
        <f t="shared" ref="BH239:BH273" si="236">$AV239*(1.1+$AO239+$AP239)</f>
        <v>180.4</v>
      </c>
      <c r="BI239" s="400"/>
      <c r="BJ239" s="210">
        <f t="shared" si="229"/>
        <v>0</v>
      </c>
      <c r="BK239" s="512">
        <f t="shared" si="230"/>
        <v>188.6</v>
      </c>
      <c r="BL239" s="400"/>
      <c r="BM239" s="210">
        <f t="shared" si="231"/>
        <v>0</v>
      </c>
      <c r="BN239" s="512">
        <f t="shared" si="232"/>
        <v>196.79999999999998</v>
      </c>
      <c r="BO239" s="397">
        <f t="shared" si="233"/>
        <v>0</v>
      </c>
      <c r="BP239" s="210">
        <f t="shared" si="234"/>
        <v>0</v>
      </c>
      <c r="BQ239" s="210">
        <f t="shared" si="235"/>
        <v>0</v>
      </c>
      <c r="BR239" s="422">
        <v>3270</v>
      </c>
      <c r="BS239" s="310"/>
      <c r="BT239" s="303"/>
      <c r="BU239" s="303"/>
      <c r="BV239" s="303"/>
      <c r="BW239" s="303"/>
      <c r="BX239" s="305"/>
      <c r="BY239" s="305"/>
      <c r="BZ239" s="303"/>
    </row>
    <row r="240" spans="1:78" ht="12.75" customHeight="1">
      <c r="A240" s="210" t="str">
        <f t="shared" si="219"/>
        <v>AX13271</v>
      </c>
      <c r="B240" s="264" t="s">
        <v>1562</v>
      </c>
      <c r="C240" s="264" t="s">
        <v>1571</v>
      </c>
      <c r="D240" s="264" t="s">
        <v>544</v>
      </c>
      <c r="E240" s="402"/>
      <c r="F240" s="243" t="s">
        <v>584</v>
      </c>
      <c r="G240" s="241" t="s">
        <v>87</v>
      </c>
      <c r="H240" s="212" t="s">
        <v>79</v>
      </c>
      <c r="I240" s="223" t="s">
        <v>1798</v>
      </c>
      <c r="J240" s="636" t="s">
        <v>1808</v>
      </c>
      <c r="K240" s="636" t="s">
        <v>1801</v>
      </c>
      <c r="L240" s="223" t="s">
        <v>1799</v>
      </c>
      <c r="M240" s="212">
        <v>1.673</v>
      </c>
      <c r="N240" s="210">
        <v>2</v>
      </c>
      <c r="O240" s="427"/>
      <c r="P240" s="430"/>
      <c r="Q240" s="421"/>
      <c r="R240" s="225"/>
      <c r="S240" s="196"/>
      <c r="T240" s="197"/>
      <c r="U240" s="226"/>
      <c r="V240" s="199"/>
      <c r="W240" s="200"/>
      <c r="X240" s="201"/>
      <c r="Y240" s="202"/>
      <c r="Z240" s="203"/>
      <c r="AA240" s="227"/>
      <c r="AB240" s="242"/>
      <c r="AC240" s="242"/>
      <c r="AD240" s="213">
        <f t="shared" si="220"/>
        <v>0</v>
      </c>
      <c r="AE240" s="214">
        <f t="shared" si="221"/>
        <v>0</v>
      </c>
      <c r="AF240" s="205"/>
      <c r="AG240" s="205"/>
      <c r="AH240" s="206"/>
      <c r="AI240" s="149"/>
      <c r="AJ240" s="509"/>
      <c r="AK240" s="516"/>
      <c r="AL240" s="516"/>
      <c r="AM240" s="510"/>
      <c r="AN240" s="205">
        <f>ROUND(CEILING(AR240*('Summary '!$J$4/100+1),5),0)-1</f>
        <v>154</v>
      </c>
      <c r="AO240" s="206">
        <f t="shared" si="222"/>
        <v>0</v>
      </c>
      <c r="AP240" s="206">
        <f t="shared" si="223"/>
        <v>0</v>
      </c>
      <c r="AQ240" s="63"/>
      <c r="AR240" s="62">
        <v>124</v>
      </c>
      <c r="AS240" s="205"/>
      <c r="AT240" s="510"/>
      <c r="AU240" s="511"/>
      <c r="AV240" s="511">
        <f t="shared" si="224"/>
        <v>124</v>
      </c>
      <c r="AW240" s="511">
        <f t="shared" si="225"/>
        <v>124</v>
      </c>
      <c r="AX240" s="234"/>
      <c r="AY240" s="235"/>
      <c r="AZ240" s="236"/>
      <c r="BA240" s="237"/>
      <c r="BB240" s="238"/>
      <c r="BC240" s="239">
        <f t="shared" si="226"/>
        <v>0</v>
      </c>
      <c r="BD240" s="210">
        <f t="shared" si="227"/>
        <v>0</v>
      </c>
      <c r="BE240" s="512">
        <f t="shared" si="228"/>
        <v>124</v>
      </c>
      <c r="BF240" s="400"/>
      <c r="BG240" s="210">
        <f t="shared" si="189"/>
        <v>0</v>
      </c>
      <c r="BH240" s="512">
        <f t="shared" si="236"/>
        <v>136.4</v>
      </c>
      <c r="BI240" s="400"/>
      <c r="BJ240" s="210">
        <f t="shared" si="229"/>
        <v>0</v>
      </c>
      <c r="BK240" s="512">
        <f t="shared" si="230"/>
        <v>142.6</v>
      </c>
      <c r="BL240" s="400"/>
      <c r="BM240" s="210">
        <f t="shared" si="231"/>
        <v>0</v>
      </c>
      <c r="BN240" s="512">
        <f t="shared" si="232"/>
        <v>148.79999999999998</v>
      </c>
      <c r="BO240" s="397">
        <f t="shared" si="233"/>
        <v>0</v>
      </c>
      <c r="BP240" s="210">
        <f t="shared" si="234"/>
        <v>0</v>
      </c>
      <c r="BQ240" s="210">
        <f t="shared" si="235"/>
        <v>0</v>
      </c>
      <c r="BR240" s="215">
        <v>3271</v>
      </c>
      <c r="BS240" s="310"/>
      <c r="BT240" s="303"/>
      <c r="BU240" s="303"/>
      <c r="BV240" s="303"/>
      <c r="BW240" s="303"/>
      <c r="BX240" s="305"/>
      <c r="BY240" s="305"/>
      <c r="BZ240" s="303"/>
    </row>
    <row r="241" spans="1:78" ht="12.75" customHeight="1">
      <c r="A241" s="210" t="str">
        <f t="shared" si="219"/>
        <v>AX13272</v>
      </c>
      <c r="B241" s="264" t="s">
        <v>1562</v>
      </c>
      <c r="C241" s="264" t="s">
        <v>1572</v>
      </c>
      <c r="D241" s="264" t="s">
        <v>544</v>
      </c>
      <c r="E241" s="402"/>
      <c r="F241" s="223" t="s">
        <v>1419</v>
      </c>
      <c r="G241" s="241" t="s">
        <v>87</v>
      </c>
      <c r="H241" s="241" t="s">
        <v>79</v>
      </c>
      <c r="I241" s="223" t="s">
        <v>1798</v>
      </c>
      <c r="J241" s="636" t="s">
        <v>1808</v>
      </c>
      <c r="K241" s="636" t="s">
        <v>1801</v>
      </c>
      <c r="L241" s="223" t="s">
        <v>1799</v>
      </c>
      <c r="M241" s="212">
        <v>2.3096000000000001</v>
      </c>
      <c r="N241" s="210">
        <v>2</v>
      </c>
      <c r="O241" s="427"/>
      <c r="P241" s="430"/>
      <c r="Q241" s="421"/>
      <c r="R241" s="225"/>
      <c r="S241" s="196"/>
      <c r="T241" s="197"/>
      <c r="U241" s="226"/>
      <c r="V241" s="199"/>
      <c r="W241" s="200"/>
      <c r="X241" s="201"/>
      <c r="Y241" s="202"/>
      <c r="Z241" s="203"/>
      <c r="AA241" s="227"/>
      <c r="AB241" s="242"/>
      <c r="AC241" s="242"/>
      <c r="AD241" s="213">
        <f t="shared" si="220"/>
        <v>0</v>
      </c>
      <c r="AE241" s="214">
        <f t="shared" si="221"/>
        <v>0</v>
      </c>
      <c r="AF241" s="205"/>
      <c r="AG241" s="205"/>
      <c r="AH241" s="206"/>
      <c r="AI241" s="149"/>
      <c r="AJ241" s="509"/>
      <c r="AK241" s="516"/>
      <c r="AL241" s="516"/>
      <c r="AM241" s="510"/>
      <c r="AN241" s="205">
        <f>ROUND(CEILING(AR241*('Summary '!$J$4/100+1),5),0)-1</f>
        <v>179</v>
      </c>
      <c r="AO241" s="206">
        <f t="shared" si="222"/>
        <v>0</v>
      </c>
      <c r="AP241" s="206">
        <f t="shared" si="223"/>
        <v>0</v>
      </c>
      <c r="AQ241" s="63"/>
      <c r="AR241" s="62">
        <v>144</v>
      </c>
      <c r="AS241" s="205"/>
      <c r="AT241" s="510"/>
      <c r="AU241" s="511"/>
      <c r="AV241" s="511">
        <f t="shared" si="224"/>
        <v>144</v>
      </c>
      <c r="AW241" s="511">
        <f t="shared" si="225"/>
        <v>144</v>
      </c>
      <c r="AX241" s="234"/>
      <c r="AY241" s="235"/>
      <c r="AZ241" s="236"/>
      <c r="BA241" s="237"/>
      <c r="BB241" s="238"/>
      <c r="BC241" s="239">
        <f t="shared" si="226"/>
        <v>0</v>
      </c>
      <c r="BD241" s="210">
        <f t="shared" si="227"/>
        <v>0</v>
      </c>
      <c r="BE241" s="512">
        <f t="shared" si="228"/>
        <v>144</v>
      </c>
      <c r="BF241" s="400"/>
      <c r="BG241" s="210">
        <f t="shared" ref="BG241:BG273" si="237">$N241*BF241</f>
        <v>0</v>
      </c>
      <c r="BH241" s="512">
        <f t="shared" si="236"/>
        <v>158.4</v>
      </c>
      <c r="BI241" s="400"/>
      <c r="BJ241" s="210">
        <f t="shared" si="229"/>
        <v>0</v>
      </c>
      <c r="BK241" s="512">
        <f t="shared" si="230"/>
        <v>165.6</v>
      </c>
      <c r="BL241" s="400"/>
      <c r="BM241" s="210">
        <f t="shared" si="231"/>
        <v>0</v>
      </c>
      <c r="BN241" s="512">
        <f t="shared" si="232"/>
        <v>172.79999999999998</v>
      </c>
      <c r="BO241" s="397">
        <f t="shared" si="233"/>
        <v>0</v>
      </c>
      <c r="BP241" s="210">
        <f t="shared" si="234"/>
        <v>0</v>
      </c>
      <c r="BQ241" s="210">
        <f t="shared" si="235"/>
        <v>0</v>
      </c>
      <c r="BR241" s="422">
        <v>3272</v>
      </c>
      <c r="BS241" s="310"/>
      <c r="BT241" s="303"/>
      <c r="BU241" s="303"/>
      <c r="BV241" s="303"/>
      <c r="BW241" s="303"/>
      <c r="BX241" s="305"/>
      <c r="BY241" s="305"/>
      <c r="BZ241" s="303"/>
    </row>
    <row r="242" spans="1:78" ht="12.75" customHeight="1">
      <c r="A242" s="210" t="str">
        <f t="shared" si="219"/>
        <v>AX13273</v>
      </c>
      <c r="B242" s="264" t="s">
        <v>1562</v>
      </c>
      <c r="C242" s="264" t="s">
        <v>1573</v>
      </c>
      <c r="D242" s="264" t="s">
        <v>544</v>
      </c>
      <c r="E242" s="402"/>
      <c r="F242" s="223" t="s">
        <v>583</v>
      </c>
      <c r="G242" s="241" t="s">
        <v>87</v>
      </c>
      <c r="H242" s="241" t="s">
        <v>74</v>
      </c>
      <c r="I242" s="223" t="s">
        <v>1798</v>
      </c>
      <c r="J242" s="636" t="s">
        <v>1808</v>
      </c>
      <c r="K242" s="636" t="s">
        <v>1801</v>
      </c>
      <c r="L242" s="223" t="s">
        <v>1799</v>
      </c>
      <c r="M242" s="212">
        <v>2.1092</v>
      </c>
      <c r="N242" s="210">
        <v>2</v>
      </c>
      <c r="O242" s="427"/>
      <c r="P242" s="430"/>
      <c r="Q242" s="421"/>
      <c r="R242" s="225"/>
      <c r="S242" s="196"/>
      <c r="T242" s="197"/>
      <c r="U242" s="226"/>
      <c r="V242" s="199"/>
      <c r="W242" s="200"/>
      <c r="X242" s="201"/>
      <c r="Y242" s="202"/>
      <c r="Z242" s="203"/>
      <c r="AA242" s="227"/>
      <c r="AB242" s="242"/>
      <c r="AC242" s="242"/>
      <c r="AD242" s="213">
        <f t="shared" si="220"/>
        <v>0</v>
      </c>
      <c r="AE242" s="214">
        <f t="shared" si="221"/>
        <v>0</v>
      </c>
      <c r="AF242" s="205"/>
      <c r="AG242" s="205"/>
      <c r="AH242" s="206"/>
      <c r="AI242" s="149"/>
      <c r="AJ242" s="509"/>
      <c r="AK242" s="516"/>
      <c r="AL242" s="516"/>
      <c r="AM242" s="510"/>
      <c r="AN242" s="205">
        <f>ROUND(CEILING(AR242*('Summary '!$J$4/100+1),5),0)-1</f>
        <v>184</v>
      </c>
      <c r="AO242" s="206">
        <f t="shared" si="222"/>
        <v>0</v>
      </c>
      <c r="AP242" s="206">
        <f t="shared" si="223"/>
        <v>0</v>
      </c>
      <c r="AQ242" s="63"/>
      <c r="AR242" s="62">
        <v>149</v>
      </c>
      <c r="AS242" s="205"/>
      <c r="AT242" s="510"/>
      <c r="AU242" s="511"/>
      <c r="AV242" s="511">
        <f t="shared" si="224"/>
        <v>149</v>
      </c>
      <c r="AW242" s="511">
        <f t="shared" si="225"/>
        <v>149</v>
      </c>
      <c r="AX242" s="234"/>
      <c r="AY242" s="235"/>
      <c r="AZ242" s="236"/>
      <c r="BA242" s="237"/>
      <c r="BB242" s="238"/>
      <c r="BC242" s="239">
        <f t="shared" si="226"/>
        <v>0</v>
      </c>
      <c r="BD242" s="210">
        <f t="shared" si="227"/>
        <v>0</v>
      </c>
      <c r="BE242" s="512">
        <f t="shared" si="228"/>
        <v>149</v>
      </c>
      <c r="BF242" s="400"/>
      <c r="BG242" s="210">
        <f t="shared" si="237"/>
        <v>0</v>
      </c>
      <c r="BH242" s="512">
        <f t="shared" si="236"/>
        <v>163.9</v>
      </c>
      <c r="BI242" s="400"/>
      <c r="BJ242" s="210">
        <f t="shared" si="229"/>
        <v>0</v>
      </c>
      <c r="BK242" s="512">
        <f t="shared" si="230"/>
        <v>171.35</v>
      </c>
      <c r="BL242" s="400"/>
      <c r="BM242" s="210">
        <f t="shared" si="231"/>
        <v>0</v>
      </c>
      <c r="BN242" s="512">
        <f t="shared" si="232"/>
        <v>178.79999999999998</v>
      </c>
      <c r="BO242" s="397">
        <f t="shared" si="233"/>
        <v>0</v>
      </c>
      <c r="BP242" s="210">
        <f t="shared" si="234"/>
        <v>0</v>
      </c>
      <c r="BQ242" s="210">
        <f t="shared" si="235"/>
        <v>0</v>
      </c>
      <c r="BR242" s="215">
        <v>3273</v>
      </c>
      <c r="BS242" s="310"/>
      <c r="BT242" s="303"/>
      <c r="BU242" s="303"/>
      <c r="BV242" s="303"/>
      <c r="BW242" s="303"/>
      <c r="BX242" s="305"/>
      <c r="BY242" s="305"/>
      <c r="BZ242" s="303"/>
    </row>
    <row r="243" spans="1:78" ht="12.75" customHeight="1">
      <c r="A243" s="210" t="str">
        <f t="shared" si="219"/>
        <v>AX13274</v>
      </c>
      <c r="B243" s="264" t="s">
        <v>1562</v>
      </c>
      <c r="C243" s="264" t="s">
        <v>1574</v>
      </c>
      <c r="D243" s="264" t="s">
        <v>544</v>
      </c>
      <c r="E243" s="402"/>
      <c r="F243" s="223" t="s">
        <v>585</v>
      </c>
      <c r="G243" s="241" t="s">
        <v>87</v>
      </c>
      <c r="H243" s="241" t="s">
        <v>74</v>
      </c>
      <c r="I243" s="223" t="s">
        <v>1798</v>
      </c>
      <c r="J243" s="636" t="s">
        <v>1808</v>
      </c>
      <c r="K243" s="636" t="s">
        <v>1801</v>
      </c>
      <c r="L243" s="223" t="s">
        <v>1799</v>
      </c>
      <c r="M243" s="212">
        <v>3.6061000000000001</v>
      </c>
      <c r="N243" s="210">
        <v>4</v>
      </c>
      <c r="O243" s="427"/>
      <c r="P243" s="430"/>
      <c r="Q243" s="421"/>
      <c r="R243" s="225"/>
      <c r="S243" s="196"/>
      <c r="T243" s="197"/>
      <c r="U243" s="226"/>
      <c r="V243" s="199"/>
      <c r="W243" s="200"/>
      <c r="X243" s="201"/>
      <c r="Y243" s="202"/>
      <c r="Z243" s="203"/>
      <c r="AA243" s="227"/>
      <c r="AB243" s="242"/>
      <c r="AC243" s="242"/>
      <c r="AD243" s="213">
        <f t="shared" si="220"/>
        <v>0</v>
      </c>
      <c r="AE243" s="214">
        <f t="shared" si="221"/>
        <v>0</v>
      </c>
      <c r="AF243" s="205"/>
      <c r="AG243" s="205"/>
      <c r="AH243" s="206"/>
      <c r="AI243" s="149"/>
      <c r="AJ243" s="509"/>
      <c r="AK243" s="516"/>
      <c r="AL243" s="516"/>
      <c r="AM243" s="510"/>
      <c r="AN243" s="205">
        <f>ROUND(CEILING(AR243*('Summary '!$J$4/100+1),5),0)-1</f>
        <v>269</v>
      </c>
      <c r="AO243" s="206">
        <f t="shared" si="222"/>
        <v>0</v>
      </c>
      <c r="AP243" s="206">
        <f t="shared" si="223"/>
        <v>0</v>
      </c>
      <c r="AQ243" s="63"/>
      <c r="AR243" s="62">
        <v>219</v>
      </c>
      <c r="AS243" s="205"/>
      <c r="AT243" s="510"/>
      <c r="AU243" s="511"/>
      <c r="AV243" s="511">
        <f t="shared" si="224"/>
        <v>219</v>
      </c>
      <c r="AW243" s="511">
        <f t="shared" si="225"/>
        <v>219</v>
      </c>
      <c r="AX243" s="234"/>
      <c r="AY243" s="235"/>
      <c r="AZ243" s="236"/>
      <c r="BA243" s="237"/>
      <c r="BB243" s="238"/>
      <c r="BC243" s="239">
        <f t="shared" si="226"/>
        <v>0</v>
      </c>
      <c r="BD243" s="210">
        <f t="shared" si="227"/>
        <v>0</v>
      </c>
      <c r="BE243" s="512">
        <f t="shared" si="228"/>
        <v>219</v>
      </c>
      <c r="BF243" s="400"/>
      <c r="BG243" s="210">
        <f t="shared" si="237"/>
        <v>0</v>
      </c>
      <c r="BH243" s="512">
        <f t="shared" si="236"/>
        <v>240.9</v>
      </c>
      <c r="BI243" s="400"/>
      <c r="BJ243" s="210">
        <f t="shared" si="229"/>
        <v>0</v>
      </c>
      <c r="BK243" s="512">
        <f t="shared" si="230"/>
        <v>251.85</v>
      </c>
      <c r="BL243" s="400"/>
      <c r="BM243" s="210">
        <f t="shared" si="231"/>
        <v>0</v>
      </c>
      <c r="BN243" s="512">
        <f t="shared" si="232"/>
        <v>262.8</v>
      </c>
      <c r="BO243" s="397">
        <f t="shared" si="233"/>
        <v>0</v>
      </c>
      <c r="BP243" s="210">
        <f t="shared" si="234"/>
        <v>0</v>
      </c>
      <c r="BQ243" s="210">
        <f t="shared" si="235"/>
        <v>0</v>
      </c>
      <c r="BR243" s="422">
        <v>3274</v>
      </c>
      <c r="BS243" s="310"/>
      <c r="BT243" s="303"/>
      <c r="BU243" s="303"/>
      <c r="BV243" s="303"/>
      <c r="BW243" s="303"/>
      <c r="BX243" s="305"/>
      <c r="BY243" s="305"/>
      <c r="BZ243" s="303"/>
    </row>
    <row r="244" spans="1:78" ht="12.75" customHeight="1">
      <c r="A244" s="210" t="str">
        <f t="shared" si="219"/>
        <v>AX13275</v>
      </c>
      <c r="B244" s="264" t="s">
        <v>1562</v>
      </c>
      <c r="C244" s="264" t="s">
        <v>1575</v>
      </c>
      <c r="D244" s="264" t="s">
        <v>544</v>
      </c>
      <c r="E244" s="402"/>
      <c r="F244" s="223" t="s">
        <v>1419</v>
      </c>
      <c r="G244" s="241" t="s">
        <v>99</v>
      </c>
      <c r="H244" s="241" t="s">
        <v>79</v>
      </c>
      <c r="I244" s="223" t="s">
        <v>1798</v>
      </c>
      <c r="J244" s="636" t="s">
        <v>1808</v>
      </c>
      <c r="K244" s="636" t="s">
        <v>1801</v>
      </c>
      <c r="L244" s="223" t="s">
        <v>1799</v>
      </c>
      <c r="M244" s="212">
        <v>1.0886</v>
      </c>
      <c r="N244" s="210">
        <v>1</v>
      </c>
      <c r="O244" s="427"/>
      <c r="P244" s="430"/>
      <c r="Q244" s="421"/>
      <c r="R244" s="225"/>
      <c r="S244" s="196"/>
      <c r="T244" s="197"/>
      <c r="U244" s="226"/>
      <c r="V244" s="199"/>
      <c r="W244" s="200"/>
      <c r="X244" s="201"/>
      <c r="Y244" s="202"/>
      <c r="Z244" s="203"/>
      <c r="AA244" s="227"/>
      <c r="AB244" s="242"/>
      <c r="AC244" s="242"/>
      <c r="AD244" s="213">
        <f t="shared" si="220"/>
        <v>0</v>
      </c>
      <c r="AE244" s="214">
        <f t="shared" si="221"/>
        <v>0</v>
      </c>
      <c r="AF244" s="205"/>
      <c r="AG244" s="205"/>
      <c r="AH244" s="206"/>
      <c r="AI244" s="149"/>
      <c r="AJ244" s="509"/>
      <c r="AK244" s="516"/>
      <c r="AL244" s="516"/>
      <c r="AM244" s="510"/>
      <c r="AN244" s="205">
        <f>ROUND(CEILING(AR244*('Summary '!$J$4/100+1),5),0)-1</f>
        <v>109</v>
      </c>
      <c r="AO244" s="206">
        <f t="shared" si="222"/>
        <v>0</v>
      </c>
      <c r="AP244" s="206">
        <f t="shared" si="223"/>
        <v>0</v>
      </c>
      <c r="AQ244" s="63"/>
      <c r="AR244" s="62">
        <v>89</v>
      </c>
      <c r="AS244" s="205"/>
      <c r="AT244" s="510"/>
      <c r="AU244" s="511"/>
      <c r="AV244" s="511">
        <f t="shared" si="224"/>
        <v>89</v>
      </c>
      <c r="AW244" s="511">
        <f t="shared" si="225"/>
        <v>89</v>
      </c>
      <c r="AX244" s="234"/>
      <c r="AY244" s="235"/>
      <c r="AZ244" s="236"/>
      <c r="BA244" s="237"/>
      <c r="BB244" s="238"/>
      <c r="BC244" s="239">
        <f t="shared" si="226"/>
        <v>0</v>
      </c>
      <c r="BD244" s="210">
        <f t="shared" si="227"/>
        <v>0</v>
      </c>
      <c r="BE244" s="512">
        <f t="shared" si="228"/>
        <v>89</v>
      </c>
      <c r="BF244" s="400"/>
      <c r="BG244" s="210">
        <f t="shared" si="237"/>
        <v>0</v>
      </c>
      <c r="BH244" s="512">
        <f t="shared" si="236"/>
        <v>97.9</v>
      </c>
      <c r="BI244" s="400"/>
      <c r="BJ244" s="210">
        <f t="shared" si="229"/>
        <v>0</v>
      </c>
      <c r="BK244" s="512">
        <f t="shared" si="230"/>
        <v>102.35</v>
      </c>
      <c r="BL244" s="400"/>
      <c r="BM244" s="210">
        <f t="shared" si="231"/>
        <v>0</v>
      </c>
      <c r="BN244" s="512">
        <f t="shared" si="232"/>
        <v>106.8</v>
      </c>
      <c r="BO244" s="397">
        <f t="shared" si="233"/>
        <v>0</v>
      </c>
      <c r="BP244" s="210">
        <f t="shared" si="234"/>
        <v>0</v>
      </c>
      <c r="BQ244" s="210">
        <f t="shared" si="235"/>
        <v>0</v>
      </c>
      <c r="BR244" s="215">
        <v>3275</v>
      </c>
      <c r="BS244" s="310"/>
      <c r="BT244" s="303"/>
      <c r="BU244" s="303"/>
      <c r="BV244" s="303"/>
      <c r="BW244" s="303"/>
      <c r="BX244" s="305"/>
      <c r="BY244" s="305"/>
      <c r="BZ244" s="303"/>
    </row>
    <row r="245" spans="1:78" ht="12.75" customHeight="1">
      <c r="A245" s="210" t="str">
        <f t="shared" si="219"/>
        <v>AX13276</v>
      </c>
      <c r="B245" s="264" t="s">
        <v>1562</v>
      </c>
      <c r="C245" s="264" t="s">
        <v>1576</v>
      </c>
      <c r="D245" s="264" t="s">
        <v>544</v>
      </c>
      <c r="E245" s="402"/>
      <c r="F245" s="223" t="s">
        <v>583</v>
      </c>
      <c r="G245" s="241" t="s">
        <v>99</v>
      </c>
      <c r="H245" s="241" t="s">
        <v>74</v>
      </c>
      <c r="I245" s="223" t="s">
        <v>1798</v>
      </c>
      <c r="J245" s="636" t="s">
        <v>1808</v>
      </c>
      <c r="K245" s="636" t="s">
        <v>1801</v>
      </c>
      <c r="L245" s="223" t="s">
        <v>1799</v>
      </c>
      <c r="M245" s="212">
        <v>0.99790000000000001</v>
      </c>
      <c r="N245" s="210">
        <v>1</v>
      </c>
      <c r="O245" s="427"/>
      <c r="P245" s="430"/>
      <c r="Q245" s="421"/>
      <c r="R245" s="225"/>
      <c r="S245" s="196"/>
      <c r="T245" s="197"/>
      <c r="U245" s="226"/>
      <c r="V245" s="199"/>
      <c r="W245" s="200"/>
      <c r="X245" s="201"/>
      <c r="Y245" s="202"/>
      <c r="Z245" s="203"/>
      <c r="AA245" s="227"/>
      <c r="AB245" s="242"/>
      <c r="AC245" s="242"/>
      <c r="AD245" s="213">
        <f t="shared" si="220"/>
        <v>0</v>
      </c>
      <c r="AE245" s="214">
        <f t="shared" si="221"/>
        <v>0</v>
      </c>
      <c r="AF245" s="205"/>
      <c r="AG245" s="205"/>
      <c r="AH245" s="206"/>
      <c r="AI245" s="149"/>
      <c r="AJ245" s="509"/>
      <c r="AK245" s="516"/>
      <c r="AL245" s="516"/>
      <c r="AM245" s="510"/>
      <c r="AN245" s="205">
        <f>ROUND(CEILING(AR245*('Summary '!$J$4/100+1),5),0)-1</f>
        <v>104</v>
      </c>
      <c r="AO245" s="206">
        <f t="shared" si="222"/>
        <v>0</v>
      </c>
      <c r="AP245" s="206">
        <f t="shared" si="223"/>
        <v>0</v>
      </c>
      <c r="AQ245" s="63"/>
      <c r="AR245" s="62">
        <v>84</v>
      </c>
      <c r="AS245" s="205"/>
      <c r="AT245" s="510"/>
      <c r="AU245" s="511"/>
      <c r="AV245" s="511">
        <f t="shared" si="224"/>
        <v>84</v>
      </c>
      <c r="AW245" s="511">
        <f t="shared" si="225"/>
        <v>84</v>
      </c>
      <c r="AX245" s="234"/>
      <c r="AY245" s="235"/>
      <c r="AZ245" s="236"/>
      <c r="BA245" s="237"/>
      <c r="BB245" s="238"/>
      <c r="BC245" s="239">
        <f t="shared" si="226"/>
        <v>0</v>
      </c>
      <c r="BD245" s="210">
        <f t="shared" si="227"/>
        <v>0</v>
      </c>
      <c r="BE245" s="512">
        <f t="shared" si="228"/>
        <v>84</v>
      </c>
      <c r="BF245" s="400"/>
      <c r="BG245" s="210">
        <f t="shared" si="237"/>
        <v>0</v>
      </c>
      <c r="BH245" s="512">
        <f t="shared" si="236"/>
        <v>92.4</v>
      </c>
      <c r="BI245" s="400"/>
      <c r="BJ245" s="210">
        <f t="shared" si="229"/>
        <v>0</v>
      </c>
      <c r="BK245" s="512">
        <f t="shared" si="230"/>
        <v>96.6</v>
      </c>
      <c r="BL245" s="400"/>
      <c r="BM245" s="210">
        <f t="shared" si="231"/>
        <v>0</v>
      </c>
      <c r="BN245" s="512">
        <f t="shared" si="232"/>
        <v>100.8</v>
      </c>
      <c r="BO245" s="397">
        <f t="shared" si="233"/>
        <v>0</v>
      </c>
      <c r="BP245" s="210">
        <f t="shared" si="234"/>
        <v>0</v>
      </c>
      <c r="BQ245" s="210">
        <f t="shared" si="235"/>
        <v>0</v>
      </c>
      <c r="BR245" s="422">
        <v>3276</v>
      </c>
      <c r="BS245" s="310"/>
      <c r="BT245" s="303"/>
      <c r="BU245" s="303"/>
      <c r="BV245" s="303"/>
      <c r="BW245" s="303"/>
      <c r="BX245" s="305"/>
      <c r="BY245" s="305"/>
      <c r="BZ245" s="303"/>
    </row>
    <row r="246" spans="1:78" ht="12.75" customHeight="1">
      <c r="A246" s="210" t="str">
        <f t="shared" si="219"/>
        <v>AX13277</v>
      </c>
      <c r="B246" s="264" t="s">
        <v>1562</v>
      </c>
      <c r="C246" s="264" t="s">
        <v>1577</v>
      </c>
      <c r="D246" s="264" t="s">
        <v>544</v>
      </c>
      <c r="E246" s="402"/>
      <c r="F246" s="223" t="s">
        <v>583</v>
      </c>
      <c r="G246" s="241" t="s">
        <v>99</v>
      </c>
      <c r="H246" s="241" t="s">
        <v>74</v>
      </c>
      <c r="I246" s="223" t="s">
        <v>1798</v>
      </c>
      <c r="J246" s="636" t="s">
        <v>1808</v>
      </c>
      <c r="K246" s="636" t="s">
        <v>1801</v>
      </c>
      <c r="L246" s="223" t="s">
        <v>1799</v>
      </c>
      <c r="M246" s="212">
        <v>0.95250000000000001</v>
      </c>
      <c r="N246" s="248">
        <v>1</v>
      </c>
      <c r="O246" s="427"/>
      <c r="P246" s="430"/>
      <c r="Q246" s="421"/>
      <c r="R246" s="225"/>
      <c r="S246" s="196"/>
      <c r="T246" s="197"/>
      <c r="U246" s="226"/>
      <c r="V246" s="199"/>
      <c r="W246" s="200"/>
      <c r="X246" s="201"/>
      <c r="Y246" s="202"/>
      <c r="Z246" s="203"/>
      <c r="AA246" s="227"/>
      <c r="AB246" s="242"/>
      <c r="AC246" s="242"/>
      <c r="AD246" s="213">
        <f t="shared" si="220"/>
        <v>0</v>
      </c>
      <c r="AE246" s="214">
        <f t="shared" si="221"/>
        <v>0</v>
      </c>
      <c r="AF246" s="205"/>
      <c r="AG246" s="205"/>
      <c r="AH246" s="206"/>
      <c r="AI246" s="149"/>
      <c r="AJ246" s="509"/>
      <c r="AK246" s="516"/>
      <c r="AL246" s="516"/>
      <c r="AM246" s="510"/>
      <c r="AN246" s="205">
        <f>ROUND(CEILING(AR246*('Summary '!$J$4/100+1),5),0)-1</f>
        <v>104</v>
      </c>
      <c r="AO246" s="206">
        <f t="shared" si="222"/>
        <v>0</v>
      </c>
      <c r="AP246" s="206">
        <f t="shared" si="223"/>
        <v>0</v>
      </c>
      <c r="AQ246" s="63"/>
      <c r="AR246" s="62">
        <v>84</v>
      </c>
      <c r="AS246" s="205"/>
      <c r="AT246" s="510"/>
      <c r="AU246" s="511"/>
      <c r="AV246" s="511">
        <f t="shared" si="224"/>
        <v>84</v>
      </c>
      <c r="AW246" s="511">
        <f t="shared" si="225"/>
        <v>84</v>
      </c>
      <c r="AX246" s="234"/>
      <c r="AY246" s="235"/>
      <c r="AZ246" s="236"/>
      <c r="BA246" s="237"/>
      <c r="BB246" s="238"/>
      <c r="BC246" s="239">
        <f t="shared" si="226"/>
        <v>0</v>
      </c>
      <c r="BD246" s="210">
        <f t="shared" si="227"/>
        <v>0</v>
      </c>
      <c r="BE246" s="512">
        <f t="shared" si="228"/>
        <v>84</v>
      </c>
      <c r="BF246" s="400"/>
      <c r="BG246" s="210">
        <f t="shared" si="237"/>
        <v>0</v>
      </c>
      <c r="BH246" s="512">
        <f t="shared" si="236"/>
        <v>92.4</v>
      </c>
      <c r="BI246" s="400"/>
      <c r="BJ246" s="210">
        <f t="shared" si="229"/>
        <v>0</v>
      </c>
      <c r="BK246" s="512">
        <f t="shared" si="230"/>
        <v>96.6</v>
      </c>
      <c r="BL246" s="400"/>
      <c r="BM246" s="210">
        <f t="shared" si="231"/>
        <v>0</v>
      </c>
      <c r="BN246" s="512">
        <f t="shared" si="232"/>
        <v>100.8</v>
      </c>
      <c r="BO246" s="397">
        <f t="shared" si="233"/>
        <v>0</v>
      </c>
      <c r="BP246" s="210">
        <f t="shared" si="234"/>
        <v>0</v>
      </c>
      <c r="BQ246" s="210">
        <f t="shared" si="235"/>
        <v>0</v>
      </c>
      <c r="BR246" s="215">
        <v>3277</v>
      </c>
      <c r="BS246" s="310"/>
      <c r="BT246" s="303"/>
      <c r="BU246" s="303"/>
      <c r="BV246" s="303"/>
      <c r="BW246" s="303"/>
      <c r="BX246" s="305"/>
      <c r="BY246" s="305"/>
      <c r="BZ246" s="303"/>
    </row>
    <row r="247" spans="1:78" ht="12.75" customHeight="1">
      <c r="A247" s="210" t="str">
        <f t="shared" si="219"/>
        <v>AX13278</v>
      </c>
      <c r="B247" s="264" t="s">
        <v>1562</v>
      </c>
      <c r="C247" s="264" t="s">
        <v>1578</v>
      </c>
      <c r="D247" s="264" t="s">
        <v>544</v>
      </c>
      <c r="E247" s="402"/>
      <c r="F247" s="212" t="s">
        <v>1420</v>
      </c>
      <c r="G247" s="241" t="s">
        <v>99</v>
      </c>
      <c r="H247" s="212" t="s">
        <v>74</v>
      </c>
      <c r="I247" s="223" t="s">
        <v>1798</v>
      </c>
      <c r="J247" s="636" t="s">
        <v>1808</v>
      </c>
      <c r="K247" s="636" t="s">
        <v>1801</v>
      </c>
      <c r="L247" s="223" t="s">
        <v>1799</v>
      </c>
      <c r="M247" s="212">
        <v>1.2474000000000001</v>
      </c>
      <c r="N247" s="210">
        <v>1</v>
      </c>
      <c r="O247" s="427"/>
      <c r="P247" s="430"/>
      <c r="Q247" s="421"/>
      <c r="R247" s="225"/>
      <c r="S247" s="196"/>
      <c r="T247" s="197"/>
      <c r="U247" s="226"/>
      <c r="V247" s="199"/>
      <c r="W247" s="200"/>
      <c r="X247" s="201"/>
      <c r="Y247" s="202"/>
      <c r="Z247" s="203"/>
      <c r="AA247" s="227"/>
      <c r="AB247" s="242"/>
      <c r="AC247" s="242"/>
      <c r="AD247" s="213">
        <f t="shared" si="220"/>
        <v>0</v>
      </c>
      <c r="AE247" s="214">
        <f t="shared" si="221"/>
        <v>0</v>
      </c>
      <c r="AF247" s="205"/>
      <c r="AG247" s="205"/>
      <c r="AH247" s="206"/>
      <c r="AI247" s="149"/>
      <c r="AJ247" s="509"/>
      <c r="AK247" s="516"/>
      <c r="AL247" s="516"/>
      <c r="AM247" s="510"/>
      <c r="AN247" s="205">
        <f>ROUND(CEILING(AR247*('Summary '!$J$4/100+1),5),0)-1</f>
        <v>114</v>
      </c>
      <c r="AO247" s="206">
        <f t="shared" si="222"/>
        <v>0</v>
      </c>
      <c r="AP247" s="206">
        <f t="shared" si="223"/>
        <v>0</v>
      </c>
      <c r="AQ247" s="63"/>
      <c r="AR247" s="62">
        <v>94</v>
      </c>
      <c r="AS247" s="205"/>
      <c r="AT247" s="510"/>
      <c r="AU247" s="511"/>
      <c r="AV247" s="511">
        <f t="shared" si="224"/>
        <v>94</v>
      </c>
      <c r="AW247" s="511">
        <f t="shared" si="225"/>
        <v>94</v>
      </c>
      <c r="AX247" s="234"/>
      <c r="AY247" s="235"/>
      <c r="AZ247" s="236"/>
      <c r="BA247" s="237"/>
      <c r="BB247" s="238"/>
      <c r="BC247" s="239">
        <f t="shared" si="226"/>
        <v>0</v>
      </c>
      <c r="BD247" s="210">
        <f t="shared" si="227"/>
        <v>0</v>
      </c>
      <c r="BE247" s="512">
        <f t="shared" si="228"/>
        <v>94</v>
      </c>
      <c r="BF247" s="400"/>
      <c r="BG247" s="210">
        <f t="shared" si="237"/>
        <v>0</v>
      </c>
      <c r="BH247" s="512">
        <f t="shared" si="236"/>
        <v>103.4</v>
      </c>
      <c r="BI247" s="400"/>
      <c r="BJ247" s="210">
        <f t="shared" si="229"/>
        <v>0</v>
      </c>
      <c r="BK247" s="512">
        <f t="shared" si="230"/>
        <v>108.1</v>
      </c>
      <c r="BL247" s="400"/>
      <c r="BM247" s="210">
        <f t="shared" si="231"/>
        <v>0</v>
      </c>
      <c r="BN247" s="512">
        <f t="shared" si="232"/>
        <v>112.8</v>
      </c>
      <c r="BO247" s="397">
        <f t="shared" si="233"/>
        <v>0</v>
      </c>
      <c r="BP247" s="210">
        <f t="shared" si="234"/>
        <v>0</v>
      </c>
      <c r="BQ247" s="210">
        <f t="shared" si="235"/>
        <v>0</v>
      </c>
      <c r="BR247" s="422">
        <v>3278</v>
      </c>
      <c r="BS247" s="310"/>
      <c r="BT247" s="303"/>
      <c r="BU247" s="303"/>
      <c r="BV247" s="303"/>
      <c r="BW247" s="303"/>
      <c r="BX247" s="305"/>
      <c r="BY247" s="305"/>
      <c r="BZ247" s="303"/>
    </row>
    <row r="248" spans="1:78" ht="12.75" customHeight="1">
      <c r="A248" s="210" t="str">
        <f t="shared" si="219"/>
        <v>AX13279</v>
      </c>
      <c r="B248" s="264" t="s">
        <v>1562</v>
      </c>
      <c r="C248" s="264" t="s">
        <v>1579</v>
      </c>
      <c r="D248" s="264" t="s">
        <v>544</v>
      </c>
      <c r="E248" s="402"/>
      <c r="F248" s="212" t="s">
        <v>1420</v>
      </c>
      <c r="G248" s="241" t="s">
        <v>99</v>
      </c>
      <c r="H248" s="212" t="s">
        <v>74</v>
      </c>
      <c r="I248" s="223" t="s">
        <v>1798</v>
      </c>
      <c r="J248" s="636" t="s">
        <v>1808</v>
      </c>
      <c r="K248" s="636" t="s">
        <v>1801</v>
      </c>
      <c r="L248" s="223" t="s">
        <v>1799</v>
      </c>
      <c r="M248" s="212">
        <v>1.3063</v>
      </c>
      <c r="N248" s="210">
        <v>1</v>
      </c>
      <c r="O248" s="427"/>
      <c r="P248" s="430"/>
      <c r="Q248" s="421"/>
      <c r="R248" s="225"/>
      <c r="S248" s="196"/>
      <c r="T248" s="197"/>
      <c r="U248" s="226"/>
      <c r="V248" s="199"/>
      <c r="W248" s="200"/>
      <c r="X248" s="201"/>
      <c r="Y248" s="202"/>
      <c r="Z248" s="203"/>
      <c r="AA248" s="227"/>
      <c r="AB248" s="242"/>
      <c r="AC248" s="242"/>
      <c r="AD248" s="213">
        <f t="shared" si="220"/>
        <v>0</v>
      </c>
      <c r="AE248" s="214">
        <f t="shared" si="221"/>
        <v>0</v>
      </c>
      <c r="AF248" s="205"/>
      <c r="AG248" s="205"/>
      <c r="AH248" s="206"/>
      <c r="AI248" s="149"/>
      <c r="AJ248" s="509"/>
      <c r="AK248" s="516"/>
      <c r="AL248" s="516"/>
      <c r="AM248" s="510"/>
      <c r="AN248" s="205">
        <f>ROUND(CEILING(AR248*('Summary '!$J$4/100+1),5),0)-1</f>
        <v>124</v>
      </c>
      <c r="AO248" s="206">
        <f t="shared" si="222"/>
        <v>0</v>
      </c>
      <c r="AP248" s="206">
        <f t="shared" si="223"/>
        <v>0</v>
      </c>
      <c r="AQ248" s="63"/>
      <c r="AR248" s="62">
        <v>99</v>
      </c>
      <c r="AS248" s="205"/>
      <c r="AT248" s="510"/>
      <c r="AU248" s="511"/>
      <c r="AV248" s="511">
        <f t="shared" si="224"/>
        <v>99</v>
      </c>
      <c r="AW248" s="511">
        <f t="shared" si="225"/>
        <v>99</v>
      </c>
      <c r="AX248" s="234"/>
      <c r="AY248" s="235"/>
      <c r="AZ248" s="236"/>
      <c r="BA248" s="237"/>
      <c r="BB248" s="238"/>
      <c r="BC248" s="239">
        <f t="shared" si="226"/>
        <v>0</v>
      </c>
      <c r="BD248" s="210">
        <f t="shared" si="227"/>
        <v>0</v>
      </c>
      <c r="BE248" s="512">
        <f t="shared" si="228"/>
        <v>99</v>
      </c>
      <c r="BF248" s="400"/>
      <c r="BG248" s="210">
        <f t="shared" si="237"/>
        <v>0</v>
      </c>
      <c r="BH248" s="512">
        <f t="shared" si="236"/>
        <v>108.9</v>
      </c>
      <c r="BI248" s="400"/>
      <c r="BJ248" s="210">
        <f t="shared" si="229"/>
        <v>0</v>
      </c>
      <c r="BK248" s="512">
        <f t="shared" si="230"/>
        <v>113.85</v>
      </c>
      <c r="BL248" s="400"/>
      <c r="BM248" s="210">
        <f t="shared" si="231"/>
        <v>0</v>
      </c>
      <c r="BN248" s="512">
        <f t="shared" si="232"/>
        <v>118.8</v>
      </c>
      <c r="BO248" s="397">
        <f t="shared" si="233"/>
        <v>0</v>
      </c>
      <c r="BP248" s="210">
        <f t="shared" si="234"/>
        <v>0</v>
      </c>
      <c r="BQ248" s="210">
        <f t="shared" si="235"/>
        <v>0</v>
      </c>
      <c r="BR248" s="215">
        <v>3279</v>
      </c>
      <c r="BS248" s="310"/>
      <c r="BT248" s="303"/>
      <c r="BU248" s="303"/>
      <c r="BV248" s="303"/>
      <c r="BW248" s="303"/>
      <c r="BX248" s="305"/>
      <c r="BY248" s="305"/>
      <c r="BZ248" s="303"/>
    </row>
    <row r="249" spans="1:78" ht="12.75" customHeight="1">
      <c r="A249" s="210" t="str">
        <f t="shared" si="219"/>
        <v>AX13280</v>
      </c>
      <c r="B249" s="264" t="s">
        <v>1562</v>
      </c>
      <c r="C249" s="264" t="s">
        <v>1580</v>
      </c>
      <c r="D249" s="264" t="s">
        <v>544</v>
      </c>
      <c r="E249" s="402"/>
      <c r="F249" s="212" t="s">
        <v>585</v>
      </c>
      <c r="G249" s="241" t="s">
        <v>87</v>
      </c>
      <c r="H249" s="212" t="s">
        <v>74</v>
      </c>
      <c r="I249" s="223" t="s">
        <v>1798</v>
      </c>
      <c r="J249" s="636" t="s">
        <v>1808</v>
      </c>
      <c r="K249" s="636" t="s">
        <v>1801</v>
      </c>
      <c r="L249" s="223" t="s">
        <v>1799</v>
      </c>
      <c r="M249" s="212">
        <v>2.6989000000000001</v>
      </c>
      <c r="N249" s="210">
        <v>1</v>
      </c>
      <c r="O249" s="427"/>
      <c r="P249" s="430"/>
      <c r="Q249" s="421"/>
      <c r="R249" s="225"/>
      <c r="S249" s="196"/>
      <c r="T249" s="197"/>
      <c r="U249" s="226"/>
      <c r="V249" s="199"/>
      <c r="W249" s="200"/>
      <c r="X249" s="201"/>
      <c r="Y249" s="202"/>
      <c r="Z249" s="203"/>
      <c r="AA249" s="227"/>
      <c r="AB249" s="242"/>
      <c r="AC249" s="242"/>
      <c r="AD249" s="213">
        <f t="shared" si="220"/>
        <v>0</v>
      </c>
      <c r="AE249" s="214">
        <f t="shared" si="221"/>
        <v>0</v>
      </c>
      <c r="AF249" s="205"/>
      <c r="AG249" s="205"/>
      <c r="AH249" s="206"/>
      <c r="AI249" s="149"/>
      <c r="AJ249" s="509"/>
      <c r="AK249" s="516"/>
      <c r="AL249" s="516"/>
      <c r="AM249" s="510"/>
      <c r="AN249" s="205">
        <f>ROUND(CEILING(AR249*('Summary '!$J$4/100+1),5),0)-1</f>
        <v>209</v>
      </c>
      <c r="AO249" s="206">
        <f t="shared" si="222"/>
        <v>0</v>
      </c>
      <c r="AP249" s="206">
        <f t="shared" si="223"/>
        <v>0</v>
      </c>
      <c r="AQ249" s="63"/>
      <c r="AR249" s="62">
        <v>169</v>
      </c>
      <c r="AS249" s="205"/>
      <c r="AT249" s="510"/>
      <c r="AU249" s="511"/>
      <c r="AV249" s="511">
        <f t="shared" si="224"/>
        <v>169</v>
      </c>
      <c r="AW249" s="511">
        <f t="shared" si="225"/>
        <v>169</v>
      </c>
      <c r="AX249" s="234"/>
      <c r="AY249" s="235"/>
      <c r="AZ249" s="236"/>
      <c r="BA249" s="237"/>
      <c r="BB249" s="238"/>
      <c r="BC249" s="239">
        <f t="shared" si="226"/>
        <v>0</v>
      </c>
      <c r="BD249" s="210">
        <f t="shared" si="227"/>
        <v>0</v>
      </c>
      <c r="BE249" s="512">
        <f t="shared" si="228"/>
        <v>169</v>
      </c>
      <c r="BF249" s="400"/>
      <c r="BG249" s="210">
        <f t="shared" si="237"/>
        <v>0</v>
      </c>
      <c r="BH249" s="512">
        <f t="shared" si="236"/>
        <v>185.9</v>
      </c>
      <c r="BI249" s="400"/>
      <c r="BJ249" s="210">
        <f t="shared" si="229"/>
        <v>0</v>
      </c>
      <c r="BK249" s="512">
        <f t="shared" si="230"/>
        <v>194.35</v>
      </c>
      <c r="BL249" s="400"/>
      <c r="BM249" s="210">
        <f t="shared" si="231"/>
        <v>0</v>
      </c>
      <c r="BN249" s="512">
        <f t="shared" si="232"/>
        <v>202.79999999999998</v>
      </c>
      <c r="BO249" s="397">
        <f t="shared" si="233"/>
        <v>0</v>
      </c>
      <c r="BP249" s="210">
        <f t="shared" si="234"/>
        <v>0</v>
      </c>
      <c r="BQ249" s="210">
        <f t="shared" si="235"/>
        <v>0</v>
      </c>
      <c r="BR249" s="422">
        <v>3280</v>
      </c>
      <c r="BS249" s="310"/>
      <c r="BT249" s="303"/>
      <c r="BU249" s="303"/>
      <c r="BV249" s="303"/>
      <c r="BW249" s="303"/>
      <c r="BX249" s="305"/>
      <c r="BY249" s="305"/>
      <c r="BZ249" s="303"/>
    </row>
    <row r="250" spans="1:78" ht="17">
      <c r="A250" s="71"/>
      <c r="B250" s="183"/>
      <c r="C250" s="293" t="s">
        <v>591</v>
      </c>
      <c r="D250" s="72"/>
      <c r="E250" s="207"/>
      <c r="F250" s="72"/>
      <c r="G250" s="72"/>
      <c r="H250" s="72"/>
      <c r="I250" s="207"/>
      <c r="J250" s="72"/>
      <c r="K250" s="72"/>
      <c r="L250" s="72"/>
      <c r="M250" s="72"/>
      <c r="N250" s="73"/>
      <c r="O250" s="428"/>
      <c r="P250" s="428"/>
      <c r="Q250" s="244"/>
      <c r="R250" s="74"/>
      <c r="S250" s="74"/>
      <c r="T250" s="74"/>
      <c r="U250" s="75"/>
      <c r="V250" s="74"/>
      <c r="W250" s="74"/>
      <c r="X250" s="76"/>
      <c r="Y250" s="74"/>
      <c r="Z250" s="76"/>
      <c r="AA250" s="76"/>
      <c r="AB250" s="455"/>
      <c r="AC250" s="455"/>
      <c r="AD250" s="77"/>
      <c r="AE250" s="77"/>
      <c r="AF250" s="77"/>
      <c r="AG250" s="77"/>
      <c r="AH250" s="77"/>
      <c r="AI250" s="77"/>
      <c r="AJ250" s="404"/>
      <c r="AK250" s="77"/>
      <c r="AL250" s="404"/>
      <c r="AM250" s="404"/>
      <c r="AN250" s="404"/>
      <c r="AO250" s="404"/>
      <c r="AP250" s="404"/>
      <c r="AQ250" s="404"/>
      <c r="AR250" s="404"/>
      <c r="AS250" s="404"/>
      <c r="AT250" s="404"/>
      <c r="AU250" s="404"/>
      <c r="AV250" s="404"/>
      <c r="AW250" s="404"/>
      <c r="AX250" s="455"/>
      <c r="AY250" s="455"/>
      <c r="AZ250" s="455"/>
      <c r="BA250" s="455"/>
      <c r="BB250" s="455"/>
      <c r="BC250" s="404"/>
      <c r="BD250" s="404"/>
      <c r="BE250" s="404"/>
      <c r="BF250" s="455"/>
      <c r="BG250" s="404"/>
      <c r="BH250" s="404"/>
      <c r="BI250" s="455"/>
      <c r="BJ250" s="404"/>
      <c r="BK250" s="404"/>
      <c r="BL250" s="455"/>
      <c r="BM250" s="404"/>
      <c r="BN250" s="404"/>
      <c r="BO250" s="404"/>
      <c r="BP250" s="404"/>
      <c r="BQ250" s="81"/>
      <c r="BR250" s="82"/>
      <c r="BS250" s="310"/>
      <c r="BT250" s="303"/>
      <c r="BU250" s="303"/>
      <c r="BV250" s="303"/>
      <c r="BW250" s="303"/>
      <c r="BX250" s="305"/>
      <c r="BY250" s="305"/>
      <c r="BZ250" s="303"/>
    </row>
    <row r="251" spans="1:78" ht="12.75" customHeight="1">
      <c r="A251" s="44" t="str">
        <f>"AX1"&amp;REPT(0,4-LEN(BR251))&amp;BR251</f>
        <v>AX11517</v>
      </c>
      <c r="B251" s="38" t="s">
        <v>591</v>
      </c>
      <c r="C251" s="47" t="s">
        <v>603</v>
      </c>
      <c r="D251" s="46" t="s">
        <v>7</v>
      </c>
      <c r="E251" s="243"/>
      <c r="F251" s="48" t="s">
        <v>393</v>
      </c>
      <c r="G251" s="47" t="s">
        <v>67</v>
      </c>
      <c r="H251" s="47" t="s">
        <v>1422</v>
      </c>
      <c r="I251" s="241" t="s">
        <v>1794</v>
      </c>
      <c r="J251" s="636" t="s">
        <v>1808</v>
      </c>
      <c r="K251" s="636" t="s">
        <v>1801</v>
      </c>
      <c r="L251" s="223" t="s">
        <v>1799</v>
      </c>
      <c r="M251" s="48">
        <v>0.77595000000000003</v>
      </c>
      <c r="N251" s="427">
        <v>25</v>
      </c>
      <c r="O251" s="430"/>
      <c r="P251" s="430"/>
      <c r="Q251" s="421"/>
      <c r="R251" s="50"/>
      <c r="S251" s="51"/>
      <c r="T251" s="52"/>
      <c r="U251" s="53"/>
      <c r="V251" s="54"/>
      <c r="W251" s="55"/>
      <c r="X251" s="56"/>
      <c r="Y251" s="57"/>
      <c r="Z251" s="58"/>
      <c r="AA251" s="59"/>
      <c r="AB251" s="242"/>
      <c r="AC251" s="242"/>
      <c r="AD251" s="213">
        <f t="shared" si="220"/>
        <v>0</v>
      </c>
      <c r="AE251" s="61">
        <f>N251*AD251</f>
        <v>0</v>
      </c>
      <c r="AF251" s="62"/>
      <c r="AG251" s="62"/>
      <c r="AH251" s="63"/>
      <c r="AI251" s="516"/>
      <c r="AJ251" s="509"/>
      <c r="AK251" s="516"/>
      <c r="AL251" s="516"/>
      <c r="AM251" s="510"/>
      <c r="AN251" s="205">
        <f>ROUND(CEILING(AR251*('Summary '!$J$2/100+1),5),0)-1</f>
        <v>94</v>
      </c>
      <c r="AO251" s="206">
        <f t="shared" ref="AO251:AO273" si="238">IF(P251=TRUE,-0.05,0)</f>
        <v>0</v>
      </c>
      <c r="AP251" s="206">
        <f t="shared" ref="AP251:AP273" si="239">IF(O251=TRUE,0.15,0)</f>
        <v>0</v>
      </c>
      <c r="AQ251" s="63"/>
      <c r="AR251" s="62">
        <v>74</v>
      </c>
      <c r="AS251" s="62"/>
      <c r="AT251" s="514"/>
      <c r="AU251" s="515"/>
      <c r="AV251" s="515">
        <f t="shared" ref="AV251:AV271" si="240">IF(OrderFormType="Wholesale",CEILING(AR251*ExchRate,ExchRateRoundUpTo),CEILING(AN251*ExchRate,ExchRateRoundUpTo)/1.22)</f>
        <v>74</v>
      </c>
      <c r="AW251" s="511">
        <f t="shared" ref="AW251:AW273" si="241">AV251*(1+AO251+AP251)</f>
        <v>74</v>
      </c>
      <c r="AX251" s="234"/>
      <c r="AY251" s="235"/>
      <c r="AZ251" s="236"/>
      <c r="BA251" s="237"/>
      <c r="BB251" s="238"/>
      <c r="BC251" s="45">
        <f t="shared" ref="BC251:BC273" si="242">SUM(AX251:BB251)</f>
        <v>0</v>
      </c>
      <c r="BD251" s="44">
        <f t="shared" ref="BD251:BD273" si="243">N251*BC251</f>
        <v>0</v>
      </c>
      <c r="BE251" s="512">
        <f t="shared" ref="BE251:BE273" si="244">AV251*(1.05+AO251+AP251)</f>
        <v>77.7</v>
      </c>
      <c r="BF251" s="242"/>
      <c r="BG251" s="210">
        <f t="shared" si="237"/>
        <v>0</v>
      </c>
      <c r="BH251" s="512">
        <f t="shared" si="236"/>
        <v>81.400000000000006</v>
      </c>
      <c r="BI251" s="242"/>
      <c r="BJ251" s="44">
        <f t="shared" ref="BJ251:BJ273" si="245">N251*BI251</f>
        <v>0</v>
      </c>
      <c r="BK251" s="512">
        <f t="shared" ref="BK251:BK273" si="246">AV251*(1.15+AO251+AP251)</f>
        <v>85.1</v>
      </c>
      <c r="BL251" s="242"/>
      <c r="BM251" s="210">
        <f t="shared" ref="BM251:BM273" si="247">N251*BL251</f>
        <v>0</v>
      </c>
      <c r="BN251" s="512">
        <f t="shared" ref="BN251:BN273" si="248">AV251*(1.2+AO251+AP251)</f>
        <v>88.8</v>
      </c>
      <c r="BO251" s="397">
        <f t="shared" ref="BO251:BO273" si="249">(AD251*AW251)+(BC251*BE251)+(BF251*BH251)+(BI251*BK251)+(BL251*BN251)</f>
        <v>0</v>
      </c>
      <c r="BP251" s="210">
        <f t="shared" ref="BP251:BP273" si="250">AD251+BC251+BF251+BI251+BL251</f>
        <v>0</v>
      </c>
      <c r="BQ251" s="44">
        <f t="shared" ref="BQ251:BQ273" si="251">N251*BP251</f>
        <v>0</v>
      </c>
      <c r="BR251" s="70">
        <v>1517</v>
      </c>
      <c r="BS251" s="310"/>
      <c r="BT251" s="303"/>
      <c r="BU251" s="303"/>
      <c r="BV251" s="303"/>
      <c r="BW251" s="303"/>
      <c r="BX251" s="305"/>
      <c r="BY251" s="305"/>
      <c r="BZ251" s="303"/>
    </row>
    <row r="252" spans="1:78" ht="13.75" customHeight="1">
      <c r="A252" s="44" t="str">
        <f>"AX1"&amp;REPT(0,4-LEN(BR252))&amp;BR252</f>
        <v>AX11060</v>
      </c>
      <c r="B252" s="38" t="s">
        <v>591</v>
      </c>
      <c r="C252" s="47" t="s">
        <v>604</v>
      </c>
      <c r="D252" s="46" t="s">
        <v>7</v>
      </c>
      <c r="E252" s="243"/>
      <c r="F252" s="46" t="s">
        <v>72</v>
      </c>
      <c r="G252" s="46" t="s">
        <v>67</v>
      </c>
      <c r="H252" s="46" t="s">
        <v>79</v>
      </c>
      <c r="I252" s="241" t="s">
        <v>1794</v>
      </c>
      <c r="J252" s="636" t="s">
        <v>1808</v>
      </c>
      <c r="K252" s="636" t="s">
        <v>1801</v>
      </c>
      <c r="L252" s="223" t="s">
        <v>1799</v>
      </c>
      <c r="M252" s="48">
        <v>1.6080000000000001</v>
      </c>
      <c r="N252" s="427">
        <v>20</v>
      </c>
      <c r="O252" s="430"/>
      <c r="P252" s="430"/>
      <c r="Q252" s="421"/>
      <c r="R252" s="50"/>
      <c r="S252" s="51"/>
      <c r="T252" s="52"/>
      <c r="U252" s="53"/>
      <c r="V252" s="54"/>
      <c r="W252" s="55"/>
      <c r="X252" s="56"/>
      <c r="Y252" s="57"/>
      <c r="Z252" s="58"/>
      <c r="AA252" s="59"/>
      <c r="AB252" s="242"/>
      <c r="AC252" s="242"/>
      <c r="AD252" s="213">
        <f t="shared" si="220"/>
        <v>0</v>
      </c>
      <c r="AE252" s="61">
        <f>N252*AD252</f>
        <v>0</v>
      </c>
      <c r="AF252" s="62"/>
      <c r="AG252" s="62"/>
      <c r="AH252" s="63"/>
      <c r="AI252" s="516"/>
      <c r="AJ252" s="205"/>
      <c r="AK252" s="62"/>
      <c r="AL252" s="516"/>
      <c r="AM252" s="510"/>
      <c r="AN252" s="205">
        <f>ROUND(CEILING(AR252*('Summary '!$J$2/100+1),5),0)-1</f>
        <v>114</v>
      </c>
      <c r="AO252" s="206">
        <f t="shared" si="238"/>
        <v>0</v>
      </c>
      <c r="AP252" s="206">
        <f t="shared" si="239"/>
        <v>0</v>
      </c>
      <c r="AQ252" s="63"/>
      <c r="AR252" s="62">
        <v>94</v>
      </c>
      <c r="AS252" s="62"/>
      <c r="AT252" s="514"/>
      <c r="AU252" s="515"/>
      <c r="AV252" s="515">
        <f t="shared" si="240"/>
        <v>94</v>
      </c>
      <c r="AW252" s="511">
        <f t="shared" si="241"/>
        <v>94</v>
      </c>
      <c r="AX252" s="234"/>
      <c r="AY252" s="235"/>
      <c r="AZ252" s="236"/>
      <c r="BA252" s="237"/>
      <c r="BB252" s="238"/>
      <c r="BC252" s="45">
        <f t="shared" si="242"/>
        <v>0</v>
      </c>
      <c r="BD252" s="44">
        <f t="shared" si="243"/>
        <v>0</v>
      </c>
      <c r="BE252" s="512">
        <f t="shared" si="244"/>
        <v>98.7</v>
      </c>
      <c r="BF252" s="242"/>
      <c r="BG252" s="210">
        <f t="shared" si="237"/>
        <v>0</v>
      </c>
      <c r="BH252" s="512">
        <f t="shared" si="236"/>
        <v>103.4</v>
      </c>
      <c r="BI252" s="242"/>
      <c r="BJ252" s="44">
        <f t="shared" si="245"/>
        <v>0</v>
      </c>
      <c r="BK252" s="512">
        <f t="shared" si="246"/>
        <v>108.1</v>
      </c>
      <c r="BL252" s="242"/>
      <c r="BM252" s="210">
        <f t="shared" si="247"/>
        <v>0</v>
      </c>
      <c r="BN252" s="512">
        <f t="shared" si="248"/>
        <v>112.8</v>
      </c>
      <c r="BO252" s="397">
        <f t="shared" si="249"/>
        <v>0</v>
      </c>
      <c r="BP252" s="210">
        <f t="shared" si="250"/>
        <v>0</v>
      </c>
      <c r="BQ252" s="44">
        <f t="shared" si="251"/>
        <v>0</v>
      </c>
      <c r="BR252" s="70">
        <v>1060</v>
      </c>
      <c r="BS252" s="310"/>
      <c r="BT252" s="303"/>
      <c r="BU252" s="303"/>
      <c r="BV252" s="303"/>
      <c r="BW252" s="303"/>
      <c r="BX252" s="305"/>
      <c r="BY252" s="305"/>
      <c r="BZ252" s="303"/>
    </row>
    <row r="253" spans="1:78" ht="12.75" customHeight="1">
      <c r="A253" s="44" t="str">
        <f>"AX1"&amp;REPT(0,4-LEN(BR253))&amp;BR253</f>
        <v>AX11518</v>
      </c>
      <c r="B253" s="38" t="s">
        <v>591</v>
      </c>
      <c r="C253" s="47" t="s">
        <v>605</v>
      </c>
      <c r="D253" s="46" t="s">
        <v>7</v>
      </c>
      <c r="E253" s="243"/>
      <c r="F253" s="46" t="s">
        <v>72</v>
      </c>
      <c r="G253" s="46" t="s">
        <v>67</v>
      </c>
      <c r="H253" s="47" t="s">
        <v>1826</v>
      </c>
      <c r="I253" s="241" t="s">
        <v>1794</v>
      </c>
      <c r="J253" s="636" t="s">
        <v>1808</v>
      </c>
      <c r="K253" s="636" t="s">
        <v>1801</v>
      </c>
      <c r="L253" s="223" t="s">
        <v>1799</v>
      </c>
      <c r="M253" s="48">
        <v>1.8669000000000002</v>
      </c>
      <c r="N253" s="427">
        <v>15</v>
      </c>
      <c r="O253" s="430"/>
      <c r="P253" s="430"/>
      <c r="Q253" s="421"/>
      <c r="R253" s="50"/>
      <c r="S253" s="51"/>
      <c r="T253" s="52"/>
      <c r="U253" s="53"/>
      <c r="V253" s="54"/>
      <c r="W253" s="55"/>
      <c r="X253" s="56"/>
      <c r="Y253" s="57"/>
      <c r="Z253" s="58"/>
      <c r="AA253" s="59"/>
      <c r="AB253" s="242"/>
      <c r="AC253" s="242"/>
      <c r="AD253" s="213">
        <f t="shared" si="220"/>
        <v>0</v>
      </c>
      <c r="AE253" s="61">
        <f>N253*AD253</f>
        <v>0</v>
      </c>
      <c r="AF253" s="62"/>
      <c r="AG253" s="62"/>
      <c r="AH253" s="63"/>
      <c r="AI253" s="516"/>
      <c r="AJ253" s="509"/>
      <c r="AK253" s="516"/>
      <c r="AL253" s="516"/>
      <c r="AM253" s="510"/>
      <c r="AN253" s="205">
        <f>ROUND(CEILING(AR253*('Summary '!$J$2/100+1),5),0)-1</f>
        <v>109</v>
      </c>
      <c r="AO253" s="206">
        <f t="shared" si="238"/>
        <v>0</v>
      </c>
      <c r="AP253" s="206">
        <f t="shared" si="239"/>
        <v>0</v>
      </c>
      <c r="AQ253" s="63"/>
      <c r="AR253" s="62">
        <v>89</v>
      </c>
      <c r="AS253" s="62"/>
      <c r="AT253" s="514"/>
      <c r="AU253" s="515"/>
      <c r="AV253" s="515">
        <f t="shared" si="240"/>
        <v>89</v>
      </c>
      <c r="AW253" s="511">
        <f t="shared" si="241"/>
        <v>89</v>
      </c>
      <c r="AX253" s="234"/>
      <c r="AY253" s="235"/>
      <c r="AZ253" s="236"/>
      <c r="BA253" s="237"/>
      <c r="BB253" s="238"/>
      <c r="BC253" s="45">
        <f t="shared" si="242"/>
        <v>0</v>
      </c>
      <c r="BD253" s="44">
        <f t="shared" si="243"/>
        <v>0</v>
      </c>
      <c r="BE253" s="512">
        <f t="shared" si="244"/>
        <v>93.45</v>
      </c>
      <c r="BF253" s="242"/>
      <c r="BG253" s="210">
        <f t="shared" si="237"/>
        <v>0</v>
      </c>
      <c r="BH253" s="512">
        <f t="shared" si="236"/>
        <v>97.9</v>
      </c>
      <c r="BI253" s="242"/>
      <c r="BJ253" s="44">
        <f t="shared" si="245"/>
        <v>0</v>
      </c>
      <c r="BK253" s="512">
        <f t="shared" si="246"/>
        <v>102.35</v>
      </c>
      <c r="BL253" s="242"/>
      <c r="BM253" s="210">
        <f t="shared" si="247"/>
        <v>0</v>
      </c>
      <c r="BN253" s="512">
        <f t="shared" si="248"/>
        <v>106.8</v>
      </c>
      <c r="BO253" s="397">
        <f t="shared" si="249"/>
        <v>0</v>
      </c>
      <c r="BP253" s="210">
        <f t="shared" si="250"/>
        <v>0</v>
      </c>
      <c r="BQ253" s="44">
        <f t="shared" si="251"/>
        <v>0</v>
      </c>
      <c r="BR253" s="84">
        <v>1518</v>
      </c>
      <c r="BS253" s="310"/>
      <c r="BT253" s="303"/>
      <c r="BU253" s="303"/>
      <c r="BV253" s="303"/>
      <c r="BW253" s="303"/>
      <c r="BX253" s="305"/>
      <c r="BY253" s="305"/>
      <c r="BZ253" s="303"/>
    </row>
    <row r="254" spans="1:78" ht="12.75" customHeight="1">
      <c r="A254" s="44" t="str">
        <f>"AX1"&amp;REPT(0,4-LEN(BR254))&amp;BR254</f>
        <v>AX11532</v>
      </c>
      <c r="B254" s="38" t="s">
        <v>591</v>
      </c>
      <c r="C254" s="47" t="s">
        <v>606</v>
      </c>
      <c r="D254" s="46" t="s">
        <v>7</v>
      </c>
      <c r="E254" s="243"/>
      <c r="F254" s="46" t="s">
        <v>758</v>
      </c>
      <c r="G254" s="46" t="s">
        <v>73</v>
      </c>
      <c r="H254" s="46" t="s">
        <v>79</v>
      </c>
      <c r="I254" s="241" t="s">
        <v>1794</v>
      </c>
      <c r="J254" s="636" t="s">
        <v>1808</v>
      </c>
      <c r="K254" s="636" t="s">
        <v>1801</v>
      </c>
      <c r="L254" s="223" t="s">
        <v>1799</v>
      </c>
      <c r="M254" s="48">
        <v>1.8606000000000003</v>
      </c>
      <c r="N254" s="427">
        <v>10</v>
      </c>
      <c r="O254" s="430"/>
      <c r="P254" s="430"/>
      <c r="Q254" s="421"/>
      <c r="R254" s="50"/>
      <c r="S254" s="51"/>
      <c r="T254" s="52"/>
      <c r="U254" s="53"/>
      <c r="V254" s="54"/>
      <c r="W254" s="55"/>
      <c r="X254" s="56"/>
      <c r="Y254" s="57"/>
      <c r="Z254" s="58"/>
      <c r="AA254" s="59"/>
      <c r="AB254" s="242"/>
      <c r="AC254" s="242"/>
      <c r="AD254" s="213">
        <f t="shared" si="220"/>
        <v>0</v>
      </c>
      <c r="AE254" s="61">
        <f>N254*AD254</f>
        <v>0</v>
      </c>
      <c r="AF254" s="62"/>
      <c r="AG254" s="62"/>
      <c r="AH254" s="63"/>
      <c r="AI254" s="516"/>
      <c r="AJ254" s="509"/>
      <c r="AK254" s="516"/>
      <c r="AL254" s="516"/>
      <c r="AM254" s="510"/>
      <c r="AN254" s="205">
        <f>ROUND(CEILING(AR254*('Summary '!$J$2/100+1),5),0)-1</f>
        <v>109</v>
      </c>
      <c r="AO254" s="206">
        <f t="shared" si="238"/>
        <v>0</v>
      </c>
      <c r="AP254" s="206">
        <f t="shared" si="239"/>
        <v>0</v>
      </c>
      <c r="AQ254" s="63"/>
      <c r="AR254" s="62">
        <v>89</v>
      </c>
      <c r="AS254" s="62"/>
      <c r="AT254" s="514"/>
      <c r="AU254" s="515"/>
      <c r="AV254" s="515">
        <f t="shared" si="240"/>
        <v>89</v>
      </c>
      <c r="AW254" s="511">
        <f t="shared" si="241"/>
        <v>89</v>
      </c>
      <c r="AX254" s="234"/>
      <c r="AY254" s="235"/>
      <c r="AZ254" s="236"/>
      <c r="BA254" s="237"/>
      <c r="BB254" s="238"/>
      <c r="BC254" s="45">
        <f t="shared" si="242"/>
        <v>0</v>
      </c>
      <c r="BD254" s="44">
        <f t="shared" si="243"/>
        <v>0</v>
      </c>
      <c r="BE254" s="512">
        <f t="shared" si="244"/>
        <v>93.45</v>
      </c>
      <c r="BF254" s="242"/>
      <c r="BG254" s="210">
        <f t="shared" si="237"/>
        <v>0</v>
      </c>
      <c r="BH254" s="512">
        <f t="shared" si="236"/>
        <v>97.9</v>
      </c>
      <c r="BI254" s="242"/>
      <c r="BJ254" s="44">
        <f t="shared" si="245"/>
        <v>0</v>
      </c>
      <c r="BK254" s="512">
        <f t="shared" si="246"/>
        <v>102.35</v>
      </c>
      <c r="BL254" s="242"/>
      <c r="BM254" s="210">
        <f t="shared" si="247"/>
        <v>0</v>
      </c>
      <c r="BN254" s="512">
        <f t="shared" si="248"/>
        <v>106.8</v>
      </c>
      <c r="BO254" s="397">
        <f t="shared" si="249"/>
        <v>0</v>
      </c>
      <c r="BP254" s="210">
        <f t="shared" si="250"/>
        <v>0</v>
      </c>
      <c r="BQ254" s="44">
        <f t="shared" si="251"/>
        <v>0</v>
      </c>
      <c r="BR254" s="84">
        <v>1532</v>
      </c>
      <c r="BS254" s="310"/>
      <c r="BT254" s="303"/>
      <c r="BU254" s="303"/>
      <c r="BV254" s="303"/>
      <c r="BW254" s="303"/>
      <c r="BX254" s="305"/>
      <c r="BY254" s="305"/>
      <c r="BZ254" s="303"/>
    </row>
    <row r="255" spans="1:78" ht="13.75" customHeight="1">
      <c r="A255" s="44" t="str">
        <f t="shared" ref="A255" si="252">"AX1"&amp;REPT(0,4-LEN(BR255))&amp;BR255</f>
        <v>AX11062</v>
      </c>
      <c r="B255" s="38" t="s">
        <v>591</v>
      </c>
      <c r="C255" s="47" t="s">
        <v>607</v>
      </c>
      <c r="D255" s="46" t="s">
        <v>7</v>
      </c>
      <c r="E255" s="243"/>
      <c r="F255" s="46" t="s">
        <v>758</v>
      </c>
      <c r="G255" s="46" t="s">
        <v>73</v>
      </c>
      <c r="H255" s="47" t="s">
        <v>1827</v>
      </c>
      <c r="I255" s="241" t="s">
        <v>1794</v>
      </c>
      <c r="J255" s="636" t="s">
        <v>1808</v>
      </c>
      <c r="K255" s="636" t="s">
        <v>1801</v>
      </c>
      <c r="L255" s="223" t="s">
        <v>1799</v>
      </c>
      <c r="M255" s="48">
        <v>2.9780000000000002</v>
      </c>
      <c r="N255" s="427">
        <v>10</v>
      </c>
      <c r="O255" s="430"/>
      <c r="P255" s="430"/>
      <c r="Q255" s="421"/>
      <c r="R255" s="50"/>
      <c r="S255" s="51"/>
      <c r="T255" s="52"/>
      <c r="U255" s="53"/>
      <c r="V255" s="54"/>
      <c r="W255" s="55"/>
      <c r="X255" s="56"/>
      <c r="Y255" s="57"/>
      <c r="Z255" s="58"/>
      <c r="AA255" s="59"/>
      <c r="AB255" s="242"/>
      <c r="AC255" s="242"/>
      <c r="AD255" s="213">
        <f t="shared" si="220"/>
        <v>0</v>
      </c>
      <c r="AE255" s="61">
        <f t="shared" ref="AE255" si="253">N255*AD255</f>
        <v>0</v>
      </c>
      <c r="AF255" s="62"/>
      <c r="AG255" s="62"/>
      <c r="AH255" s="63"/>
      <c r="AI255" s="516"/>
      <c r="AJ255" s="205"/>
      <c r="AK255" s="62"/>
      <c r="AL255" s="516"/>
      <c r="AM255" s="510"/>
      <c r="AN255" s="205">
        <f>ROUND(CEILING(AR255*('Summary '!$J$2/100+1),5),0)-1</f>
        <v>109</v>
      </c>
      <c r="AO255" s="206">
        <f t="shared" si="238"/>
        <v>0</v>
      </c>
      <c r="AP255" s="206">
        <f t="shared" si="239"/>
        <v>0</v>
      </c>
      <c r="AQ255" s="63"/>
      <c r="AR255" s="62">
        <v>89</v>
      </c>
      <c r="AS255" s="62"/>
      <c r="AT255" s="514"/>
      <c r="AU255" s="515"/>
      <c r="AV255" s="515">
        <f t="shared" si="240"/>
        <v>89</v>
      </c>
      <c r="AW255" s="511">
        <f t="shared" si="241"/>
        <v>89</v>
      </c>
      <c r="AX255" s="234"/>
      <c r="AY255" s="235"/>
      <c r="AZ255" s="236"/>
      <c r="BA255" s="237"/>
      <c r="BB255" s="238"/>
      <c r="BC255" s="45">
        <f t="shared" si="242"/>
        <v>0</v>
      </c>
      <c r="BD255" s="44">
        <f t="shared" si="243"/>
        <v>0</v>
      </c>
      <c r="BE255" s="512">
        <f t="shared" si="244"/>
        <v>93.45</v>
      </c>
      <c r="BF255" s="242"/>
      <c r="BG255" s="210">
        <f t="shared" si="237"/>
        <v>0</v>
      </c>
      <c r="BH255" s="512">
        <f t="shared" si="236"/>
        <v>97.9</v>
      </c>
      <c r="BI255" s="242"/>
      <c r="BJ255" s="44">
        <f t="shared" si="245"/>
        <v>0</v>
      </c>
      <c r="BK255" s="512">
        <f t="shared" si="246"/>
        <v>102.35</v>
      </c>
      <c r="BL255" s="242"/>
      <c r="BM255" s="210">
        <f t="shared" si="247"/>
        <v>0</v>
      </c>
      <c r="BN255" s="512">
        <f t="shared" si="248"/>
        <v>106.8</v>
      </c>
      <c r="BO255" s="397">
        <f t="shared" si="249"/>
        <v>0</v>
      </c>
      <c r="BP255" s="210">
        <f t="shared" si="250"/>
        <v>0</v>
      </c>
      <c r="BQ255" s="44">
        <f t="shared" si="251"/>
        <v>0</v>
      </c>
      <c r="BR255" s="70">
        <v>1062</v>
      </c>
      <c r="BS255" s="310"/>
      <c r="BT255" s="303"/>
      <c r="BU255" s="303"/>
      <c r="BV255" s="303"/>
      <c r="BW255" s="303"/>
      <c r="BX255" s="305"/>
      <c r="BY255" s="305"/>
      <c r="BZ255" s="303"/>
    </row>
    <row r="256" spans="1:78" ht="12.75" customHeight="1">
      <c r="A256" s="44" t="str">
        <f t="shared" ref="A256:A262" si="254">"AX1"&amp;REPT(0,4-LEN(BR256))&amp;BR256</f>
        <v>AX11519</v>
      </c>
      <c r="B256" s="38" t="s">
        <v>591</v>
      </c>
      <c r="C256" s="47" t="s">
        <v>608</v>
      </c>
      <c r="D256" s="46" t="s">
        <v>7</v>
      </c>
      <c r="E256" s="243"/>
      <c r="F256" s="46" t="s">
        <v>72</v>
      </c>
      <c r="G256" s="46" t="s">
        <v>73</v>
      </c>
      <c r="H256" s="47" t="s">
        <v>1826</v>
      </c>
      <c r="I256" s="241" t="s">
        <v>1794</v>
      </c>
      <c r="J256" s="636" t="s">
        <v>1808</v>
      </c>
      <c r="K256" s="636" t="s">
        <v>1801</v>
      </c>
      <c r="L256" s="223" t="s">
        <v>1799</v>
      </c>
      <c r="M256" s="48">
        <v>2.9389500000000002</v>
      </c>
      <c r="N256" s="427">
        <v>10</v>
      </c>
      <c r="O256" s="430"/>
      <c r="P256" s="430"/>
      <c r="Q256" s="421"/>
      <c r="R256" s="50"/>
      <c r="S256" s="51"/>
      <c r="T256" s="52"/>
      <c r="U256" s="53"/>
      <c r="V256" s="54"/>
      <c r="W256" s="55"/>
      <c r="X256" s="56"/>
      <c r="Y256" s="57"/>
      <c r="Z256" s="58"/>
      <c r="AA256" s="59"/>
      <c r="AB256" s="242"/>
      <c r="AC256" s="242"/>
      <c r="AD256" s="213">
        <f t="shared" si="220"/>
        <v>0</v>
      </c>
      <c r="AE256" s="61">
        <f t="shared" ref="AE256:AE273" si="255">N256*AD256</f>
        <v>0</v>
      </c>
      <c r="AF256" s="62"/>
      <c r="AG256" s="62"/>
      <c r="AH256" s="63"/>
      <c r="AI256" s="516"/>
      <c r="AJ256" s="509"/>
      <c r="AK256" s="516"/>
      <c r="AL256" s="516"/>
      <c r="AM256" s="510"/>
      <c r="AN256" s="205">
        <f>ROUND(CEILING(AR256*('Summary '!$J$2/100+1),5),0)-1</f>
        <v>114</v>
      </c>
      <c r="AO256" s="206">
        <f t="shared" si="238"/>
        <v>0</v>
      </c>
      <c r="AP256" s="206">
        <f t="shared" si="239"/>
        <v>0</v>
      </c>
      <c r="AQ256" s="63"/>
      <c r="AR256" s="62">
        <v>94</v>
      </c>
      <c r="AS256" s="62"/>
      <c r="AT256" s="514"/>
      <c r="AU256" s="515"/>
      <c r="AV256" s="515">
        <f t="shared" si="240"/>
        <v>94</v>
      </c>
      <c r="AW256" s="511">
        <f t="shared" si="241"/>
        <v>94</v>
      </c>
      <c r="AX256" s="234"/>
      <c r="AY256" s="235"/>
      <c r="AZ256" s="236"/>
      <c r="BA256" s="237"/>
      <c r="BB256" s="238"/>
      <c r="BC256" s="45">
        <f t="shared" si="242"/>
        <v>0</v>
      </c>
      <c r="BD256" s="44">
        <f t="shared" si="243"/>
        <v>0</v>
      </c>
      <c r="BE256" s="512">
        <f t="shared" si="244"/>
        <v>98.7</v>
      </c>
      <c r="BF256" s="242"/>
      <c r="BG256" s="210">
        <f t="shared" si="237"/>
        <v>0</v>
      </c>
      <c r="BH256" s="512">
        <f t="shared" si="236"/>
        <v>103.4</v>
      </c>
      <c r="BI256" s="242"/>
      <c r="BJ256" s="44">
        <f t="shared" si="245"/>
        <v>0</v>
      </c>
      <c r="BK256" s="512">
        <f t="shared" si="246"/>
        <v>108.1</v>
      </c>
      <c r="BL256" s="242"/>
      <c r="BM256" s="210">
        <f t="shared" si="247"/>
        <v>0</v>
      </c>
      <c r="BN256" s="512">
        <f t="shared" si="248"/>
        <v>112.8</v>
      </c>
      <c r="BO256" s="397">
        <f t="shared" si="249"/>
        <v>0</v>
      </c>
      <c r="BP256" s="210">
        <f t="shared" si="250"/>
        <v>0</v>
      </c>
      <c r="BQ256" s="44">
        <f t="shared" si="251"/>
        <v>0</v>
      </c>
      <c r="BR256" s="70">
        <v>1519</v>
      </c>
      <c r="BS256" s="310"/>
      <c r="BT256" s="303"/>
      <c r="BU256" s="303"/>
      <c r="BV256" s="303"/>
      <c r="BW256" s="303"/>
      <c r="BX256" s="305"/>
      <c r="BY256" s="305"/>
      <c r="BZ256" s="303"/>
    </row>
    <row r="257" spans="1:78" ht="12.75" customHeight="1">
      <c r="A257" s="44" t="str">
        <f t="shared" si="254"/>
        <v>AX11520</v>
      </c>
      <c r="B257" s="38" t="s">
        <v>591</v>
      </c>
      <c r="C257" s="47" t="s">
        <v>609</v>
      </c>
      <c r="D257" s="46" t="s">
        <v>7</v>
      </c>
      <c r="E257" s="243"/>
      <c r="F257" s="48" t="s">
        <v>759</v>
      </c>
      <c r="G257" s="46" t="s">
        <v>76</v>
      </c>
      <c r="H257" s="46" t="s">
        <v>79</v>
      </c>
      <c r="I257" s="241" t="s">
        <v>1794</v>
      </c>
      <c r="J257" s="636" t="s">
        <v>1808</v>
      </c>
      <c r="K257" s="636" t="s">
        <v>1801</v>
      </c>
      <c r="L257" s="223" t="s">
        <v>1799</v>
      </c>
      <c r="M257" s="48">
        <v>1.66425</v>
      </c>
      <c r="N257" s="427">
        <v>5</v>
      </c>
      <c r="O257" s="430"/>
      <c r="P257" s="430"/>
      <c r="Q257" s="421"/>
      <c r="R257" s="50"/>
      <c r="S257" s="51"/>
      <c r="T257" s="52"/>
      <c r="U257" s="53"/>
      <c r="V257" s="54"/>
      <c r="W257" s="55"/>
      <c r="X257" s="56"/>
      <c r="Y257" s="57"/>
      <c r="Z257" s="58"/>
      <c r="AA257" s="59"/>
      <c r="AB257" s="242"/>
      <c r="AC257" s="242"/>
      <c r="AD257" s="213">
        <f t="shared" si="220"/>
        <v>0</v>
      </c>
      <c r="AE257" s="61">
        <f t="shared" si="255"/>
        <v>0</v>
      </c>
      <c r="AF257" s="62"/>
      <c r="AG257" s="62"/>
      <c r="AH257" s="63"/>
      <c r="AI257" s="516"/>
      <c r="AJ257" s="509"/>
      <c r="AK257" s="516"/>
      <c r="AL257" s="516"/>
      <c r="AM257" s="510"/>
      <c r="AN257" s="205">
        <f>ROUND(CEILING(AR257*('Summary '!$J$2/100+1),5),0)-1</f>
        <v>94</v>
      </c>
      <c r="AO257" s="206">
        <f t="shared" si="238"/>
        <v>0</v>
      </c>
      <c r="AP257" s="206">
        <f t="shared" si="239"/>
        <v>0</v>
      </c>
      <c r="AQ257" s="63"/>
      <c r="AR257" s="62">
        <v>74</v>
      </c>
      <c r="AS257" s="62"/>
      <c r="AT257" s="514"/>
      <c r="AU257" s="515"/>
      <c r="AV257" s="515">
        <f t="shared" si="240"/>
        <v>74</v>
      </c>
      <c r="AW257" s="511">
        <f t="shared" si="241"/>
        <v>74</v>
      </c>
      <c r="AX257" s="234"/>
      <c r="AY257" s="235"/>
      <c r="AZ257" s="236"/>
      <c r="BA257" s="237"/>
      <c r="BB257" s="238"/>
      <c r="BC257" s="45">
        <f t="shared" si="242"/>
        <v>0</v>
      </c>
      <c r="BD257" s="44">
        <f t="shared" si="243"/>
        <v>0</v>
      </c>
      <c r="BE257" s="512">
        <f t="shared" si="244"/>
        <v>77.7</v>
      </c>
      <c r="BF257" s="242"/>
      <c r="BG257" s="210">
        <f t="shared" si="237"/>
        <v>0</v>
      </c>
      <c r="BH257" s="512">
        <f t="shared" si="236"/>
        <v>81.400000000000006</v>
      </c>
      <c r="BI257" s="242"/>
      <c r="BJ257" s="44">
        <f t="shared" si="245"/>
        <v>0</v>
      </c>
      <c r="BK257" s="512">
        <f t="shared" si="246"/>
        <v>85.1</v>
      </c>
      <c r="BL257" s="242"/>
      <c r="BM257" s="210">
        <f t="shared" si="247"/>
        <v>0</v>
      </c>
      <c r="BN257" s="512">
        <f t="shared" si="248"/>
        <v>88.8</v>
      </c>
      <c r="BO257" s="397">
        <f t="shared" si="249"/>
        <v>0</v>
      </c>
      <c r="BP257" s="210">
        <f t="shared" si="250"/>
        <v>0</v>
      </c>
      <c r="BQ257" s="44">
        <f t="shared" si="251"/>
        <v>0</v>
      </c>
      <c r="BR257" s="84">
        <v>1520</v>
      </c>
      <c r="BS257" s="310"/>
      <c r="BT257" s="303"/>
      <c r="BU257" s="303"/>
      <c r="BV257" s="303"/>
      <c r="BW257" s="303"/>
      <c r="BX257" s="305"/>
      <c r="BY257" s="305"/>
      <c r="BZ257" s="303"/>
    </row>
    <row r="258" spans="1:78" ht="12.75" customHeight="1">
      <c r="A258" s="44" t="str">
        <f t="shared" si="254"/>
        <v>AX11521</v>
      </c>
      <c r="B258" s="38" t="s">
        <v>591</v>
      </c>
      <c r="C258" s="47" t="s">
        <v>610</v>
      </c>
      <c r="D258" s="46" t="s">
        <v>7</v>
      </c>
      <c r="E258" s="243"/>
      <c r="F258" s="48" t="s">
        <v>759</v>
      </c>
      <c r="G258" s="46" t="s">
        <v>76</v>
      </c>
      <c r="H258" s="46" t="s">
        <v>79</v>
      </c>
      <c r="I258" s="241" t="s">
        <v>1794</v>
      </c>
      <c r="J258" s="636" t="s">
        <v>1808</v>
      </c>
      <c r="K258" s="636" t="s">
        <v>1801</v>
      </c>
      <c r="L258" s="223" t="s">
        <v>1799</v>
      </c>
      <c r="M258" s="48">
        <v>2.6974500000000003</v>
      </c>
      <c r="N258" s="427">
        <v>5</v>
      </c>
      <c r="O258" s="430"/>
      <c r="P258" s="430"/>
      <c r="Q258" s="421"/>
      <c r="R258" s="50"/>
      <c r="S258" s="51"/>
      <c r="T258" s="52"/>
      <c r="U258" s="53"/>
      <c r="V258" s="54"/>
      <c r="W258" s="55"/>
      <c r="X258" s="56"/>
      <c r="Y258" s="57"/>
      <c r="Z258" s="58"/>
      <c r="AA258" s="59"/>
      <c r="AB258" s="242"/>
      <c r="AC258" s="242"/>
      <c r="AD258" s="213">
        <f t="shared" si="220"/>
        <v>0</v>
      </c>
      <c r="AE258" s="61">
        <f t="shared" si="255"/>
        <v>0</v>
      </c>
      <c r="AF258" s="62"/>
      <c r="AG258" s="62"/>
      <c r="AH258" s="63"/>
      <c r="AI258" s="516"/>
      <c r="AJ258" s="509"/>
      <c r="AK258" s="516"/>
      <c r="AL258" s="516"/>
      <c r="AM258" s="510"/>
      <c r="AN258" s="205">
        <f>ROUND(CEILING(AR258*('Summary '!$J$2/100+1),5),0)-1</f>
        <v>109</v>
      </c>
      <c r="AO258" s="206">
        <f t="shared" si="238"/>
        <v>0</v>
      </c>
      <c r="AP258" s="206">
        <f t="shared" si="239"/>
        <v>0</v>
      </c>
      <c r="AQ258" s="63"/>
      <c r="AR258" s="62">
        <v>89</v>
      </c>
      <c r="AS258" s="62"/>
      <c r="AT258" s="514"/>
      <c r="AU258" s="515"/>
      <c r="AV258" s="515">
        <f t="shared" si="240"/>
        <v>89</v>
      </c>
      <c r="AW258" s="511">
        <f t="shared" si="241"/>
        <v>89</v>
      </c>
      <c r="AX258" s="234"/>
      <c r="AY258" s="235"/>
      <c r="AZ258" s="236"/>
      <c r="BA258" s="237"/>
      <c r="BB258" s="238"/>
      <c r="BC258" s="45">
        <f t="shared" si="242"/>
        <v>0</v>
      </c>
      <c r="BD258" s="44">
        <f t="shared" si="243"/>
        <v>0</v>
      </c>
      <c r="BE258" s="512">
        <f t="shared" si="244"/>
        <v>93.45</v>
      </c>
      <c r="BF258" s="242"/>
      <c r="BG258" s="210">
        <f t="shared" si="237"/>
        <v>0</v>
      </c>
      <c r="BH258" s="512">
        <f t="shared" si="236"/>
        <v>97.9</v>
      </c>
      <c r="BI258" s="242"/>
      <c r="BJ258" s="44">
        <f t="shared" si="245"/>
        <v>0</v>
      </c>
      <c r="BK258" s="512">
        <f t="shared" si="246"/>
        <v>102.35</v>
      </c>
      <c r="BL258" s="242"/>
      <c r="BM258" s="210">
        <f t="shared" si="247"/>
        <v>0</v>
      </c>
      <c r="BN258" s="512">
        <f t="shared" si="248"/>
        <v>106.8</v>
      </c>
      <c r="BO258" s="397">
        <f t="shared" si="249"/>
        <v>0</v>
      </c>
      <c r="BP258" s="210">
        <f t="shared" si="250"/>
        <v>0</v>
      </c>
      <c r="BQ258" s="44">
        <f t="shared" si="251"/>
        <v>0</v>
      </c>
      <c r="BR258" s="70">
        <v>1521</v>
      </c>
      <c r="BS258" s="310"/>
      <c r="BT258" s="303"/>
      <c r="BU258" s="303"/>
      <c r="BV258" s="303"/>
      <c r="BW258" s="303"/>
      <c r="BX258" s="305"/>
      <c r="BY258" s="305"/>
      <c r="BZ258" s="303"/>
    </row>
    <row r="259" spans="1:78" ht="12.75" customHeight="1">
      <c r="A259" s="44" t="str">
        <f t="shared" si="254"/>
        <v>AX11533</v>
      </c>
      <c r="B259" s="38" t="s">
        <v>591</v>
      </c>
      <c r="C259" s="47" t="s">
        <v>611</v>
      </c>
      <c r="D259" s="46" t="s">
        <v>7</v>
      </c>
      <c r="E259" s="243"/>
      <c r="F259" s="46" t="s">
        <v>760</v>
      </c>
      <c r="G259" s="46" t="s">
        <v>76</v>
      </c>
      <c r="H259" s="46" t="s">
        <v>79</v>
      </c>
      <c r="I259" s="241" t="s">
        <v>1794</v>
      </c>
      <c r="J259" s="636" t="s">
        <v>1808</v>
      </c>
      <c r="K259" s="636" t="s">
        <v>1801</v>
      </c>
      <c r="L259" s="223" t="s">
        <v>1799</v>
      </c>
      <c r="M259" s="48">
        <v>6.5803500000000001</v>
      </c>
      <c r="N259" s="427">
        <v>10</v>
      </c>
      <c r="O259" s="430"/>
      <c r="P259" s="430"/>
      <c r="Q259" s="421"/>
      <c r="R259" s="50"/>
      <c r="S259" s="51"/>
      <c r="T259" s="52"/>
      <c r="U259" s="53"/>
      <c r="V259" s="54"/>
      <c r="W259" s="55"/>
      <c r="X259" s="56"/>
      <c r="Y259" s="57"/>
      <c r="Z259" s="58"/>
      <c r="AA259" s="59"/>
      <c r="AB259" s="242"/>
      <c r="AC259" s="242"/>
      <c r="AD259" s="213">
        <f t="shared" si="220"/>
        <v>0</v>
      </c>
      <c r="AE259" s="61">
        <f t="shared" si="255"/>
        <v>0</v>
      </c>
      <c r="AF259" s="62"/>
      <c r="AG259" s="62"/>
      <c r="AH259" s="63"/>
      <c r="AI259" s="516"/>
      <c r="AJ259" s="509"/>
      <c r="AK259" s="516"/>
      <c r="AL259" s="516"/>
      <c r="AM259" s="510"/>
      <c r="AN259" s="205">
        <f>ROUND(CEILING(AR259*('Summary '!$J$2/100+1),5),0)-1</f>
        <v>184</v>
      </c>
      <c r="AO259" s="206">
        <f t="shared" si="238"/>
        <v>0</v>
      </c>
      <c r="AP259" s="206">
        <f t="shared" si="239"/>
        <v>0</v>
      </c>
      <c r="AQ259" s="63"/>
      <c r="AR259" s="62">
        <v>149</v>
      </c>
      <c r="AS259" s="62"/>
      <c r="AT259" s="514"/>
      <c r="AU259" s="515"/>
      <c r="AV259" s="515">
        <f t="shared" si="240"/>
        <v>149</v>
      </c>
      <c r="AW259" s="511">
        <f t="shared" si="241"/>
        <v>149</v>
      </c>
      <c r="AX259" s="234"/>
      <c r="AY259" s="235"/>
      <c r="AZ259" s="236"/>
      <c r="BA259" s="237"/>
      <c r="BB259" s="238"/>
      <c r="BC259" s="45">
        <f t="shared" si="242"/>
        <v>0</v>
      </c>
      <c r="BD259" s="44">
        <f t="shared" si="243"/>
        <v>0</v>
      </c>
      <c r="BE259" s="512">
        <f t="shared" si="244"/>
        <v>156.45000000000002</v>
      </c>
      <c r="BF259" s="242"/>
      <c r="BG259" s="210">
        <f t="shared" si="237"/>
        <v>0</v>
      </c>
      <c r="BH259" s="512">
        <f t="shared" si="236"/>
        <v>163.9</v>
      </c>
      <c r="BI259" s="242"/>
      <c r="BJ259" s="44">
        <f t="shared" si="245"/>
        <v>0</v>
      </c>
      <c r="BK259" s="512">
        <f t="shared" si="246"/>
        <v>171.35</v>
      </c>
      <c r="BL259" s="242"/>
      <c r="BM259" s="210">
        <f t="shared" si="247"/>
        <v>0</v>
      </c>
      <c r="BN259" s="512">
        <f t="shared" si="248"/>
        <v>178.79999999999998</v>
      </c>
      <c r="BO259" s="397">
        <f t="shared" si="249"/>
        <v>0</v>
      </c>
      <c r="BP259" s="210">
        <f t="shared" si="250"/>
        <v>0</v>
      </c>
      <c r="BQ259" s="44">
        <f t="shared" si="251"/>
        <v>0</v>
      </c>
      <c r="BR259" s="70">
        <v>1533</v>
      </c>
      <c r="BS259" s="310"/>
      <c r="BT259" s="303"/>
      <c r="BU259" s="303"/>
      <c r="BV259" s="303"/>
      <c r="BW259" s="303"/>
      <c r="BX259" s="305"/>
      <c r="BY259" s="305"/>
      <c r="BZ259" s="303"/>
    </row>
    <row r="260" spans="1:78" ht="12.75" customHeight="1">
      <c r="A260" s="44" t="str">
        <f t="shared" si="254"/>
        <v>AX11534</v>
      </c>
      <c r="B260" s="38" t="s">
        <v>591</v>
      </c>
      <c r="C260" s="47" t="s">
        <v>612</v>
      </c>
      <c r="D260" s="46" t="s">
        <v>7</v>
      </c>
      <c r="E260" s="243"/>
      <c r="F260" s="46" t="s">
        <v>392</v>
      </c>
      <c r="G260" s="46" t="s">
        <v>87</v>
      </c>
      <c r="H260" s="46" t="s">
        <v>79</v>
      </c>
      <c r="I260" s="241" t="s">
        <v>1794</v>
      </c>
      <c r="J260" s="636" t="s">
        <v>1808</v>
      </c>
      <c r="K260" s="636" t="s">
        <v>1801</v>
      </c>
      <c r="L260" s="223" t="s">
        <v>1799</v>
      </c>
      <c r="M260" s="48">
        <v>3.87</v>
      </c>
      <c r="N260" s="427">
        <v>2</v>
      </c>
      <c r="O260" s="430"/>
      <c r="P260" s="430"/>
      <c r="Q260" s="421"/>
      <c r="R260" s="50"/>
      <c r="S260" s="51"/>
      <c r="T260" s="52"/>
      <c r="U260" s="53"/>
      <c r="V260" s="54"/>
      <c r="W260" s="55"/>
      <c r="X260" s="56"/>
      <c r="Y260" s="57"/>
      <c r="Z260" s="58"/>
      <c r="AA260" s="59"/>
      <c r="AB260" s="242"/>
      <c r="AC260" s="242"/>
      <c r="AD260" s="213">
        <f t="shared" si="220"/>
        <v>0</v>
      </c>
      <c r="AE260" s="61">
        <f t="shared" si="255"/>
        <v>0</v>
      </c>
      <c r="AF260" s="62"/>
      <c r="AG260" s="62"/>
      <c r="AH260" s="63"/>
      <c r="AI260" s="516"/>
      <c r="AJ260" s="509"/>
      <c r="AK260" s="516"/>
      <c r="AL260" s="516"/>
      <c r="AM260" s="510"/>
      <c r="AN260" s="205">
        <f>ROUND(CEILING(AR260*('Summary '!$J$2/100+1),5),0)-1</f>
        <v>109</v>
      </c>
      <c r="AO260" s="206">
        <f t="shared" si="238"/>
        <v>0</v>
      </c>
      <c r="AP260" s="206">
        <f t="shared" si="239"/>
        <v>0</v>
      </c>
      <c r="AQ260" s="63"/>
      <c r="AR260" s="62">
        <v>89</v>
      </c>
      <c r="AS260" s="62"/>
      <c r="AT260" s="514"/>
      <c r="AU260" s="515"/>
      <c r="AV260" s="515">
        <f t="shared" si="240"/>
        <v>89</v>
      </c>
      <c r="AW260" s="511">
        <f t="shared" si="241"/>
        <v>89</v>
      </c>
      <c r="AX260" s="234"/>
      <c r="AY260" s="235"/>
      <c r="AZ260" s="236"/>
      <c r="BA260" s="237"/>
      <c r="BB260" s="238"/>
      <c r="BC260" s="45">
        <f t="shared" si="242"/>
        <v>0</v>
      </c>
      <c r="BD260" s="44">
        <f t="shared" si="243"/>
        <v>0</v>
      </c>
      <c r="BE260" s="512">
        <f t="shared" si="244"/>
        <v>93.45</v>
      </c>
      <c r="BF260" s="242"/>
      <c r="BG260" s="210">
        <f t="shared" si="237"/>
        <v>0</v>
      </c>
      <c r="BH260" s="512">
        <f t="shared" si="236"/>
        <v>97.9</v>
      </c>
      <c r="BI260" s="242"/>
      <c r="BJ260" s="44">
        <f t="shared" si="245"/>
        <v>0</v>
      </c>
      <c r="BK260" s="512">
        <f t="shared" si="246"/>
        <v>102.35</v>
      </c>
      <c r="BL260" s="242"/>
      <c r="BM260" s="210">
        <f t="shared" si="247"/>
        <v>0</v>
      </c>
      <c r="BN260" s="512">
        <f t="shared" si="248"/>
        <v>106.8</v>
      </c>
      <c r="BO260" s="397">
        <f t="shared" si="249"/>
        <v>0</v>
      </c>
      <c r="BP260" s="210">
        <f t="shared" si="250"/>
        <v>0</v>
      </c>
      <c r="BQ260" s="44">
        <f t="shared" si="251"/>
        <v>0</v>
      </c>
      <c r="BR260" s="84">
        <v>1534</v>
      </c>
      <c r="BS260" s="310"/>
      <c r="BT260" s="303"/>
      <c r="BU260" s="303"/>
      <c r="BV260" s="303"/>
      <c r="BW260" s="303"/>
      <c r="BX260" s="305"/>
      <c r="BY260" s="305"/>
      <c r="BZ260" s="303"/>
    </row>
    <row r="261" spans="1:78" ht="12.75" customHeight="1">
      <c r="A261" s="44" t="str">
        <f t="shared" si="254"/>
        <v>AX11535</v>
      </c>
      <c r="B261" s="38" t="s">
        <v>591</v>
      </c>
      <c r="C261" s="47" t="s">
        <v>613</v>
      </c>
      <c r="D261" s="46" t="s">
        <v>7</v>
      </c>
      <c r="E261" s="243"/>
      <c r="F261" s="46" t="s">
        <v>392</v>
      </c>
      <c r="G261" s="46" t="s">
        <v>87</v>
      </c>
      <c r="H261" s="46" t="s">
        <v>79</v>
      </c>
      <c r="I261" s="241" t="s">
        <v>1794</v>
      </c>
      <c r="J261" s="636" t="s">
        <v>1808</v>
      </c>
      <c r="K261" s="636" t="s">
        <v>1801</v>
      </c>
      <c r="L261" s="223" t="s">
        <v>1799</v>
      </c>
      <c r="M261" s="48">
        <v>3.802</v>
      </c>
      <c r="N261" s="427">
        <v>2</v>
      </c>
      <c r="O261" s="430"/>
      <c r="P261" s="430"/>
      <c r="Q261" s="421"/>
      <c r="R261" s="50"/>
      <c r="S261" s="51"/>
      <c r="T261" s="52"/>
      <c r="U261" s="53"/>
      <c r="V261" s="54"/>
      <c r="W261" s="55"/>
      <c r="X261" s="56"/>
      <c r="Y261" s="57"/>
      <c r="Z261" s="58"/>
      <c r="AA261" s="59"/>
      <c r="AB261" s="242"/>
      <c r="AC261" s="242"/>
      <c r="AD261" s="213">
        <f t="shared" si="220"/>
        <v>0</v>
      </c>
      <c r="AE261" s="61">
        <f t="shared" si="255"/>
        <v>0</v>
      </c>
      <c r="AF261" s="62"/>
      <c r="AG261" s="62"/>
      <c r="AH261" s="63"/>
      <c r="AI261" s="516"/>
      <c r="AJ261" s="509"/>
      <c r="AK261" s="516"/>
      <c r="AL261" s="516"/>
      <c r="AM261" s="510"/>
      <c r="AN261" s="205">
        <f>ROUND(CEILING(AR261*('Summary '!$J$2/100+1),5),0)-1</f>
        <v>109</v>
      </c>
      <c r="AO261" s="206">
        <f t="shared" si="238"/>
        <v>0</v>
      </c>
      <c r="AP261" s="206">
        <f t="shared" si="239"/>
        <v>0</v>
      </c>
      <c r="AQ261" s="63"/>
      <c r="AR261" s="62">
        <v>89</v>
      </c>
      <c r="AS261" s="62"/>
      <c r="AT261" s="514"/>
      <c r="AU261" s="515"/>
      <c r="AV261" s="515">
        <f t="shared" si="240"/>
        <v>89</v>
      </c>
      <c r="AW261" s="511">
        <f t="shared" si="241"/>
        <v>89</v>
      </c>
      <c r="AX261" s="234"/>
      <c r="AY261" s="235"/>
      <c r="AZ261" s="236"/>
      <c r="BA261" s="237"/>
      <c r="BB261" s="238"/>
      <c r="BC261" s="45">
        <f t="shared" si="242"/>
        <v>0</v>
      </c>
      <c r="BD261" s="44">
        <f t="shared" si="243"/>
        <v>0</v>
      </c>
      <c r="BE261" s="512">
        <f t="shared" si="244"/>
        <v>93.45</v>
      </c>
      <c r="BF261" s="242"/>
      <c r="BG261" s="210">
        <f t="shared" si="237"/>
        <v>0</v>
      </c>
      <c r="BH261" s="512">
        <f t="shared" si="236"/>
        <v>97.9</v>
      </c>
      <c r="BI261" s="242"/>
      <c r="BJ261" s="44">
        <f t="shared" si="245"/>
        <v>0</v>
      </c>
      <c r="BK261" s="512">
        <f t="shared" si="246"/>
        <v>102.35</v>
      </c>
      <c r="BL261" s="242"/>
      <c r="BM261" s="210">
        <f t="shared" si="247"/>
        <v>0</v>
      </c>
      <c r="BN261" s="512">
        <f t="shared" si="248"/>
        <v>106.8</v>
      </c>
      <c r="BO261" s="397">
        <f t="shared" si="249"/>
        <v>0</v>
      </c>
      <c r="BP261" s="210">
        <f t="shared" si="250"/>
        <v>0</v>
      </c>
      <c r="BQ261" s="44">
        <f t="shared" si="251"/>
        <v>0</v>
      </c>
      <c r="BR261" s="70">
        <v>1535</v>
      </c>
      <c r="BS261" s="310"/>
      <c r="BT261" s="303"/>
      <c r="BU261" s="303"/>
      <c r="BV261" s="303"/>
      <c r="BW261" s="303"/>
      <c r="BX261" s="305"/>
      <c r="BY261" s="305"/>
      <c r="BZ261" s="303"/>
    </row>
    <row r="262" spans="1:78" ht="12.75" customHeight="1">
      <c r="A262" s="44" t="str">
        <f t="shared" si="254"/>
        <v>AX11536</v>
      </c>
      <c r="B262" s="38" t="s">
        <v>591</v>
      </c>
      <c r="C262" s="47" t="s">
        <v>614</v>
      </c>
      <c r="D262" s="46" t="s">
        <v>7</v>
      </c>
      <c r="E262" s="243"/>
      <c r="F262" s="46" t="s">
        <v>392</v>
      </c>
      <c r="G262" s="46" t="s">
        <v>87</v>
      </c>
      <c r="H262" s="46" t="s">
        <v>79</v>
      </c>
      <c r="I262" s="241" t="s">
        <v>1794</v>
      </c>
      <c r="J262" s="636" t="s">
        <v>1808</v>
      </c>
      <c r="K262" s="636" t="s">
        <v>1801</v>
      </c>
      <c r="L262" s="223" t="s">
        <v>1799</v>
      </c>
      <c r="M262" s="48">
        <v>3.903</v>
      </c>
      <c r="N262" s="427">
        <v>2</v>
      </c>
      <c r="O262" s="430"/>
      <c r="P262" s="430"/>
      <c r="Q262" s="421"/>
      <c r="R262" s="50"/>
      <c r="S262" s="51"/>
      <c r="T262" s="52"/>
      <c r="U262" s="53"/>
      <c r="V262" s="54"/>
      <c r="W262" s="55"/>
      <c r="X262" s="56"/>
      <c r="Y262" s="57"/>
      <c r="Z262" s="58"/>
      <c r="AA262" s="59"/>
      <c r="AB262" s="242"/>
      <c r="AC262" s="242"/>
      <c r="AD262" s="213">
        <f t="shared" si="220"/>
        <v>0</v>
      </c>
      <c r="AE262" s="61">
        <f t="shared" si="255"/>
        <v>0</v>
      </c>
      <c r="AF262" s="62"/>
      <c r="AG262" s="62"/>
      <c r="AH262" s="63"/>
      <c r="AI262" s="516"/>
      <c r="AJ262" s="509"/>
      <c r="AK262" s="516"/>
      <c r="AL262" s="516"/>
      <c r="AM262" s="510"/>
      <c r="AN262" s="205">
        <f>ROUND(CEILING(AR262*('Summary '!$J$2/100+1),5),0)-1</f>
        <v>109</v>
      </c>
      <c r="AO262" s="206">
        <f t="shared" si="238"/>
        <v>0</v>
      </c>
      <c r="AP262" s="206">
        <f t="shared" si="239"/>
        <v>0</v>
      </c>
      <c r="AQ262" s="63"/>
      <c r="AR262" s="62">
        <v>89</v>
      </c>
      <c r="AS262" s="62"/>
      <c r="AT262" s="514"/>
      <c r="AU262" s="515"/>
      <c r="AV262" s="515">
        <f t="shared" si="240"/>
        <v>89</v>
      </c>
      <c r="AW262" s="511">
        <f t="shared" si="241"/>
        <v>89</v>
      </c>
      <c r="AX262" s="234"/>
      <c r="AY262" s="235"/>
      <c r="AZ262" s="236"/>
      <c r="BA262" s="237"/>
      <c r="BB262" s="238"/>
      <c r="BC262" s="45">
        <f t="shared" si="242"/>
        <v>0</v>
      </c>
      <c r="BD262" s="44">
        <f t="shared" si="243"/>
        <v>0</v>
      </c>
      <c r="BE262" s="512">
        <f t="shared" si="244"/>
        <v>93.45</v>
      </c>
      <c r="BF262" s="242"/>
      <c r="BG262" s="210">
        <f t="shared" si="237"/>
        <v>0</v>
      </c>
      <c r="BH262" s="512">
        <f t="shared" si="236"/>
        <v>97.9</v>
      </c>
      <c r="BI262" s="242"/>
      <c r="BJ262" s="44">
        <f t="shared" si="245"/>
        <v>0</v>
      </c>
      <c r="BK262" s="512">
        <f t="shared" si="246"/>
        <v>102.35</v>
      </c>
      <c r="BL262" s="242"/>
      <c r="BM262" s="210">
        <f t="shared" si="247"/>
        <v>0</v>
      </c>
      <c r="BN262" s="512">
        <f t="shared" si="248"/>
        <v>106.8</v>
      </c>
      <c r="BO262" s="397">
        <f t="shared" si="249"/>
        <v>0</v>
      </c>
      <c r="BP262" s="210">
        <f t="shared" si="250"/>
        <v>0</v>
      </c>
      <c r="BQ262" s="44">
        <f t="shared" si="251"/>
        <v>0</v>
      </c>
      <c r="BR262" s="84">
        <v>1536</v>
      </c>
      <c r="BS262" s="310"/>
      <c r="BT262" s="303"/>
      <c r="BU262" s="303"/>
      <c r="BV262" s="303"/>
      <c r="BW262" s="303"/>
      <c r="BX262" s="305"/>
      <c r="BY262" s="305"/>
      <c r="BZ262" s="303"/>
    </row>
    <row r="263" spans="1:78" ht="12.75" customHeight="1">
      <c r="A263" s="44" t="str">
        <f t="shared" ref="A263:A270" si="256">"AX1"&amp;REPT(0,4-LEN(BR263))&amp;BR263</f>
        <v>AX11522</v>
      </c>
      <c r="B263" s="38" t="s">
        <v>591</v>
      </c>
      <c r="C263" s="47" t="s">
        <v>615</v>
      </c>
      <c r="D263" s="46" t="s">
        <v>7</v>
      </c>
      <c r="E263" s="243"/>
      <c r="F263" s="46" t="s">
        <v>761</v>
      </c>
      <c r="G263" s="46" t="s">
        <v>76</v>
      </c>
      <c r="H263" s="47" t="s">
        <v>74</v>
      </c>
      <c r="I263" s="241" t="s">
        <v>1794</v>
      </c>
      <c r="J263" s="636" t="s">
        <v>1808</v>
      </c>
      <c r="K263" s="636" t="s">
        <v>1801</v>
      </c>
      <c r="L263" s="223" t="s">
        <v>1799</v>
      </c>
      <c r="M263" s="48">
        <v>4.8163500000000008</v>
      </c>
      <c r="N263" s="427">
        <v>5</v>
      </c>
      <c r="O263" s="430"/>
      <c r="P263" s="430"/>
      <c r="Q263" s="421"/>
      <c r="R263" s="50"/>
      <c r="S263" s="51"/>
      <c r="T263" s="52"/>
      <c r="U263" s="53"/>
      <c r="V263" s="54"/>
      <c r="W263" s="55"/>
      <c r="X263" s="56"/>
      <c r="Y263" s="57"/>
      <c r="Z263" s="58"/>
      <c r="AA263" s="59"/>
      <c r="AB263" s="242"/>
      <c r="AC263" s="242"/>
      <c r="AD263" s="213">
        <f t="shared" si="220"/>
        <v>0</v>
      </c>
      <c r="AE263" s="61">
        <f t="shared" si="255"/>
        <v>0</v>
      </c>
      <c r="AF263" s="62"/>
      <c r="AG263" s="62"/>
      <c r="AH263" s="63"/>
      <c r="AI263" s="516"/>
      <c r="AJ263" s="509"/>
      <c r="AK263" s="516"/>
      <c r="AL263" s="516"/>
      <c r="AM263" s="510"/>
      <c r="AN263" s="205">
        <f>ROUND(CEILING(AR263*('Summary '!$J$2/100+1),5),0)-1</f>
        <v>129</v>
      </c>
      <c r="AO263" s="206">
        <f t="shared" si="238"/>
        <v>0</v>
      </c>
      <c r="AP263" s="206">
        <f t="shared" si="239"/>
        <v>0</v>
      </c>
      <c r="AQ263" s="63"/>
      <c r="AR263" s="62">
        <v>104</v>
      </c>
      <c r="AS263" s="62"/>
      <c r="AT263" s="514"/>
      <c r="AU263" s="515"/>
      <c r="AV263" s="515">
        <f t="shared" si="240"/>
        <v>104</v>
      </c>
      <c r="AW263" s="511">
        <f t="shared" si="241"/>
        <v>104</v>
      </c>
      <c r="AX263" s="234"/>
      <c r="AY263" s="235"/>
      <c r="AZ263" s="236"/>
      <c r="BA263" s="237"/>
      <c r="BB263" s="238"/>
      <c r="BC263" s="45">
        <f t="shared" si="242"/>
        <v>0</v>
      </c>
      <c r="BD263" s="44">
        <f t="shared" si="243"/>
        <v>0</v>
      </c>
      <c r="BE263" s="512">
        <f t="shared" si="244"/>
        <v>109.2</v>
      </c>
      <c r="BF263" s="242"/>
      <c r="BG263" s="210">
        <f t="shared" si="237"/>
        <v>0</v>
      </c>
      <c r="BH263" s="512">
        <f t="shared" si="236"/>
        <v>114.4</v>
      </c>
      <c r="BI263" s="242"/>
      <c r="BJ263" s="44">
        <f t="shared" si="245"/>
        <v>0</v>
      </c>
      <c r="BK263" s="512">
        <f t="shared" si="246"/>
        <v>119.6</v>
      </c>
      <c r="BL263" s="242"/>
      <c r="BM263" s="210">
        <f t="shared" si="247"/>
        <v>0</v>
      </c>
      <c r="BN263" s="512">
        <f t="shared" si="248"/>
        <v>124.8</v>
      </c>
      <c r="BO263" s="397">
        <f t="shared" si="249"/>
        <v>0</v>
      </c>
      <c r="BP263" s="210">
        <f t="shared" si="250"/>
        <v>0</v>
      </c>
      <c r="BQ263" s="44">
        <f t="shared" si="251"/>
        <v>0</v>
      </c>
      <c r="BR263" s="84">
        <v>1522</v>
      </c>
      <c r="BS263" s="310"/>
      <c r="BT263" s="303"/>
      <c r="BU263" s="303"/>
      <c r="BV263" s="303"/>
      <c r="BW263" s="303"/>
      <c r="BX263" s="305"/>
      <c r="BY263" s="305"/>
      <c r="BZ263" s="303"/>
    </row>
    <row r="264" spans="1:78" ht="12.75" customHeight="1">
      <c r="A264" s="44" t="str">
        <f t="shared" si="256"/>
        <v>AX11523</v>
      </c>
      <c r="B264" s="38" t="s">
        <v>591</v>
      </c>
      <c r="C264" s="47" t="s">
        <v>616</v>
      </c>
      <c r="D264" s="46" t="s">
        <v>7</v>
      </c>
      <c r="E264" s="243"/>
      <c r="F264" s="46" t="s">
        <v>57</v>
      </c>
      <c r="G264" s="46" t="s">
        <v>76</v>
      </c>
      <c r="H264" s="46" t="s">
        <v>79</v>
      </c>
      <c r="I264" s="241" t="s">
        <v>1794</v>
      </c>
      <c r="J264" s="636" t="s">
        <v>1808</v>
      </c>
      <c r="K264" s="636" t="s">
        <v>1801</v>
      </c>
      <c r="L264" s="223" t="s">
        <v>1799</v>
      </c>
      <c r="M264" s="48">
        <v>10.7614</v>
      </c>
      <c r="N264" s="427">
        <v>10</v>
      </c>
      <c r="O264" s="430"/>
      <c r="P264" s="430"/>
      <c r="Q264" s="421"/>
      <c r="R264" s="50"/>
      <c r="S264" s="51"/>
      <c r="T264" s="52"/>
      <c r="U264" s="53"/>
      <c r="V264" s="54"/>
      <c r="W264" s="55"/>
      <c r="X264" s="56"/>
      <c r="Y264" s="57"/>
      <c r="Z264" s="58"/>
      <c r="AA264" s="59"/>
      <c r="AB264" s="242"/>
      <c r="AC264" s="242"/>
      <c r="AD264" s="213">
        <f t="shared" si="220"/>
        <v>0</v>
      </c>
      <c r="AE264" s="61">
        <f t="shared" si="255"/>
        <v>0</v>
      </c>
      <c r="AF264" s="62"/>
      <c r="AG264" s="62"/>
      <c r="AH264" s="63"/>
      <c r="AI264" s="516"/>
      <c r="AJ264" s="509"/>
      <c r="AK264" s="516"/>
      <c r="AL264" s="516"/>
      <c r="AM264" s="510"/>
      <c r="AN264" s="205">
        <f>ROUND(CEILING(AR264*('Summary '!$J$2/100+1),5),0)-1</f>
        <v>224</v>
      </c>
      <c r="AO264" s="206">
        <f t="shared" si="238"/>
        <v>0</v>
      </c>
      <c r="AP264" s="206">
        <f t="shared" si="239"/>
        <v>0</v>
      </c>
      <c r="AQ264" s="63"/>
      <c r="AR264" s="62">
        <v>184</v>
      </c>
      <c r="AS264" s="62"/>
      <c r="AT264" s="514"/>
      <c r="AU264" s="515"/>
      <c r="AV264" s="515">
        <f t="shared" si="240"/>
        <v>184</v>
      </c>
      <c r="AW264" s="511">
        <f t="shared" si="241"/>
        <v>184</v>
      </c>
      <c r="AX264" s="234"/>
      <c r="AY264" s="235"/>
      <c r="AZ264" s="236"/>
      <c r="BA264" s="237"/>
      <c r="BB264" s="238"/>
      <c r="BC264" s="45">
        <f t="shared" si="242"/>
        <v>0</v>
      </c>
      <c r="BD264" s="44">
        <f t="shared" si="243"/>
        <v>0</v>
      </c>
      <c r="BE264" s="512">
        <f t="shared" si="244"/>
        <v>193.20000000000002</v>
      </c>
      <c r="BF264" s="242"/>
      <c r="BG264" s="210">
        <f t="shared" si="237"/>
        <v>0</v>
      </c>
      <c r="BH264" s="512">
        <f t="shared" si="236"/>
        <v>202.4</v>
      </c>
      <c r="BI264" s="242"/>
      <c r="BJ264" s="44">
        <f t="shared" si="245"/>
        <v>0</v>
      </c>
      <c r="BK264" s="512">
        <f t="shared" si="246"/>
        <v>211.6</v>
      </c>
      <c r="BL264" s="242"/>
      <c r="BM264" s="210">
        <f t="shared" si="247"/>
        <v>0</v>
      </c>
      <c r="BN264" s="512">
        <f t="shared" si="248"/>
        <v>220.79999999999998</v>
      </c>
      <c r="BO264" s="397">
        <f t="shared" si="249"/>
        <v>0</v>
      </c>
      <c r="BP264" s="210">
        <f t="shared" si="250"/>
        <v>0</v>
      </c>
      <c r="BQ264" s="44">
        <f t="shared" si="251"/>
        <v>0</v>
      </c>
      <c r="BR264" s="70">
        <v>1523</v>
      </c>
      <c r="BS264" s="310"/>
      <c r="BT264" s="303"/>
      <c r="BU264" s="303"/>
      <c r="BV264" s="303"/>
      <c r="BW264" s="303"/>
      <c r="BX264" s="305"/>
      <c r="BY264" s="305"/>
      <c r="BZ264" s="303"/>
    </row>
    <row r="265" spans="1:78" ht="12.75" customHeight="1">
      <c r="A265" s="44" t="str">
        <f t="shared" si="256"/>
        <v>AX11524</v>
      </c>
      <c r="B265" s="38" t="s">
        <v>591</v>
      </c>
      <c r="C265" s="47" t="s">
        <v>617</v>
      </c>
      <c r="D265" s="46" t="s">
        <v>7</v>
      </c>
      <c r="E265" s="243"/>
      <c r="F265" s="48" t="s">
        <v>366</v>
      </c>
      <c r="G265" s="46" t="s">
        <v>87</v>
      </c>
      <c r="H265" s="46" t="s">
        <v>79</v>
      </c>
      <c r="I265" s="241" t="s">
        <v>1794</v>
      </c>
      <c r="J265" s="636" t="s">
        <v>1808</v>
      </c>
      <c r="K265" s="636" t="s">
        <v>1801</v>
      </c>
      <c r="L265" s="223" t="s">
        <v>1799</v>
      </c>
      <c r="M265" s="48">
        <v>11.391999999999999</v>
      </c>
      <c r="N265" s="427">
        <v>4</v>
      </c>
      <c r="O265" s="430"/>
      <c r="P265" s="430"/>
      <c r="Q265" s="421"/>
      <c r="R265" s="50"/>
      <c r="S265" s="51"/>
      <c r="T265" s="52"/>
      <c r="U265" s="53"/>
      <c r="V265" s="54"/>
      <c r="W265" s="55"/>
      <c r="X265" s="56"/>
      <c r="Y265" s="57"/>
      <c r="Z265" s="58"/>
      <c r="AA265" s="59"/>
      <c r="AB265" s="242"/>
      <c r="AC265" s="242"/>
      <c r="AD265" s="213">
        <f t="shared" si="220"/>
        <v>0</v>
      </c>
      <c r="AE265" s="61">
        <f t="shared" si="255"/>
        <v>0</v>
      </c>
      <c r="AF265" s="62"/>
      <c r="AG265" s="62"/>
      <c r="AH265" s="63"/>
      <c r="AI265" s="516"/>
      <c r="AJ265" s="509"/>
      <c r="AK265" s="516"/>
      <c r="AL265" s="516"/>
      <c r="AM265" s="510"/>
      <c r="AN265" s="205">
        <f>ROUND(CEILING(AR265*('Summary '!$J$2/100+1),5),0)-1</f>
        <v>214</v>
      </c>
      <c r="AO265" s="206">
        <f t="shared" si="238"/>
        <v>0</v>
      </c>
      <c r="AP265" s="206">
        <f t="shared" si="239"/>
        <v>0</v>
      </c>
      <c r="AQ265" s="63"/>
      <c r="AR265" s="62">
        <v>174</v>
      </c>
      <c r="AS265" s="62"/>
      <c r="AT265" s="514"/>
      <c r="AU265" s="515"/>
      <c r="AV265" s="515">
        <f t="shared" si="240"/>
        <v>174</v>
      </c>
      <c r="AW265" s="511">
        <f t="shared" si="241"/>
        <v>174</v>
      </c>
      <c r="AX265" s="234"/>
      <c r="AY265" s="235"/>
      <c r="AZ265" s="236"/>
      <c r="BA265" s="237"/>
      <c r="BB265" s="238"/>
      <c r="BC265" s="45">
        <f t="shared" si="242"/>
        <v>0</v>
      </c>
      <c r="BD265" s="44">
        <f t="shared" si="243"/>
        <v>0</v>
      </c>
      <c r="BE265" s="512">
        <f t="shared" si="244"/>
        <v>182.70000000000002</v>
      </c>
      <c r="BF265" s="242"/>
      <c r="BG265" s="210">
        <f t="shared" si="237"/>
        <v>0</v>
      </c>
      <c r="BH265" s="512">
        <f t="shared" si="236"/>
        <v>191.4</v>
      </c>
      <c r="BI265" s="242"/>
      <c r="BJ265" s="44">
        <f t="shared" si="245"/>
        <v>0</v>
      </c>
      <c r="BK265" s="512">
        <f t="shared" si="246"/>
        <v>200.1</v>
      </c>
      <c r="BL265" s="242"/>
      <c r="BM265" s="210">
        <f t="shared" si="247"/>
        <v>0</v>
      </c>
      <c r="BN265" s="512">
        <f t="shared" si="248"/>
        <v>208.79999999999998</v>
      </c>
      <c r="BO265" s="397">
        <f t="shared" si="249"/>
        <v>0</v>
      </c>
      <c r="BP265" s="210">
        <f t="shared" si="250"/>
        <v>0</v>
      </c>
      <c r="BQ265" s="44">
        <f t="shared" si="251"/>
        <v>0</v>
      </c>
      <c r="BR265" s="84">
        <v>1524</v>
      </c>
      <c r="BS265" s="310"/>
      <c r="BT265" s="303"/>
      <c r="BU265" s="303"/>
      <c r="BV265" s="303"/>
      <c r="BW265" s="303"/>
      <c r="BX265" s="305"/>
      <c r="BY265" s="305"/>
      <c r="BZ265" s="303"/>
    </row>
    <row r="266" spans="1:78" ht="12.75" customHeight="1">
      <c r="A266" s="44" t="str">
        <f t="shared" si="256"/>
        <v>AX11525</v>
      </c>
      <c r="B266" s="38" t="s">
        <v>591</v>
      </c>
      <c r="C266" s="47" t="s">
        <v>618</v>
      </c>
      <c r="D266" s="46" t="s">
        <v>7</v>
      </c>
      <c r="E266" s="243"/>
      <c r="F266" s="48" t="s">
        <v>366</v>
      </c>
      <c r="G266" s="46" t="s">
        <v>87</v>
      </c>
      <c r="H266" s="46" t="s">
        <v>79</v>
      </c>
      <c r="I266" s="241" t="s">
        <v>1794</v>
      </c>
      <c r="J266" s="636" t="s">
        <v>1808</v>
      </c>
      <c r="K266" s="636" t="s">
        <v>1801</v>
      </c>
      <c r="L266" s="223" t="s">
        <v>1799</v>
      </c>
      <c r="M266" s="48">
        <v>6.391</v>
      </c>
      <c r="N266" s="427">
        <v>3</v>
      </c>
      <c r="O266" s="430"/>
      <c r="P266" s="430"/>
      <c r="Q266" s="421"/>
      <c r="R266" s="50"/>
      <c r="S266" s="51"/>
      <c r="T266" s="52"/>
      <c r="U266" s="53"/>
      <c r="V266" s="54"/>
      <c r="W266" s="55"/>
      <c r="X266" s="56"/>
      <c r="Y266" s="57"/>
      <c r="Z266" s="58"/>
      <c r="AA266" s="59"/>
      <c r="AB266" s="242"/>
      <c r="AC266" s="242"/>
      <c r="AD266" s="213">
        <f t="shared" si="220"/>
        <v>0</v>
      </c>
      <c r="AE266" s="61">
        <f t="shared" si="255"/>
        <v>0</v>
      </c>
      <c r="AF266" s="62"/>
      <c r="AG266" s="62"/>
      <c r="AH266" s="63"/>
      <c r="AI266" s="516"/>
      <c r="AJ266" s="509"/>
      <c r="AK266" s="516"/>
      <c r="AL266" s="516"/>
      <c r="AM266" s="510"/>
      <c r="AN266" s="205">
        <f>ROUND(CEILING(AR266*('Summary '!$J$2/100+1),5),0)-1</f>
        <v>169</v>
      </c>
      <c r="AO266" s="206">
        <f t="shared" si="238"/>
        <v>0</v>
      </c>
      <c r="AP266" s="206">
        <f t="shared" si="239"/>
        <v>0</v>
      </c>
      <c r="AQ266" s="63"/>
      <c r="AR266" s="62">
        <v>139</v>
      </c>
      <c r="AS266" s="62"/>
      <c r="AT266" s="514"/>
      <c r="AU266" s="515"/>
      <c r="AV266" s="515">
        <f t="shared" si="240"/>
        <v>139</v>
      </c>
      <c r="AW266" s="511">
        <f t="shared" si="241"/>
        <v>139</v>
      </c>
      <c r="AX266" s="234"/>
      <c r="AY266" s="235"/>
      <c r="AZ266" s="236"/>
      <c r="BA266" s="237"/>
      <c r="BB266" s="238"/>
      <c r="BC266" s="45">
        <f t="shared" si="242"/>
        <v>0</v>
      </c>
      <c r="BD266" s="44">
        <f t="shared" si="243"/>
        <v>0</v>
      </c>
      <c r="BE266" s="512">
        <f t="shared" si="244"/>
        <v>145.95000000000002</v>
      </c>
      <c r="BF266" s="242"/>
      <c r="BG266" s="210">
        <f t="shared" si="237"/>
        <v>0</v>
      </c>
      <c r="BH266" s="512">
        <f t="shared" si="236"/>
        <v>152.9</v>
      </c>
      <c r="BI266" s="242"/>
      <c r="BJ266" s="44">
        <f t="shared" si="245"/>
        <v>0</v>
      </c>
      <c r="BK266" s="512">
        <f t="shared" si="246"/>
        <v>159.85</v>
      </c>
      <c r="BL266" s="242"/>
      <c r="BM266" s="210">
        <f t="shared" si="247"/>
        <v>0</v>
      </c>
      <c r="BN266" s="512">
        <f t="shared" si="248"/>
        <v>166.79999999999998</v>
      </c>
      <c r="BO266" s="397">
        <f t="shared" si="249"/>
        <v>0</v>
      </c>
      <c r="BP266" s="210">
        <f t="shared" si="250"/>
        <v>0</v>
      </c>
      <c r="BQ266" s="44">
        <f t="shared" si="251"/>
        <v>0</v>
      </c>
      <c r="BR266" s="70">
        <v>1525</v>
      </c>
      <c r="BS266" s="310"/>
      <c r="BT266" s="303"/>
      <c r="BU266" s="303"/>
      <c r="BV266" s="303"/>
      <c r="BW266" s="303"/>
      <c r="BX266" s="305"/>
      <c r="BY266" s="305"/>
      <c r="BZ266" s="303"/>
    </row>
    <row r="267" spans="1:78" ht="12.75" customHeight="1">
      <c r="A267" s="44" t="str">
        <f t="shared" si="256"/>
        <v>AX11526</v>
      </c>
      <c r="B267" s="38" t="s">
        <v>591</v>
      </c>
      <c r="C267" s="47" t="s">
        <v>619</v>
      </c>
      <c r="D267" s="46" t="s">
        <v>7</v>
      </c>
      <c r="E267" s="243"/>
      <c r="F267" s="48" t="s">
        <v>762</v>
      </c>
      <c r="G267" s="46" t="s">
        <v>76</v>
      </c>
      <c r="H267" s="46" t="s">
        <v>95</v>
      </c>
      <c r="I267" s="241" t="s">
        <v>1794</v>
      </c>
      <c r="J267" s="636" t="s">
        <v>1808</v>
      </c>
      <c r="K267" s="636" t="s">
        <v>1801</v>
      </c>
      <c r="L267" s="223" t="s">
        <v>1799</v>
      </c>
      <c r="M267" s="48">
        <v>2.8685999999999998</v>
      </c>
      <c r="N267" s="427">
        <v>5</v>
      </c>
      <c r="O267" s="430"/>
      <c r="P267" s="430"/>
      <c r="Q267" s="421"/>
      <c r="R267" s="50"/>
      <c r="S267" s="51"/>
      <c r="T267" s="52"/>
      <c r="U267" s="53"/>
      <c r="V267" s="54"/>
      <c r="W267" s="55"/>
      <c r="X267" s="56"/>
      <c r="Y267" s="57"/>
      <c r="Z267" s="58"/>
      <c r="AA267" s="59"/>
      <c r="AB267" s="242"/>
      <c r="AC267" s="242"/>
      <c r="AD267" s="213">
        <f t="shared" si="220"/>
        <v>0</v>
      </c>
      <c r="AE267" s="61">
        <f t="shared" si="255"/>
        <v>0</v>
      </c>
      <c r="AF267" s="62"/>
      <c r="AG267" s="62"/>
      <c r="AH267" s="63"/>
      <c r="AI267" s="516"/>
      <c r="AJ267" s="509"/>
      <c r="AK267" s="516"/>
      <c r="AL267" s="516"/>
      <c r="AM267" s="510"/>
      <c r="AN267" s="205">
        <f>ROUND(CEILING(AR267*('Summary '!$J$2/100+1),5),0)-1</f>
        <v>109</v>
      </c>
      <c r="AO267" s="206">
        <f t="shared" si="238"/>
        <v>0</v>
      </c>
      <c r="AP267" s="206">
        <f t="shared" si="239"/>
        <v>0</v>
      </c>
      <c r="AQ267" s="63"/>
      <c r="AR267" s="62">
        <v>89</v>
      </c>
      <c r="AS267" s="62"/>
      <c r="AT267" s="514"/>
      <c r="AU267" s="515"/>
      <c r="AV267" s="515">
        <f t="shared" si="240"/>
        <v>89</v>
      </c>
      <c r="AW267" s="511">
        <f t="shared" si="241"/>
        <v>89</v>
      </c>
      <c r="AX267" s="234"/>
      <c r="AY267" s="235"/>
      <c r="AZ267" s="236"/>
      <c r="BA267" s="237"/>
      <c r="BB267" s="238"/>
      <c r="BC267" s="45">
        <f t="shared" si="242"/>
        <v>0</v>
      </c>
      <c r="BD267" s="44">
        <f t="shared" si="243"/>
        <v>0</v>
      </c>
      <c r="BE267" s="512">
        <f t="shared" si="244"/>
        <v>93.45</v>
      </c>
      <c r="BF267" s="242"/>
      <c r="BG267" s="210">
        <f t="shared" si="237"/>
        <v>0</v>
      </c>
      <c r="BH267" s="512">
        <f t="shared" si="236"/>
        <v>97.9</v>
      </c>
      <c r="BI267" s="242"/>
      <c r="BJ267" s="44">
        <f t="shared" si="245"/>
        <v>0</v>
      </c>
      <c r="BK267" s="512">
        <f t="shared" si="246"/>
        <v>102.35</v>
      </c>
      <c r="BL267" s="242"/>
      <c r="BM267" s="210">
        <f t="shared" si="247"/>
        <v>0</v>
      </c>
      <c r="BN267" s="512">
        <f t="shared" si="248"/>
        <v>106.8</v>
      </c>
      <c r="BO267" s="397">
        <f t="shared" si="249"/>
        <v>0</v>
      </c>
      <c r="BP267" s="210">
        <f t="shared" si="250"/>
        <v>0</v>
      </c>
      <c r="BQ267" s="44">
        <f t="shared" si="251"/>
        <v>0</v>
      </c>
      <c r="BR267" s="84">
        <v>1526</v>
      </c>
      <c r="BS267" s="310"/>
      <c r="BT267" s="303"/>
      <c r="BU267" s="303"/>
      <c r="BV267" s="303"/>
      <c r="BW267" s="303"/>
      <c r="BX267" s="305"/>
      <c r="BY267" s="305"/>
      <c r="BZ267" s="303"/>
    </row>
    <row r="268" spans="1:78" ht="12.75" customHeight="1">
      <c r="A268" s="44" t="str">
        <f t="shared" si="256"/>
        <v>AX11527</v>
      </c>
      <c r="B268" s="38" t="s">
        <v>591</v>
      </c>
      <c r="C268" s="47" t="s">
        <v>620</v>
      </c>
      <c r="D268" s="46" t="s">
        <v>7</v>
      </c>
      <c r="E268" s="243"/>
      <c r="F268" s="48" t="s">
        <v>365</v>
      </c>
      <c r="G268" s="46" t="s">
        <v>87</v>
      </c>
      <c r="H268" s="46" t="s">
        <v>95</v>
      </c>
      <c r="I268" s="241" t="s">
        <v>1794</v>
      </c>
      <c r="J268" s="636" t="s">
        <v>1808</v>
      </c>
      <c r="K268" s="636" t="s">
        <v>1801</v>
      </c>
      <c r="L268" s="223" t="s">
        <v>1799</v>
      </c>
      <c r="M268" s="48">
        <v>8.06</v>
      </c>
      <c r="N268" s="427">
        <v>5</v>
      </c>
      <c r="O268" s="430"/>
      <c r="P268" s="430"/>
      <c r="Q268" s="421"/>
      <c r="R268" s="50"/>
      <c r="S268" s="51"/>
      <c r="T268" s="52"/>
      <c r="U268" s="53"/>
      <c r="V268" s="54"/>
      <c r="W268" s="55"/>
      <c r="X268" s="56"/>
      <c r="Y268" s="57"/>
      <c r="Z268" s="58"/>
      <c r="AA268" s="59"/>
      <c r="AB268" s="242"/>
      <c r="AC268" s="242"/>
      <c r="AD268" s="213">
        <f t="shared" si="220"/>
        <v>0</v>
      </c>
      <c r="AE268" s="61">
        <f t="shared" si="255"/>
        <v>0</v>
      </c>
      <c r="AF268" s="62"/>
      <c r="AG268" s="62"/>
      <c r="AH268" s="63"/>
      <c r="AI268" s="516"/>
      <c r="AJ268" s="509"/>
      <c r="AK268" s="516"/>
      <c r="AL268" s="516"/>
      <c r="AM268" s="510"/>
      <c r="AN268" s="205">
        <f>ROUND(CEILING(AR268*('Summary '!$J$2/100+1),5),0)-1</f>
        <v>164</v>
      </c>
      <c r="AO268" s="206">
        <f t="shared" si="238"/>
        <v>0</v>
      </c>
      <c r="AP268" s="206">
        <f t="shared" si="239"/>
        <v>0</v>
      </c>
      <c r="AQ268" s="63"/>
      <c r="AR268" s="62">
        <v>134</v>
      </c>
      <c r="AS268" s="62"/>
      <c r="AT268" s="514"/>
      <c r="AU268" s="515"/>
      <c r="AV268" s="515">
        <f t="shared" si="240"/>
        <v>134</v>
      </c>
      <c r="AW268" s="511">
        <f t="shared" si="241"/>
        <v>134</v>
      </c>
      <c r="AX268" s="234"/>
      <c r="AY268" s="235"/>
      <c r="AZ268" s="236"/>
      <c r="BA268" s="237"/>
      <c r="BB268" s="238"/>
      <c r="BC268" s="45">
        <f t="shared" si="242"/>
        <v>0</v>
      </c>
      <c r="BD268" s="44">
        <f t="shared" si="243"/>
        <v>0</v>
      </c>
      <c r="BE268" s="512">
        <f t="shared" si="244"/>
        <v>140.70000000000002</v>
      </c>
      <c r="BF268" s="242"/>
      <c r="BG268" s="210">
        <f t="shared" si="237"/>
        <v>0</v>
      </c>
      <c r="BH268" s="512">
        <f t="shared" si="236"/>
        <v>147.4</v>
      </c>
      <c r="BI268" s="242"/>
      <c r="BJ268" s="44">
        <f t="shared" si="245"/>
        <v>0</v>
      </c>
      <c r="BK268" s="512">
        <f t="shared" si="246"/>
        <v>154.1</v>
      </c>
      <c r="BL268" s="242"/>
      <c r="BM268" s="210">
        <f t="shared" si="247"/>
        <v>0</v>
      </c>
      <c r="BN268" s="512">
        <f t="shared" si="248"/>
        <v>160.79999999999998</v>
      </c>
      <c r="BO268" s="397">
        <f t="shared" si="249"/>
        <v>0</v>
      </c>
      <c r="BP268" s="210">
        <f t="shared" si="250"/>
        <v>0</v>
      </c>
      <c r="BQ268" s="44">
        <f t="shared" si="251"/>
        <v>0</v>
      </c>
      <c r="BR268" s="70">
        <v>1527</v>
      </c>
      <c r="BS268" s="310"/>
      <c r="BT268" s="303"/>
      <c r="BU268" s="303"/>
      <c r="BV268" s="303"/>
      <c r="BW268" s="303"/>
      <c r="BX268" s="305"/>
      <c r="BY268" s="305"/>
      <c r="BZ268" s="303"/>
    </row>
    <row r="269" spans="1:78" ht="12.75" customHeight="1">
      <c r="A269" s="44" t="str">
        <f t="shared" si="256"/>
        <v>AX11528</v>
      </c>
      <c r="B269" s="38" t="s">
        <v>591</v>
      </c>
      <c r="C269" s="47" t="s">
        <v>621</v>
      </c>
      <c r="D269" s="46" t="s">
        <v>7</v>
      </c>
      <c r="E269" s="243"/>
      <c r="F269" s="47" t="s">
        <v>57</v>
      </c>
      <c r="G269" s="46" t="s">
        <v>87</v>
      </c>
      <c r="H269" s="46" t="s">
        <v>79</v>
      </c>
      <c r="I269" s="241" t="s">
        <v>1794</v>
      </c>
      <c r="J269" s="636" t="s">
        <v>1808</v>
      </c>
      <c r="K269" s="636" t="s">
        <v>1801</v>
      </c>
      <c r="L269" s="223" t="s">
        <v>1799</v>
      </c>
      <c r="M269" s="48">
        <v>12.997999999999999</v>
      </c>
      <c r="N269" s="427">
        <v>4</v>
      </c>
      <c r="O269" s="430"/>
      <c r="P269" s="430"/>
      <c r="Q269" s="421"/>
      <c r="R269" s="50"/>
      <c r="S269" s="51"/>
      <c r="T269" s="52"/>
      <c r="U269" s="53"/>
      <c r="V269" s="54"/>
      <c r="W269" s="55"/>
      <c r="X269" s="56"/>
      <c r="Y269" s="57"/>
      <c r="Z269" s="58"/>
      <c r="AA269" s="59"/>
      <c r="AB269" s="242"/>
      <c r="AC269" s="242"/>
      <c r="AD269" s="213">
        <f t="shared" si="220"/>
        <v>0</v>
      </c>
      <c r="AE269" s="61">
        <f t="shared" si="255"/>
        <v>0</v>
      </c>
      <c r="AF269" s="62"/>
      <c r="AG269" s="62"/>
      <c r="AH269" s="63"/>
      <c r="AI269" s="516"/>
      <c r="AJ269" s="509"/>
      <c r="AK269" s="516"/>
      <c r="AL269" s="516"/>
      <c r="AM269" s="510"/>
      <c r="AN269" s="205">
        <f>ROUND(CEILING(AR269*('Summary '!$J$2/100+1),5),0)-1</f>
        <v>214</v>
      </c>
      <c r="AO269" s="206">
        <f t="shared" si="238"/>
        <v>0</v>
      </c>
      <c r="AP269" s="206">
        <f t="shared" si="239"/>
        <v>0</v>
      </c>
      <c r="AQ269" s="63"/>
      <c r="AR269" s="62">
        <v>174</v>
      </c>
      <c r="AS269" s="62"/>
      <c r="AT269" s="514"/>
      <c r="AU269" s="515"/>
      <c r="AV269" s="515">
        <f t="shared" si="240"/>
        <v>174</v>
      </c>
      <c r="AW269" s="511">
        <f t="shared" si="241"/>
        <v>174</v>
      </c>
      <c r="AX269" s="234"/>
      <c r="AY269" s="235"/>
      <c r="AZ269" s="236"/>
      <c r="BA269" s="237"/>
      <c r="BB269" s="238"/>
      <c r="BC269" s="45">
        <f t="shared" si="242"/>
        <v>0</v>
      </c>
      <c r="BD269" s="44">
        <f t="shared" si="243"/>
        <v>0</v>
      </c>
      <c r="BE269" s="512">
        <f t="shared" si="244"/>
        <v>182.70000000000002</v>
      </c>
      <c r="BF269" s="242"/>
      <c r="BG269" s="210">
        <f t="shared" si="237"/>
        <v>0</v>
      </c>
      <c r="BH269" s="512">
        <f t="shared" si="236"/>
        <v>191.4</v>
      </c>
      <c r="BI269" s="242"/>
      <c r="BJ269" s="44">
        <f t="shared" si="245"/>
        <v>0</v>
      </c>
      <c r="BK269" s="512">
        <f t="shared" si="246"/>
        <v>200.1</v>
      </c>
      <c r="BL269" s="242"/>
      <c r="BM269" s="210">
        <f t="shared" si="247"/>
        <v>0</v>
      </c>
      <c r="BN269" s="512">
        <f t="shared" si="248"/>
        <v>208.79999999999998</v>
      </c>
      <c r="BO269" s="397">
        <f t="shared" si="249"/>
        <v>0</v>
      </c>
      <c r="BP269" s="210">
        <f t="shared" si="250"/>
        <v>0</v>
      </c>
      <c r="BQ269" s="44">
        <f t="shared" si="251"/>
        <v>0</v>
      </c>
      <c r="BR269" s="84">
        <v>1528</v>
      </c>
      <c r="BS269" s="310"/>
      <c r="BT269" s="303"/>
      <c r="BU269" s="303"/>
      <c r="BV269" s="303"/>
      <c r="BW269" s="303"/>
      <c r="BX269" s="305"/>
      <c r="BY269" s="305"/>
      <c r="BZ269" s="303"/>
    </row>
    <row r="270" spans="1:78" ht="12.75" customHeight="1">
      <c r="A270" s="44" t="str">
        <f t="shared" si="256"/>
        <v>AX11529</v>
      </c>
      <c r="B270" s="38" t="s">
        <v>591</v>
      </c>
      <c r="C270" s="47" t="s">
        <v>622</v>
      </c>
      <c r="D270" s="46" t="s">
        <v>7</v>
      </c>
      <c r="E270" s="243"/>
      <c r="F270" s="47" t="s">
        <v>380</v>
      </c>
      <c r="G270" s="46" t="s">
        <v>76</v>
      </c>
      <c r="H270" s="47" t="s">
        <v>74</v>
      </c>
      <c r="I270" s="241" t="s">
        <v>1794</v>
      </c>
      <c r="J270" s="636" t="s">
        <v>1808</v>
      </c>
      <c r="K270" s="636" t="s">
        <v>1801</v>
      </c>
      <c r="L270" s="223" t="s">
        <v>1799</v>
      </c>
      <c r="M270" s="48">
        <v>8.4589999999999996</v>
      </c>
      <c r="N270" s="427">
        <v>4</v>
      </c>
      <c r="O270" s="430"/>
      <c r="P270" s="430"/>
      <c r="Q270" s="421"/>
      <c r="R270" s="50"/>
      <c r="S270" s="51"/>
      <c r="T270" s="52"/>
      <c r="U270" s="53"/>
      <c r="V270" s="54"/>
      <c r="W270" s="55"/>
      <c r="X270" s="56"/>
      <c r="Y270" s="57"/>
      <c r="Z270" s="58"/>
      <c r="AA270" s="59"/>
      <c r="AB270" s="242"/>
      <c r="AC270" s="242"/>
      <c r="AD270" s="213">
        <f t="shared" si="220"/>
        <v>0</v>
      </c>
      <c r="AE270" s="61">
        <f t="shared" si="255"/>
        <v>0</v>
      </c>
      <c r="AF270" s="62"/>
      <c r="AG270" s="62"/>
      <c r="AH270" s="63"/>
      <c r="AI270" s="516"/>
      <c r="AJ270" s="509"/>
      <c r="AK270" s="516"/>
      <c r="AL270" s="516"/>
      <c r="AM270" s="510"/>
      <c r="AN270" s="205">
        <f>ROUND(CEILING(AR270*('Summary '!$J$2/100+1),5),0)-1</f>
        <v>164</v>
      </c>
      <c r="AO270" s="206">
        <f t="shared" si="238"/>
        <v>0</v>
      </c>
      <c r="AP270" s="206">
        <f t="shared" si="239"/>
        <v>0</v>
      </c>
      <c r="AQ270" s="63"/>
      <c r="AR270" s="62">
        <v>134</v>
      </c>
      <c r="AS270" s="62"/>
      <c r="AT270" s="514"/>
      <c r="AU270" s="515"/>
      <c r="AV270" s="515">
        <f t="shared" si="240"/>
        <v>134</v>
      </c>
      <c r="AW270" s="511">
        <f t="shared" si="241"/>
        <v>134</v>
      </c>
      <c r="AX270" s="234"/>
      <c r="AY270" s="235"/>
      <c r="AZ270" s="236"/>
      <c r="BA270" s="237"/>
      <c r="BB270" s="238"/>
      <c r="BC270" s="45">
        <f t="shared" si="242"/>
        <v>0</v>
      </c>
      <c r="BD270" s="44">
        <f t="shared" si="243"/>
        <v>0</v>
      </c>
      <c r="BE270" s="512">
        <f t="shared" si="244"/>
        <v>140.70000000000002</v>
      </c>
      <c r="BF270" s="242"/>
      <c r="BG270" s="210">
        <f t="shared" si="237"/>
        <v>0</v>
      </c>
      <c r="BH270" s="512">
        <f t="shared" si="236"/>
        <v>147.4</v>
      </c>
      <c r="BI270" s="242"/>
      <c r="BJ270" s="44">
        <f t="shared" si="245"/>
        <v>0</v>
      </c>
      <c r="BK270" s="512">
        <f t="shared" si="246"/>
        <v>154.1</v>
      </c>
      <c r="BL270" s="242"/>
      <c r="BM270" s="210">
        <f t="shared" si="247"/>
        <v>0</v>
      </c>
      <c r="BN270" s="512">
        <f t="shared" si="248"/>
        <v>160.79999999999998</v>
      </c>
      <c r="BO270" s="397">
        <f t="shared" si="249"/>
        <v>0</v>
      </c>
      <c r="BP270" s="210">
        <f t="shared" si="250"/>
        <v>0</v>
      </c>
      <c r="BQ270" s="44">
        <f t="shared" si="251"/>
        <v>0</v>
      </c>
      <c r="BR270" s="70">
        <v>1529</v>
      </c>
      <c r="BS270" s="310"/>
      <c r="BT270" s="303"/>
      <c r="BU270" s="303"/>
      <c r="BV270" s="303"/>
      <c r="BW270" s="303"/>
      <c r="BX270" s="305"/>
      <c r="BY270" s="305"/>
      <c r="BZ270" s="303"/>
    </row>
    <row r="271" spans="1:78" ht="12.75" customHeight="1">
      <c r="A271" s="44" t="str">
        <f>"AX1"&amp;REPT(0,4-LEN(BR271))&amp;BR271</f>
        <v>AX11537</v>
      </c>
      <c r="B271" s="38" t="s">
        <v>591</v>
      </c>
      <c r="C271" s="47" t="s">
        <v>623</v>
      </c>
      <c r="D271" s="46" t="s">
        <v>7</v>
      </c>
      <c r="E271" s="243"/>
      <c r="F271" s="47" t="s">
        <v>59</v>
      </c>
      <c r="G271" s="46" t="s">
        <v>87</v>
      </c>
      <c r="H271" s="46" t="s">
        <v>74</v>
      </c>
      <c r="I271" s="241" t="s">
        <v>1794</v>
      </c>
      <c r="J271" s="636" t="s">
        <v>1808</v>
      </c>
      <c r="K271" s="636" t="s">
        <v>1801</v>
      </c>
      <c r="L271" s="223" t="s">
        <v>1799</v>
      </c>
      <c r="M271" s="48">
        <v>7.1959999999999997</v>
      </c>
      <c r="N271" s="427">
        <v>6</v>
      </c>
      <c r="O271" s="430"/>
      <c r="P271" s="430"/>
      <c r="Q271" s="421"/>
      <c r="R271" s="50"/>
      <c r="S271" s="51"/>
      <c r="T271" s="52"/>
      <c r="U271" s="53"/>
      <c r="V271" s="54"/>
      <c r="W271" s="55"/>
      <c r="X271" s="56"/>
      <c r="Y271" s="57"/>
      <c r="Z271" s="58"/>
      <c r="AA271" s="59"/>
      <c r="AB271" s="242"/>
      <c r="AC271" s="242"/>
      <c r="AD271" s="213">
        <f t="shared" si="220"/>
        <v>0</v>
      </c>
      <c r="AE271" s="61">
        <f t="shared" si="255"/>
        <v>0</v>
      </c>
      <c r="AF271" s="62"/>
      <c r="AG271" s="62"/>
      <c r="AH271" s="63"/>
      <c r="AI271" s="516"/>
      <c r="AJ271" s="509"/>
      <c r="AK271" s="516"/>
      <c r="AL271" s="516"/>
      <c r="AM271" s="510"/>
      <c r="AN271" s="205">
        <f>ROUND(CEILING(AR271*('Summary '!$J$2/100+1),5),0)-1</f>
        <v>169</v>
      </c>
      <c r="AO271" s="206">
        <f t="shared" si="238"/>
        <v>0</v>
      </c>
      <c r="AP271" s="206">
        <f t="shared" si="239"/>
        <v>0</v>
      </c>
      <c r="AQ271" s="63"/>
      <c r="AR271" s="62">
        <v>139</v>
      </c>
      <c r="AS271" s="62"/>
      <c r="AT271" s="514"/>
      <c r="AU271" s="515"/>
      <c r="AV271" s="515">
        <f t="shared" si="240"/>
        <v>139</v>
      </c>
      <c r="AW271" s="511">
        <f t="shared" si="241"/>
        <v>139</v>
      </c>
      <c r="AX271" s="234"/>
      <c r="AY271" s="235"/>
      <c r="AZ271" s="236"/>
      <c r="BA271" s="237"/>
      <c r="BB271" s="238"/>
      <c r="BC271" s="45">
        <f t="shared" si="242"/>
        <v>0</v>
      </c>
      <c r="BD271" s="44">
        <f t="shared" si="243"/>
        <v>0</v>
      </c>
      <c r="BE271" s="512">
        <f t="shared" si="244"/>
        <v>145.95000000000002</v>
      </c>
      <c r="BF271" s="242"/>
      <c r="BG271" s="210">
        <f t="shared" si="237"/>
        <v>0</v>
      </c>
      <c r="BH271" s="512">
        <f t="shared" si="236"/>
        <v>152.9</v>
      </c>
      <c r="BI271" s="242"/>
      <c r="BJ271" s="44">
        <f t="shared" si="245"/>
        <v>0</v>
      </c>
      <c r="BK271" s="512">
        <f t="shared" si="246"/>
        <v>159.85</v>
      </c>
      <c r="BL271" s="242"/>
      <c r="BM271" s="210">
        <f t="shared" si="247"/>
        <v>0</v>
      </c>
      <c r="BN271" s="512">
        <f t="shared" si="248"/>
        <v>166.79999999999998</v>
      </c>
      <c r="BO271" s="397">
        <f t="shared" si="249"/>
        <v>0</v>
      </c>
      <c r="BP271" s="210">
        <f t="shared" si="250"/>
        <v>0</v>
      </c>
      <c r="BQ271" s="44">
        <f t="shared" si="251"/>
        <v>0</v>
      </c>
      <c r="BR271" s="70">
        <v>1537</v>
      </c>
      <c r="BS271" s="310"/>
      <c r="BT271" s="303"/>
      <c r="BU271" s="303"/>
      <c r="BV271" s="303"/>
      <c r="BW271" s="303"/>
      <c r="BX271" s="305"/>
      <c r="BY271" s="305"/>
      <c r="BZ271" s="303"/>
    </row>
    <row r="272" spans="1:78" ht="12.75" customHeight="1">
      <c r="A272" s="210" t="str">
        <f>"AX1"&amp;REPT(0,4-LEN(BR272))&amp;BR272</f>
        <v>AX11530</v>
      </c>
      <c r="B272" s="393" t="s">
        <v>591</v>
      </c>
      <c r="C272" s="241" t="s">
        <v>2264</v>
      </c>
      <c r="D272" s="243" t="s">
        <v>7</v>
      </c>
      <c r="E272" s="243"/>
      <c r="F272" s="241" t="s">
        <v>59</v>
      </c>
      <c r="G272" s="243" t="s">
        <v>99</v>
      </c>
      <c r="H272" s="243" t="s">
        <v>74</v>
      </c>
      <c r="I272" s="241" t="s">
        <v>1794</v>
      </c>
      <c r="J272" s="636" t="s">
        <v>1808</v>
      </c>
      <c r="K272" s="636" t="s">
        <v>1801</v>
      </c>
      <c r="L272" s="223" t="s">
        <v>1799</v>
      </c>
      <c r="M272" s="212">
        <v>8.1959999999999997</v>
      </c>
      <c r="N272" s="427">
        <v>2</v>
      </c>
      <c r="O272" s="430"/>
      <c r="P272" s="430"/>
      <c r="Q272" s="421"/>
      <c r="R272" s="225"/>
      <c r="S272" s="196"/>
      <c r="T272" s="197"/>
      <c r="U272" s="226"/>
      <c r="V272" s="199"/>
      <c r="W272" s="200"/>
      <c r="X272" s="201"/>
      <c r="Y272" s="202"/>
      <c r="Z272" s="203"/>
      <c r="AA272" s="227"/>
      <c r="AB272" s="242"/>
      <c r="AC272" s="242"/>
      <c r="AD272" s="213">
        <f t="shared" si="220"/>
        <v>0</v>
      </c>
      <c r="AE272" s="214">
        <f t="shared" si="255"/>
        <v>0</v>
      </c>
      <c r="AF272" s="62"/>
      <c r="AG272" s="62"/>
      <c r="AH272" s="63"/>
      <c r="AI272" s="516"/>
      <c r="AJ272" s="516"/>
      <c r="AK272" s="516"/>
      <c r="AL272" s="516"/>
      <c r="AM272" s="510"/>
      <c r="AN272" s="205">
        <f>ROUND(CEILING(AR272*('Summary '!$J$2/100+1),5),0)-1</f>
        <v>164</v>
      </c>
      <c r="AO272" s="63">
        <f t="shared" si="238"/>
        <v>0</v>
      </c>
      <c r="AP272" s="63">
        <f t="shared" si="239"/>
        <v>0</v>
      </c>
      <c r="AQ272" s="63"/>
      <c r="AR272" s="62">
        <v>134</v>
      </c>
      <c r="AS272" s="62"/>
      <c r="AT272" s="510"/>
      <c r="AU272" s="511"/>
      <c r="AV272" s="511">
        <f t="shared" ref="AV272:AV273" si="257">IF(OrderFormType="Wholesale",CEILING(AR272*ExchRate,ExchRateRoundUpTo),CEILING(AN272*ExchRate,ExchRateRoundUpTo)/1.22)</f>
        <v>134</v>
      </c>
      <c r="AW272" s="511">
        <f t="shared" si="241"/>
        <v>134</v>
      </c>
      <c r="AX272" s="234"/>
      <c r="AY272" s="235"/>
      <c r="AZ272" s="236"/>
      <c r="BA272" s="237"/>
      <c r="BB272" s="238"/>
      <c r="BC272" s="239">
        <f t="shared" si="242"/>
        <v>0</v>
      </c>
      <c r="BD272" s="210">
        <f t="shared" si="243"/>
        <v>0</v>
      </c>
      <c r="BE272" s="512">
        <f t="shared" si="244"/>
        <v>140.70000000000002</v>
      </c>
      <c r="BF272" s="242"/>
      <c r="BG272" s="210">
        <f t="shared" si="237"/>
        <v>0</v>
      </c>
      <c r="BH272" s="512">
        <f t="shared" si="236"/>
        <v>147.4</v>
      </c>
      <c r="BI272" s="242"/>
      <c r="BJ272" s="210">
        <f t="shared" si="245"/>
        <v>0</v>
      </c>
      <c r="BK272" s="512">
        <f t="shared" si="246"/>
        <v>154.1</v>
      </c>
      <c r="BL272" s="242"/>
      <c r="BM272" s="210">
        <f t="shared" si="247"/>
        <v>0</v>
      </c>
      <c r="BN272" s="512">
        <f t="shared" si="248"/>
        <v>160.79999999999998</v>
      </c>
      <c r="BO272" s="397">
        <f t="shared" si="249"/>
        <v>0</v>
      </c>
      <c r="BP272" s="210">
        <f t="shared" si="250"/>
        <v>0</v>
      </c>
      <c r="BQ272" s="210">
        <f t="shared" si="251"/>
        <v>0</v>
      </c>
      <c r="BR272" s="422">
        <v>1530</v>
      </c>
      <c r="BS272" s="310"/>
      <c r="BT272" s="303"/>
      <c r="BU272" s="303"/>
      <c r="BV272" s="303"/>
      <c r="BW272" s="303"/>
      <c r="BX272" s="305"/>
      <c r="BY272" s="305"/>
      <c r="BZ272" s="303"/>
    </row>
    <row r="273" spans="1:78" ht="12.75" customHeight="1">
      <c r="A273" s="210" t="str">
        <f>"AX1"&amp;REPT(0,4-LEN(BR273))&amp;BR273</f>
        <v>AX11531</v>
      </c>
      <c r="B273" s="393" t="s">
        <v>591</v>
      </c>
      <c r="C273" s="241" t="s">
        <v>2265</v>
      </c>
      <c r="D273" s="243" t="s">
        <v>7</v>
      </c>
      <c r="E273" s="243"/>
      <c r="F273" s="241" t="s">
        <v>59</v>
      </c>
      <c r="G273" s="243" t="s">
        <v>99</v>
      </c>
      <c r="H273" s="243" t="s">
        <v>74</v>
      </c>
      <c r="I273" s="241" t="s">
        <v>1794</v>
      </c>
      <c r="J273" s="636" t="s">
        <v>1808</v>
      </c>
      <c r="K273" s="636" t="s">
        <v>1801</v>
      </c>
      <c r="L273" s="223" t="s">
        <v>1799</v>
      </c>
      <c r="M273" s="212">
        <v>12.795999999999999</v>
      </c>
      <c r="N273" s="427">
        <v>2</v>
      </c>
      <c r="O273" s="430"/>
      <c r="P273" s="430"/>
      <c r="Q273" s="421"/>
      <c r="R273" s="225"/>
      <c r="S273" s="196"/>
      <c r="T273" s="197"/>
      <c r="U273" s="226"/>
      <c r="V273" s="199"/>
      <c r="W273" s="200"/>
      <c r="X273" s="201"/>
      <c r="Y273" s="202"/>
      <c r="Z273" s="203"/>
      <c r="AA273" s="227"/>
      <c r="AB273" s="242"/>
      <c r="AC273" s="242"/>
      <c r="AD273" s="213">
        <f t="shared" si="220"/>
        <v>0</v>
      </c>
      <c r="AE273" s="214">
        <f t="shared" si="255"/>
        <v>0</v>
      </c>
      <c r="AF273" s="62"/>
      <c r="AG273" s="62"/>
      <c r="AH273" s="63"/>
      <c r="AI273" s="516"/>
      <c r="AJ273" s="516"/>
      <c r="AK273" s="516"/>
      <c r="AL273" s="516"/>
      <c r="AM273" s="510"/>
      <c r="AN273" s="205">
        <f>ROUND(CEILING(AR273*('Summary '!$J$2/100+1),5),0)-1</f>
        <v>214</v>
      </c>
      <c r="AO273" s="63">
        <f t="shared" si="238"/>
        <v>0</v>
      </c>
      <c r="AP273" s="63">
        <f t="shared" si="239"/>
        <v>0</v>
      </c>
      <c r="AQ273" s="63"/>
      <c r="AR273" s="62">
        <v>174</v>
      </c>
      <c r="AS273" s="62"/>
      <c r="AT273" s="510"/>
      <c r="AU273" s="511"/>
      <c r="AV273" s="511">
        <f t="shared" si="257"/>
        <v>174</v>
      </c>
      <c r="AW273" s="511">
        <f t="shared" si="241"/>
        <v>174</v>
      </c>
      <c r="AX273" s="234"/>
      <c r="AY273" s="235"/>
      <c r="AZ273" s="236"/>
      <c r="BA273" s="237"/>
      <c r="BB273" s="238"/>
      <c r="BC273" s="239">
        <f t="shared" si="242"/>
        <v>0</v>
      </c>
      <c r="BD273" s="210">
        <f t="shared" si="243"/>
        <v>0</v>
      </c>
      <c r="BE273" s="512">
        <f t="shared" si="244"/>
        <v>182.70000000000002</v>
      </c>
      <c r="BF273" s="242"/>
      <c r="BG273" s="210">
        <f t="shared" si="237"/>
        <v>0</v>
      </c>
      <c r="BH273" s="512">
        <f t="shared" si="236"/>
        <v>191.4</v>
      </c>
      <c r="BI273" s="242"/>
      <c r="BJ273" s="210">
        <f t="shared" si="245"/>
        <v>0</v>
      </c>
      <c r="BK273" s="512">
        <f t="shared" si="246"/>
        <v>200.1</v>
      </c>
      <c r="BL273" s="242"/>
      <c r="BM273" s="210">
        <f t="shared" si="247"/>
        <v>0</v>
      </c>
      <c r="BN273" s="512">
        <f t="shared" si="248"/>
        <v>208.79999999999998</v>
      </c>
      <c r="BO273" s="397">
        <f t="shared" si="249"/>
        <v>0</v>
      </c>
      <c r="BP273" s="210">
        <f t="shared" si="250"/>
        <v>0</v>
      </c>
      <c r="BQ273" s="210">
        <f t="shared" si="251"/>
        <v>0</v>
      </c>
      <c r="BR273" s="215">
        <v>1531</v>
      </c>
      <c r="BS273" s="310"/>
      <c r="BT273" s="303"/>
      <c r="BU273" s="303"/>
      <c r="BV273" s="303"/>
      <c r="BW273" s="303"/>
      <c r="BX273" s="305"/>
      <c r="BY273" s="305"/>
      <c r="BZ273" s="303"/>
    </row>
    <row r="274" spans="1:78" ht="17">
      <c r="A274" s="71"/>
      <c r="B274" s="183"/>
      <c r="C274" s="293" t="s">
        <v>2436</v>
      </c>
      <c r="D274" s="72"/>
      <c r="E274" s="207"/>
      <c r="F274" s="72"/>
      <c r="G274" s="72"/>
      <c r="H274" s="72"/>
      <c r="I274" s="72"/>
      <c r="J274" s="72"/>
      <c r="K274" s="72"/>
      <c r="L274" s="72"/>
      <c r="M274" s="72"/>
      <c r="N274" s="73"/>
      <c r="O274" s="428"/>
      <c r="P274" s="428"/>
      <c r="Q274" s="244"/>
      <c r="R274" s="74"/>
      <c r="S274" s="74"/>
      <c r="T274" s="74"/>
      <c r="U274" s="75"/>
      <c r="V274" s="74"/>
      <c r="W274" s="74"/>
      <c r="X274" s="76"/>
      <c r="Y274" s="74"/>
      <c r="Z274" s="76"/>
      <c r="AA274" s="76"/>
      <c r="AB274" s="455"/>
      <c r="AC274" s="455"/>
      <c r="AD274" s="77"/>
      <c r="AE274" s="77"/>
      <c r="AF274" s="77"/>
      <c r="AG274" s="77"/>
      <c r="AH274" s="77"/>
      <c r="AI274" s="77"/>
      <c r="AJ274" s="404"/>
      <c r="AK274" s="77"/>
      <c r="AL274" s="404"/>
      <c r="AM274" s="404"/>
      <c r="AN274" s="404"/>
      <c r="AO274" s="404"/>
      <c r="AP274" s="404"/>
      <c r="AQ274" s="404"/>
      <c r="AR274" s="404"/>
      <c r="AS274" s="404"/>
      <c r="AT274" s="404"/>
      <c r="AU274" s="404"/>
      <c r="AV274" s="404"/>
      <c r="AW274" s="404"/>
      <c r="AX274" s="455"/>
      <c r="AY274" s="455"/>
      <c r="AZ274" s="455"/>
      <c r="BA274" s="455"/>
      <c r="BB274" s="455"/>
      <c r="BC274" s="404"/>
      <c r="BD274" s="404"/>
      <c r="BE274" s="404"/>
      <c r="BF274" s="455"/>
      <c r="BG274" s="404"/>
      <c r="BH274" s="404"/>
      <c r="BI274" s="455"/>
      <c r="BJ274" s="404"/>
      <c r="BK274" s="404"/>
      <c r="BL274" s="455"/>
      <c r="BM274" s="404"/>
      <c r="BN274" s="404"/>
      <c r="BO274" s="404"/>
      <c r="BP274" s="404"/>
      <c r="BQ274" s="81"/>
      <c r="BR274" s="82"/>
      <c r="BS274" s="310"/>
      <c r="BT274" s="303"/>
      <c r="BU274" s="303"/>
      <c r="BV274" s="303"/>
      <c r="BW274" s="303"/>
      <c r="BX274" s="305"/>
      <c r="BY274" s="305"/>
      <c r="BZ274" s="303"/>
    </row>
    <row r="275" spans="1:78" ht="12.75" customHeight="1">
      <c r="A275" s="44" t="str">
        <f t="shared" ref="A275:A288" si="258">"AX1"&amp;REPT(0,4-LEN(BR275))&amp;BR275</f>
        <v>AX12858</v>
      </c>
      <c r="B275" s="107" t="s">
        <v>2436</v>
      </c>
      <c r="C275" s="47" t="s">
        <v>2437</v>
      </c>
      <c r="D275" s="46" t="s">
        <v>7</v>
      </c>
      <c r="E275" s="243"/>
      <c r="F275" s="48" t="s">
        <v>67</v>
      </c>
      <c r="G275" s="48" t="s">
        <v>67</v>
      </c>
      <c r="H275" s="621" t="s">
        <v>74</v>
      </c>
      <c r="I275" s="223" t="s">
        <v>1798</v>
      </c>
      <c r="J275" s="636" t="s">
        <v>1808</v>
      </c>
      <c r="K275" s="636" t="s">
        <v>1801</v>
      </c>
      <c r="L275" s="223" t="s">
        <v>1799</v>
      </c>
      <c r="M275" s="48">
        <v>1.2</v>
      </c>
      <c r="N275" s="517">
        <v>12</v>
      </c>
      <c r="O275" s="518"/>
      <c r="P275" s="518"/>
      <c r="Q275" s="421"/>
      <c r="R275" s="50"/>
      <c r="S275" s="51"/>
      <c r="T275" s="52"/>
      <c r="U275" s="53"/>
      <c r="V275" s="54"/>
      <c r="W275" s="55"/>
      <c r="X275" s="56"/>
      <c r="Y275" s="57"/>
      <c r="Z275" s="58"/>
      <c r="AA275" s="59"/>
      <c r="AB275" s="242"/>
      <c r="AC275" s="242"/>
      <c r="AD275" s="213">
        <f t="shared" ref="AD275:AD288" si="259">SUM(Q275:AC275)</f>
        <v>0</v>
      </c>
      <c r="AE275" s="61">
        <f t="shared" ref="AE275:AE288" si="260">N275*AD275</f>
        <v>0</v>
      </c>
      <c r="AF275" s="62"/>
      <c r="AG275" s="62"/>
      <c r="AH275" s="63"/>
      <c r="AI275" s="513"/>
      <c r="AJ275" s="509"/>
      <c r="AK275" s="516"/>
      <c r="AL275" s="516"/>
      <c r="AM275" s="510"/>
      <c r="AN275" s="205">
        <f>ROUND(CEILING(AR275*('Summary '!$J$2/100+1),5),0)-1</f>
        <v>99</v>
      </c>
      <c r="AO275" s="206">
        <f t="shared" ref="AO275:AO288" si="261">IF(P275=TRUE,-0.05,0)</f>
        <v>0</v>
      </c>
      <c r="AP275" s="206">
        <f t="shared" ref="AP275:AP288" si="262">IF(O275=TRUE,0.15,0)</f>
        <v>0</v>
      </c>
      <c r="AQ275" s="63"/>
      <c r="AR275" s="62">
        <v>79</v>
      </c>
      <c r="AS275" s="62"/>
      <c r="AT275" s="514"/>
      <c r="AU275" s="515"/>
      <c r="AV275" s="515">
        <f t="shared" ref="AV275:AV288" si="263">IF(OrderFormType="Wholesale",CEILING(AR275*ExchRate,ExchRateRoundUpTo),CEILING(AN275*ExchRate,ExchRateRoundUpTo)/1.22)</f>
        <v>79</v>
      </c>
      <c r="AW275" s="511">
        <f t="shared" ref="AW275:AW288" si="264">AV275*(1+AO275+AP275)</f>
        <v>79</v>
      </c>
      <c r="AX275" s="234"/>
      <c r="AY275" s="235"/>
      <c r="AZ275" s="236"/>
      <c r="BA275" s="237"/>
      <c r="BB275" s="238"/>
      <c r="BC275" s="45">
        <f t="shared" ref="BC275:BC288" si="265">SUM(AX275:BB275)</f>
        <v>0</v>
      </c>
      <c r="BD275" s="44">
        <f t="shared" ref="BD275:BD288" si="266">N275*BC275</f>
        <v>0</v>
      </c>
      <c r="BE275" s="512">
        <f t="shared" ref="BE275:BE288" si="267">AV275*(1.05+AO275+AP275)</f>
        <v>82.95</v>
      </c>
      <c r="BF275" s="242"/>
      <c r="BG275" s="210">
        <f t="shared" ref="BG275:BG288" si="268">$N275*BF275</f>
        <v>0</v>
      </c>
      <c r="BH275" s="512">
        <f t="shared" ref="BH275:BH319" si="269">$AV275*(1.1+$AO275+$AP275)</f>
        <v>86.9</v>
      </c>
      <c r="BI275" s="242"/>
      <c r="BJ275" s="44">
        <f t="shared" ref="BJ275:BJ288" si="270">N275*BI275</f>
        <v>0</v>
      </c>
      <c r="BK275" s="512">
        <f t="shared" ref="BK275:BK288" si="271">AV275*(1.15+AO275+AP275)</f>
        <v>90.85</v>
      </c>
      <c r="BL275" s="242"/>
      <c r="BM275" s="210">
        <f t="shared" ref="BM275:BM288" si="272">N275*BL275</f>
        <v>0</v>
      </c>
      <c r="BN275" s="512">
        <f t="shared" ref="BN275:BN288" si="273">AV275*(1.2+AO275+AP275)</f>
        <v>94.8</v>
      </c>
      <c r="BO275" s="397">
        <f t="shared" ref="BO275:BO288" si="274">(AD275*AW275)+(BC275*BE275)+(BF275*BH275)+(BI275*BK275)+(BL275*BN275)</f>
        <v>0</v>
      </c>
      <c r="BP275" s="210">
        <f t="shared" ref="BP275:BP288" si="275">AD275+BC275+BF275+BI275+BL275</f>
        <v>0</v>
      </c>
      <c r="BQ275" s="44">
        <f t="shared" ref="BQ275:BQ288" si="276">N275*BP275</f>
        <v>0</v>
      </c>
      <c r="BR275" s="70">
        <v>2858</v>
      </c>
      <c r="BS275" s="310"/>
      <c r="BT275" s="303"/>
      <c r="BU275" s="303"/>
      <c r="BV275" s="303"/>
      <c r="BW275" s="303"/>
      <c r="BX275" s="305"/>
      <c r="BY275" s="305"/>
      <c r="BZ275" s="303"/>
    </row>
    <row r="276" spans="1:78" ht="12.75" customHeight="1">
      <c r="A276" s="44" t="str">
        <f t="shared" si="258"/>
        <v>AX12859</v>
      </c>
      <c r="B276" s="107" t="s">
        <v>2436</v>
      </c>
      <c r="C276" s="47" t="s">
        <v>2438</v>
      </c>
      <c r="D276" s="46" t="s">
        <v>7</v>
      </c>
      <c r="E276" s="243"/>
      <c r="F276" s="48" t="s">
        <v>332</v>
      </c>
      <c r="G276" s="47" t="s">
        <v>73</v>
      </c>
      <c r="H276" s="621" t="s">
        <v>74</v>
      </c>
      <c r="I276" s="223" t="s">
        <v>1798</v>
      </c>
      <c r="J276" s="636" t="s">
        <v>1808</v>
      </c>
      <c r="K276" s="636" t="s">
        <v>1801</v>
      </c>
      <c r="L276" s="223" t="s">
        <v>1799</v>
      </c>
      <c r="M276" s="48">
        <v>3.54</v>
      </c>
      <c r="N276" s="517">
        <v>10</v>
      </c>
      <c r="O276" s="518"/>
      <c r="P276" s="518"/>
      <c r="Q276" s="421"/>
      <c r="R276" s="50"/>
      <c r="S276" s="51"/>
      <c r="T276" s="52"/>
      <c r="U276" s="53"/>
      <c r="V276" s="54"/>
      <c r="W276" s="55"/>
      <c r="X276" s="56"/>
      <c r="Y276" s="57"/>
      <c r="Z276" s="58"/>
      <c r="AA276" s="59"/>
      <c r="AB276" s="242"/>
      <c r="AC276" s="242"/>
      <c r="AD276" s="213">
        <f t="shared" si="259"/>
        <v>0</v>
      </c>
      <c r="AE276" s="61">
        <f t="shared" si="260"/>
        <v>0</v>
      </c>
      <c r="AF276" s="62"/>
      <c r="AG276" s="62"/>
      <c r="AH276" s="63"/>
      <c r="AI276" s="513"/>
      <c r="AJ276" s="509"/>
      <c r="AK276" s="516"/>
      <c r="AL276" s="516"/>
      <c r="AM276" s="510"/>
      <c r="AN276" s="205">
        <f>ROUND(CEILING(AR276*('Summary '!$J$2/100+1),5),0)-1</f>
        <v>129</v>
      </c>
      <c r="AO276" s="206">
        <f t="shared" si="261"/>
        <v>0</v>
      </c>
      <c r="AP276" s="206">
        <f t="shared" si="262"/>
        <v>0</v>
      </c>
      <c r="AQ276" s="63"/>
      <c r="AR276" s="62">
        <v>104</v>
      </c>
      <c r="AS276" s="62"/>
      <c r="AT276" s="514"/>
      <c r="AU276" s="515"/>
      <c r="AV276" s="515">
        <f t="shared" si="263"/>
        <v>104</v>
      </c>
      <c r="AW276" s="511">
        <f t="shared" si="264"/>
        <v>104</v>
      </c>
      <c r="AX276" s="234"/>
      <c r="AY276" s="235"/>
      <c r="AZ276" s="236"/>
      <c r="BA276" s="237"/>
      <c r="BB276" s="238"/>
      <c r="BC276" s="45">
        <f t="shared" si="265"/>
        <v>0</v>
      </c>
      <c r="BD276" s="44">
        <f t="shared" si="266"/>
        <v>0</v>
      </c>
      <c r="BE276" s="512">
        <f t="shared" si="267"/>
        <v>109.2</v>
      </c>
      <c r="BF276" s="242"/>
      <c r="BG276" s="210">
        <f t="shared" si="268"/>
        <v>0</v>
      </c>
      <c r="BH276" s="512">
        <f t="shared" si="269"/>
        <v>114.4</v>
      </c>
      <c r="BI276" s="242"/>
      <c r="BJ276" s="44">
        <f t="shared" si="270"/>
        <v>0</v>
      </c>
      <c r="BK276" s="512">
        <f t="shared" si="271"/>
        <v>119.6</v>
      </c>
      <c r="BL276" s="242"/>
      <c r="BM276" s="210">
        <f t="shared" si="272"/>
        <v>0</v>
      </c>
      <c r="BN276" s="512">
        <f t="shared" si="273"/>
        <v>124.8</v>
      </c>
      <c r="BO276" s="397">
        <f t="shared" si="274"/>
        <v>0</v>
      </c>
      <c r="BP276" s="210">
        <f t="shared" si="275"/>
        <v>0</v>
      </c>
      <c r="BQ276" s="44">
        <f t="shared" si="276"/>
        <v>0</v>
      </c>
      <c r="BR276" s="84">
        <v>2859</v>
      </c>
      <c r="BS276" s="310"/>
      <c r="BT276" s="303"/>
      <c r="BU276" s="303"/>
      <c r="BV276" s="303"/>
      <c r="BW276" s="303"/>
      <c r="BX276" s="305"/>
      <c r="BY276" s="305"/>
      <c r="BZ276" s="303"/>
    </row>
    <row r="277" spans="1:78" ht="12.75" customHeight="1">
      <c r="A277" s="44" t="str">
        <f t="shared" si="258"/>
        <v>AX12860</v>
      </c>
      <c r="B277" s="107" t="s">
        <v>2436</v>
      </c>
      <c r="C277" s="47" t="s">
        <v>2439</v>
      </c>
      <c r="D277" s="46" t="s">
        <v>7</v>
      </c>
      <c r="E277" s="243"/>
      <c r="F277" s="47" t="s">
        <v>59</v>
      </c>
      <c r="G277" s="46" t="s">
        <v>76</v>
      </c>
      <c r="H277" s="621" t="s">
        <v>74</v>
      </c>
      <c r="I277" s="223" t="s">
        <v>1798</v>
      </c>
      <c r="J277" s="636" t="s">
        <v>1808</v>
      </c>
      <c r="K277" s="636" t="s">
        <v>1801</v>
      </c>
      <c r="L277" s="223" t="s">
        <v>1799</v>
      </c>
      <c r="M277" s="48">
        <v>4.2450000000000001</v>
      </c>
      <c r="N277" s="517">
        <v>5</v>
      </c>
      <c r="O277" s="518"/>
      <c r="P277" s="518"/>
      <c r="Q277" s="421"/>
      <c r="R277" s="50"/>
      <c r="S277" s="51"/>
      <c r="T277" s="52"/>
      <c r="U277" s="53"/>
      <c r="V277" s="54"/>
      <c r="W277" s="55"/>
      <c r="X277" s="56"/>
      <c r="Y277" s="57"/>
      <c r="Z277" s="58"/>
      <c r="AA277" s="59"/>
      <c r="AB277" s="242"/>
      <c r="AC277" s="242"/>
      <c r="AD277" s="213">
        <f t="shared" si="259"/>
        <v>0</v>
      </c>
      <c r="AE277" s="61">
        <f t="shared" si="260"/>
        <v>0</v>
      </c>
      <c r="AF277" s="62"/>
      <c r="AG277" s="62"/>
      <c r="AH277" s="63"/>
      <c r="AI277" s="513"/>
      <c r="AJ277" s="509"/>
      <c r="AK277" s="516"/>
      <c r="AL277" s="516"/>
      <c r="AM277" s="510"/>
      <c r="AN277" s="205">
        <f>ROUND(CEILING(AR277*('Summary '!$J$2/100+1),5),0)-1</f>
        <v>139</v>
      </c>
      <c r="AO277" s="206">
        <f t="shared" si="261"/>
        <v>0</v>
      </c>
      <c r="AP277" s="206">
        <f t="shared" si="262"/>
        <v>0</v>
      </c>
      <c r="AQ277" s="63"/>
      <c r="AR277" s="62">
        <v>114</v>
      </c>
      <c r="AS277" s="62"/>
      <c r="AT277" s="514"/>
      <c r="AU277" s="515"/>
      <c r="AV277" s="515">
        <f t="shared" si="263"/>
        <v>114</v>
      </c>
      <c r="AW277" s="511">
        <f t="shared" si="264"/>
        <v>114</v>
      </c>
      <c r="AX277" s="234"/>
      <c r="AY277" s="235"/>
      <c r="AZ277" s="236"/>
      <c r="BA277" s="237"/>
      <c r="BB277" s="238"/>
      <c r="BC277" s="45">
        <f t="shared" si="265"/>
        <v>0</v>
      </c>
      <c r="BD277" s="44">
        <f t="shared" si="266"/>
        <v>0</v>
      </c>
      <c r="BE277" s="512">
        <f t="shared" si="267"/>
        <v>119.7</v>
      </c>
      <c r="BF277" s="242"/>
      <c r="BG277" s="210">
        <f t="shared" si="268"/>
        <v>0</v>
      </c>
      <c r="BH277" s="512">
        <f t="shared" si="269"/>
        <v>125.4</v>
      </c>
      <c r="BI277" s="242"/>
      <c r="BJ277" s="44">
        <f t="shared" si="270"/>
        <v>0</v>
      </c>
      <c r="BK277" s="512">
        <f t="shared" si="271"/>
        <v>131.1</v>
      </c>
      <c r="BL277" s="242"/>
      <c r="BM277" s="210">
        <f t="shared" si="272"/>
        <v>0</v>
      </c>
      <c r="BN277" s="512">
        <f t="shared" si="273"/>
        <v>136.79999999999998</v>
      </c>
      <c r="BO277" s="397">
        <f t="shared" si="274"/>
        <v>0</v>
      </c>
      <c r="BP277" s="210">
        <f t="shared" si="275"/>
        <v>0</v>
      </c>
      <c r="BQ277" s="44">
        <f t="shared" si="276"/>
        <v>0</v>
      </c>
      <c r="BR277" s="70">
        <v>2860</v>
      </c>
      <c r="BS277" s="310"/>
      <c r="BT277" s="303"/>
      <c r="BU277" s="303"/>
      <c r="BV277" s="303"/>
      <c r="BW277" s="303"/>
      <c r="BX277" s="305"/>
      <c r="BY277" s="305"/>
      <c r="BZ277" s="303"/>
    </row>
    <row r="278" spans="1:78" ht="12.75" customHeight="1">
      <c r="A278" s="44" t="str">
        <f t="shared" si="258"/>
        <v>AX12861</v>
      </c>
      <c r="B278" s="107" t="s">
        <v>2436</v>
      </c>
      <c r="C278" s="47" t="s">
        <v>2440</v>
      </c>
      <c r="D278" s="46" t="s">
        <v>7</v>
      </c>
      <c r="E278" s="243"/>
      <c r="F278" s="47" t="s">
        <v>59</v>
      </c>
      <c r="G278" s="46" t="s">
        <v>76</v>
      </c>
      <c r="H278" s="621" t="s">
        <v>74</v>
      </c>
      <c r="I278" s="223" t="s">
        <v>1798</v>
      </c>
      <c r="J278" s="636" t="s">
        <v>1808</v>
      </c>
      <c r="K278" s="636" t="s">
        <v>1801</v>
      </c>
      <c r="L278" s="223" t="s">
        <v>1799</v>
      </c>
      <c r="M278" s="48">
        <v>4.0350000000000001</v>
      </c>
      <c r="N278" s="517">
        <v>5</v>
      </c>
      <c r="O278" s="518"/>
      <c r="P278" s="518"/>
      <c r="Q278" s="421"/>
      <c r="R278" s="50"/>
      <c r="S278" s="51"/>
      <c r="T278" s="52"/>
      <c r="U278" s="53"/>
      <c r="V278" s="54"/>
      <c r="W278" s="55"/>
      <c r="X278" s="56"/>
      <c r="Y278" s="57"/>
      <c r="Z278" s="58"/>
      <c r="AA278" s="59"/>
      <c r="AB278" s="242"/>
      <c r="AC278" s="242"/>
      <c r="AD278" s="213">
        <f t="shared" si="259"/>
        <v>0</v>
      </c>
      <c r="AE278" s="61">
        <f t="shared" si="260"/>
        <v>0</v>
      </c>
      <c r="AF278" s="62"/>
      <c r="AG278" s="62"/>
      <c r="AH278" s="63"/>
      <c r="AI278" s="513"/>
      <c r="AJ278" s="509"/>
      <c r="AK278" s="516"/>
      <c r="AL278" s="516"/>
      <c r="AM278" s="510"/>
      <c r="AN278" s="205">
        <f>ROUND(CEILING(AR278*('Summary '!$J$2/100+1),5),0)-1</f>
        <v>139</v>
      </c>
      <c r="AO278" s="206">
        <f t="shared" si="261"/>
        <v>0</v>
      </c>
      <c r="AP278" s="206">
        <f t="shared" si="262"/>
        <v>0</v>
      </c>
      <c r="AQ278" s="63"/>
      <c r="AR278" s="62">
        <v>114</v>
      </c>
      <c r="AS278" s="62"/>
      <c r="AT278" s="514"/>
      <c r="AU278" s="515"/>
      <c r="AV278" s="515">
        <f t="shared" si="263"/>
        <v>114</v>
      </c>
      <c r="AW278" s="511">
        <f t="shared" si="264"/>
        <v>114</v>
      </c>
      <c r="AX278" s="234"/>
      <c r="AY278" s="235"/>
      <c r="AZ278" s="236"/>
      <c r="BA278" s="237"/>
      <c r="BB278" s="238"/>
      <c r="BC278" s="45">
        <f t="shared" si="265"/>
        <v>0</v>
      </c>
      <c r="BD278" s="44">
        <f t="shared" si="266"/>
        <v>0</v>
      </c>
      <c r="BE278" s="512">
        <f t="shared" si="267"/>
        <v>119.7</v>
      </c>
      <c r="BF278" s="242"/>
      <c r="BG278" s="210">
        <f t="shared" si="268"/>
        <v>0</v>
      </c>
      <c r="BH278" s="512">
        <f t="shared" si="269"/>
        <v>125.4</v>
      </c>
      <c r="BI278" s="242"/>
      <c r="BJ278" s="44">
        <f t="shared" si="270"/>
        <v>0</v>
      </c>
      <c r="BK278" s="512">
        <f t="shared" si="271"/>
        <v>131.1</v>
      </c>
      <c r="BL278" s="242"/>
      <c r="BM278" s="210">
        <f t="shared" si="272"/>
        <v>0</v>
      </c>
      <c r="BN278" s="512">
        <f t="shared" si="273"/>
        <v>136.79999999999998</v>
      </c>
      <c r="BO278" s="397">
        <f t="shared" si="274"/>
        <v>0</v>
      </c>
      <c r="BP278" s="210">
        <f t="shared" si="275"/>
        <v>0</v>
      </c>
      <c r="BQ278" s="44">
        <f t="shared" si="276"/>
        <v>0</v>
      </c>
      <c r="BR278" s="84">
        <v>2861</v>
      </c>
      <c r="BS278" s="310"/>
      <c r="BT278" s="303"/>
      <c r="BU278" s="303"/>
      <c r="BV278" s="303"/>
      <c r="BW278" s="303"/>
      <c r="BX278" s="305"/>
      <c r="BY278" s="305"/>
      <c r="BZ278" s="303"/>
    </row>
    <row r="279" spans="1:78" ht="12.75" customHeight="1">
      <c r="A279" s="44" t="str">
        <f t="shared" si="258"/>
        <v>AX12862</v>
      </c>
      <c r="B279" s="107" t="s">
        <v>2436</v>
      </c>
      <c r="C279" s="47" t="s">
        <v>2441</v>
      </c>
      <c r="D279" s="46" t="s">
        <v>7</v>
      </c>
      <c r="E279" s="243"/>
      <c r="F279" s="47" t="s">
        <v>59</v>
      </c>
      <c r="G279" s="46" t="s">
        <v>76</v>
      </c>
      <c r="H279" s="621" t="s">
        <v>74</v>
      </c>
      <c r="I279" s="223" t="s">
        <v>1798</v>
      </c>
      <c r="J279" s="636" t="s">
        <v>1808</v>
      </c>
      <c r="K279" s="636" t="s">
        <v>1801</v>
      </c>
      <c r="L279" s="223" t="s">
        <v>1799</v>
      </c>
      <c r="M279" s="48">
        <v>4.2</v>
      </c>
      <c r="N279" s="517">
        <v>5</v>
      </c>
      <c r="O279" s="518"/>
      <c r="P279" s="518"/>
      <c r="Q279" s="421"/>
      <c r="R279" s="50"/>
      <c r="S279" s="51"/>
      <c r="T279" s="52"/>
      <c r="U279" s="53"/>
      <c r="V279" s="54"/>
      <c r="W279" s="55"/>
      <c r="X279" s="56"/>
      <c r="Y279" s="57"/>
      <c r="Z279" s="58"/>
      <c r="AA279" s="59"/>
      <c r="AB279" s="242"/>
      <c r="AC279" s="242"/>
      <c r="AD279" s="213">
        <f t="shared" si="259"/>
        <v>0</v>
      </c>
      <c r="AE279" s="61">
        <f t="shared" si="260"/>
        <v>0</v>
      </c>
      <c r="AF279" s="62"/>
      <c r="AG279" s="62"/>
      <c r="AH279" s="63"/>
      <c r="AI279" s="513"/>
      <c r="AJ279" s="509"/>
      <c r="AK279" s="516"/>
      <c r="AL279" s="516"/>
      <c r="AM279" s="510"/>
      <c r="AN279" s="205">
        <f>ROUND(CEILING(AR279*('Summary '!$J$2/100+1),5),0)-1</f>
        <v>139</v>
      </c>
      <c r="AO279" s="206">
        <f t="shared" si="261"/>
        <v>0</v>
      </c>
      <c r="AP279" s="206">
        <f t="shared" si="262"/>
        <v>0</v>
      </c>
      <c r="AQ279" s="63"/>
      <c r="AR279" s="62">
        <v>114</v>
      </c>
      <c r="AS279" s="62"/>
      <c r="AT279" s="514"/>
      <c r="AU279" s="515"/>
      <c r="AV279" s="515">
        <f t="shared" si="263"/>
        <v>114</v>
      </c>
      <c r="AW279" s="511">
        <f t="shared" si="264"/>
        <v>114</v>
      </c>
      <c r="AX279" s="234"/>
      <c r="AY279" s="235"/>
      <c r="AZ279" s="236"/>
      <c r="BA279" s="237"/>
      <c r="BB279" s="238"/>
      <c r="BC279" s="45">
        <f t="shared" si="265"/>
        <v>0</v>
      </c>
      <c r="BD279" s="44">
        <f t="shared" si="266"/>
        <v>0</v>
      </c>
      <c r="BE279" s="512">
        <f t="shared" si="267"/>
        <v>119.7</v>
      </c>
      <c r="BF279" s="242"/>
      <c r="BG279" s="210">
        <f t="shared" si="268"/>
        <v>0</v>
      </c>
      <c r="BH279" s="512">
        <f t="shared" si="269"/>
        <v>125.4</v>
      </c>
      <c r="BI279" s="242"/>
      <c r="BJ279" s="44">
        <f t="shared" si="270"/>
        <v>0</v>
      </c>
      <c r="BK279" s="512">
        <f t="shared" si="271"/>
        <v>131.1</v>
      </c>
      <c r="BL279" s="242"/>
      <c r="BM279" s="210">
        <f t="shared" si="272"/>
        <v>0</v>
      </c>
      <c r="BN279" s="512">
        <f t="shared" si="273"/>
        <v>136.79999999999998</v>
      </c>
      <c r="BO279" s="397">
        <f t="shared" si="274"/>
        <v>0</v>
      </c>
      <c r="BP279" s="210">
        <f t="shared" si="275"/>
        <v>0</v>
      </c>
      <c r="BQ279" s="44">
        <f t="shared" si="276"/>
        <v>0</v>
      </c>
      <c r="BR279" s="70">
        <v>2862</v>
      </c>
      <c r="BS279" s="310"/>
      <c r="BT279" s="303"/>
      <c r="BU279" s="303"/>
      <c r="BV279" s="303"/>
      <c r="BW279" s="303"/>
      <c r="BX279" s="305"/>
      <c r="BY279" s="305"/>
      <c r="BZ279" s="303"/>
    </row>
    <row r="280" spans="1:78" ht="12.75" customHeight="1">
      <c r="A280" s="44" t="str">
        <f t="shared" si="258"/>
        <v>AX12863</v>
      </c>
      <c r="B280" s="107" t="s">
        <v>2436</v>
      </c>
      <c r="C280" s="47" t="s">
        <v>2442</v>
      </c>
      <c r="D280" s="46" t="s">
        <v>7</v>
      </c>
      <c r="E280" s="243"/>
      <c r="F280" s="47" t="s">
        <v>59</v>
      </c>
      <c r="G280" s="46" t="s">
        <v>76</v>
      </c>
      <c r="H280" s="621" t="s">
        <v>74</v>
      </c>
      <c r="I280" s="223" t="s">
        <v>1798</v>
      </c>
      <c r="J280" s="636" t="s">
        <v>1808</v>
      </c>
      <c r="K280" s="636" t="s">
        <v>1801</v>
      </c>
      <c r="L280" s="223" t="s">
        <v>1799</v>
      </c>
      <c r="M280" s="48">
        <v>3.21</v>
      </c>
      <c r="N280" s="517">
        <v>5</v>
      </c>
      <c r="O280" s="518"/>
      <c r="P280" s="518"/>
      <c r="Q280" s="421"/>
      <c r="R280" s="50"/>
      <c r="S280" s="51"/>
      <c r="T280" s="52"/>
      <c r="U280" s="53"/>
      <c r="V280" s="54"/>
      <c r="W280" s="55"/>
      <c r="X280" s="56"/>
      <c r="Y280" s="57"/>
      <c r="Z280" s="58"/>
      <c r="AA280" s="59"/>
      <c r="AB280" s="242"/>
      <c r="AC280" s="242"/>
      <c r="AD280" s="213">
        <f t="shared" si="259"/>
        <v>0</v>
      </c>
      <c r="AE280" s="61">
        <f t="shared" si="260"/>
        <v>0</v>
      </c>
      <c r="AF280" s="62"/>
      <c r="AG280" s="62"/>
      <c r="AH280" s="63"/>
      <c r="AI280" s="513"/>
      <c r="AJ280" s="509"/>
      <c r="AK280" s="516"/>
      <c r="AL280" s="516"/>
      <c r="AM280" s="510"/>
      <c r="AN280" s="205">
        <f>ROUND(CEILING(AR280*('Summary '!$J$2/100+1),5),0)-1</f>
        <v>129</v>
      </c>
      <c r="AO280" s="206">
        <f t="shared" si="261"/>
        <v>0</v>
      </c>
      <c r="AP280" s="206">
        <f t="shared" si="262"/>
        <v>0</v>
      </c>
      <c r="AQ280" s="63"/>
      <c r="AR280" s="62">
        <v>104</v>
      </c>
      <c r="AS280" s="62"/>
      <c r="AT280" s="514"/>
      <c r="AU280" s="515"/>
      <c r="AV280" s="515">
        <f t="shared" si="263"/>
        <v>104</v>
      </c>
      <c r="AW280" s="511">
        <f t="shared" si="264"/>
        <v>104</v>
      </c>
      <c r="AX280" s="234"/>
      <c r="AY280" s="235"/>
      <c r="AZ280" s="236"/>
      <c r="BA280" s="237"/>
      <c r="BB280" s="238"/>
      <c r="BC280" s="45">
        <f t="shared" si="265"/>
        <v>0</v>
      </c>
      <c r="BD280" s="44">
        <f t="shared" si="266"/>
        <v>0</v>
      </c>
      <c r="BE280" s="512">
        <f t="shared" si="267"/>
        <v>109.2</v>
      </c>
      <c r="BF280" s="242"/>
      <c r="BG280" s="210">
        <f t="shared" si="268"/>
        <v>0</v>
      </c>
      <c r="BH280" s="512">
        <f t="shared" si="269"/>
        <v>114.4</v>
      </c>
      <c r="BI280" s="242"/>
      <c r="BJ280" s="44">
        <f t="shared" si="270"/>
        <v>0</v>
      </c>
      <c r="BK280" s="512">
        <f t="shared" si="271"/>
        <v>119.6</v>
      </c>
      <c r="BL280" s="242"/>
      <c r="BM280" s="210">
        <f t="shared" si="272"/>
        <v>0</v>
      </c>
      <c r="BN280" s="512">
        <f t="shared" si="273"/>
        <v>124.8</v>
      </c>
      <c r="BO280" s="397">
        <f t="shared" si="274"/>
        <v>0</v>
      </c>
      <c r="BP280" s="210">
        <f t="shared" si="275"/>
        <v>0</v>
      </c>
      <c r="BQ280" s="44">
        <f t="shared" si="276"/>
        <v>0</v>
      </c>
      <c r="BR280" s="84">
        <v>2863</v>
      </c>
      <c r="BS280" s="310"/>
      <c r="BT280" s="303"/>
      <c r="BU280" s="303"/>
      <c r="BV280" s="303"/>
      <c r="BW280" s="303"/>
      <c r="BX280" s="305"/>
      <c r="BY280" s="305"/>
      <c r="BZ280" s="303"/>
    </row>
    <row r="281" spans="1:78" ht="12.75" customHeight="1">
      <c r="A281" s="44" t="str">
        <f t="shared" si="258"/>
        <v>AX12864</v>
      </c>
      <c r="B281" s="107" t="s">
        <v>2436</v>
      </c>
      <c r="C281" s="47" t="s">
        <v>2443</v>
      </c>
      <c r="D281" s="46" t="s">
        <v>7</v>
      </c>
      <c r="E281" s="243"/>
      <c r="F281" s="47" t="s">
        <v>59</v>
      </c>
      <c r="G281" s="46" t="s">
        <v>87</v>
      </c>
      <c r="H281" s="621" t="s">
        <v>74</v>
      </c>
      <c r="I281" s="223" t="s">
        <v>1798</v>
      </c>
      <c r="J281" s="636" t="s">
        <v>1808</v>
      </c>
      <c r="K281" s="636" t="s">
        <v>1801</v>
      </c>
      <c r="L281" s="223" t="s">
        <v>1799</v>
      </c>
      <c r="M281" s="48">
        <v>4.0650000000000004</v>
      </c>
      <c r="N281" s="517">
        <v>2</v>
      </c>
      <c r="O281" s="518"/>
      <c r="P281" s="518"/>
      <c r="Q281" s="421"/>
      <c r="R281" s="50"/>
      <c r="S281" s="51"/>
      <c r="T281" s="52"/>
      <c r="U281" s="53"/>
      <c r="V281" s="54"/>
      <c r="W281" s="55"/>
      <c r="X281" s="56"/>
      <c r="Y281" s="57"/>
      <c r="Z281" s="58"/>
      <c r="AA281" s="59"/>
      <c r="AB281" s="242"/>
      <c r="AC281" s="242"/>
      <c r="AD281" s="213">
        <f t="shared" si="259"/>
        <v>0</v>
      </c>
      <c r="AE281" s="61">
        <f t="shared" si="260"/>
        <v>0</v>
      </c>
      <c r="AF281" s="62"/>
      <c r="AG281" s="62"/>
      <c r="AH281" s="63"/>
      <c r="AI281" s="513"/>
      <c r="AJ281" s="509"/>
      <c r="AK281" s="516"/>
      <c r="AL281" s="516"/>
      <c r="AM281" s="510"/>
      <c r="AN281" s="205">
        <f>ROUND(CEILING(AR281*('Summary '!$J$2/100+1),5),0)-1</f>
        <v>129</v>
      </c>
      <c r="AO281" s="206">
        <f t="shared" si="261"/>
        <v>0</v>
      </c>
      <c r="AP281" s="206">
        <f t="shared" si="262"/>
        <v>0</v>
      </c>
      <c r="AQ281" s="63"/>
      <c r="AR281" s="62">
        <v>104</v>
      </c>
      <c r="AS281" s="62"/>
      <c r="AT281" s="514"/>
      <c r="AU281" s="515"/>
      <c r="AV281" s="515">
        <f t="shared" si="263"/>
        <v>104</v>
      </c>
      <c r="AW281" s="511">
        <f t="shared" si="264"/>
        <v>104</v>
      </c>
      <c r="AX281" s="234"/>
      <c r="AY281" s="235"/>
      <c r="AZ281" s="236"/>
      <c r="BA281" s="237"/>
      <c r="BB281" s="238"/>
      <c r="BC281" s="45">
        <f t="shared" si="265"/>
        <v>0</v>
      </c>
      <c r="BD281" s="44">
        <f t="shared" si="266"/>
        <v>0</v>
      </c>
      <c r="BE281" s="512">
        <f t="shared" si="267"/>
        <v>109.2</v>
      </c>
      <c r="BF281" s="242"/>
      <c r="BG281" s="210">
        <f t="shared" si="268"/>
        <v>0</v>
      </c>
      <c r="BH281" s="512">
        <f t="shared" si="269"/>
        <v>114.4</v>
      </c>
      <c r="BI281" s="242"/>
      <c r="BJ281" s="44">
        <f t="shared" si="270"/>
        <v>0</v>
      </c>
      <c r="BK281" s="512">
        <f t="shared" si="271"/>
        <v>119.6</v>
      </c>
      <c r="BL281" s="242"/>
      <c r="BM281" s="210">
        <f t="shared" si="272"/>
        <v>0</v>
      </c>
      <c r="BN281" s="512">
        <f t="shared" si="273"/>
        <v>124.8</v>
      </c>
      <c r="BO281" s="397">
        <f t="shared" si="274"/>
        <v>0</v>
      </c>
      <c r="BP281" s="210">
        <f t="shared" si="275"/>
        <v>0</v>
      </c>
      <c r="BQ281" s="44">
        <f t="shared" si="276"/>
        <v>0</v>
      </c>
      <c r="BR281" s="70">
        <v>2864</v>
      </c>
      <c r="BS281" s="310"/>
      <c r="BT281" s="303"/>
      <c r="BU281" s="303"/>
      <c r="BV281" s="303"/>
      <c r="BW281" s="303"/>
      <c r="BX281" s="305"/>
      <c r="BY281" s="305"/>
      <c r="BZ281" s="303"/>
    </row>
    <row r="282" spans="1:78" ht="12.75" customHeight="1">
      <c r="A282" s="44" t="str">
        <f t="shared" si="258"/>
        <v>AX12865</v>
      </c>
      <c r="B282" s="107" t="s">
        <v>2436</v>
      </c>
      <c r="C282" s="47" t="s">
        <v>2444</v>
      </c>
      <c r="D282" s="46" t="s">
        <v>7</v>
      </c>
      <c r="E282" s="243"/>
      <c r="F282" s="47" t="s">
        <v>59</v>
      </c>
      <c r="G282" s="46" t="s">
        <v>87</v>
      </c>
      <c r="H282" s="621" t="s">
        <v>74</v>
      </c>
      <c r="I282" s="223" t="s">
        <v>1798</v>
      </c>
      <c r="J282" s="636" t="s">
        <v>1808</v>
      </c>
      <c r="K282" s="636" t="s">
        <v>1801</v>
      </c>
      <c r="L282" s="223" t="s">
        <v>1799</v>
      </c>
      <c r="M282" s="48">
        <v>4.7220000000000004</v>
      </c>
      <c r="N282" s="517">
        <v>2</v>
      </c>
      <c r="O282" s="518"/>
      <c r="P282" s="518"/>
      <c r="Q282" s="421"/>
      <c r="R282" s="50"/>
      <c r="S282" s="51"/>
      <c r="T282" s="52"/>
      <c r="U282" s="53"/>
      <c r="V282" s="54"/>
      <c r="W282" s="55"/>
      <c r="X282" s="56"/>
      <c r="Y282" s="57"/>
      <c r="Z282" s="58"/>
      <c r="AA282" s="59"/>
      <c r="AB282" s="242"/>
      <c r="AC282" s="242"/>
      <c r="AD282" s="213">
        <f t="shared" si="259"/>
        <v>0</v>
      </c>
      <c r="AE282" s="61">
        <f t="shared" si="260"/>
        <v>0</v>
      </c>
      <c r="AF282" s="62"/>
      <c r="AG282" s="62"/>
      <c r="AH282" s="63"/>
      <c r="AI282" s="513"/>
      <c r="AJ282" s="509"/>
      <c r="AK282" s="516"/>
      <c r="AL282" s="516"/>
      <c r="AM282" s="510"/>
      <c r="AN282" s="205">
        <f>ROUND(CEILING(AR282*('Summary '!$J$2/100+1),5),0)-1</f>
        <v>134</v>
      </c>
      <c r="AO282" s="206">
        <f t="shared" si="261"/>
        <v>0</v>
      </c>
      <c r="AP282" s="206">
        <f t="shared" si="262"/>
        <v>0</v>
      </c>
      <c r="AQ282" s="63"/>
      <c r="AR282" s="62">
        <v>109</v>
      </c>
      <c r="AS282" s="62"/>
      <c r="AT282" s="514"/>
      <c r="AU282" s="515"/>
      <c r="AV282" s="515">
        <f t="shared" si="263"/>
        <v>109</v>
      </c>
      <c r="AW282" s="511">
        <f t="shared" si="264"/>
        <v>109</v>
      </c>
      <c r="AX282" s="234"/>
      <c r="AY282" s="235"/>
      <c r="AZ282" s="236"/>
      <c r="BA282" s="237"/>
      <c r="BB282" s="238"/>
      <c r="BC282" s="45">
        <f t="shared" si="265"/>
        <v>0</v>
      </c>
      <c r="BD282" s="44">
        <f t="shared" si="266"/>
        <v>0</v>
      </c>
      <c r="BE282" s="512">
        <f t="shared" si="267"/>
        <v>114.45</v>
      </c>
      <c r="BF282" s="242"/>
      <c r="BG282" s="210">
        <f t="shared" si="268"/>
        <v>0</v>
      </c>
      <c r="BH282" s="512">
        <f t="shared" si="269"/>
        <v>119.9</v>
      </c>
      <c r="BI282" s="242"/>
      <c r="BJ282" s="44">
        <f t="shared" si="270"/>
        <v>0</v>
      </c>
      <c r="BK282" s="512">
        <f t="shared" si="271"/>
        <v>125.35</v>
      </c>
      <c r="BL282" s="242"/>
      <c r="BM282" s="210">
        <f t="shared" si="272"/>
        <v>0</v>
      </c>
      <c r="BN282" s="512">
        <f t="shared" si="273"/>
        <v>130.79999999999998</v>
      </c>
      <c r="BO282" s="397">
        <f t="shared" si="274"/>
        <v>0</v>
      </c>
      <c r="BP282" s="210">
        <f t="shared" si="275"/>
        <v>0</v>
      </c>
      <c r="BQ282" s="44">
        <f t="shared" si="276"/>
        <v>0</v>
      </c>
      <c r="BR282" s="84">
        <v>2865</v>
      </c>
      <c r="BS282" s="310"/>
      <c r="BT282" s="303"/>
      <c r="BU282" s="303"/>
      <c r="BV282" s="303"/>
      <c r="BW282" s="303"/>
      <c r="BX282" s="305"/>
      <c r="BY282" s="305"/>
      <c r="BZ282" s="303"/>
    </row>
    <row r="283" spans="1:78" ht="12.75" customHeight="1">
      <c r="A283" s="44" t="str">
        <f t="shared" si="258"/>
        <v>AX12866</v>
      </c>
      <c r="B283" s="107" t="s">
        <v>2436</v>
      </c>
      <c r="C283" s="47" t="s">
        <v>2445</v>
      </c>
      <c r="D283" s="46" t="s">
        <v>7</v>
      </c>
      <c r="E283" s="243"/>
      <c r="F283" s="47" t="s">
        <v>59</v>
      </c>
      <c r="G283" s="46" t="s">
        <v>87</v>
      </c>
      <c r="H283" s="621" t="s">
        <v>74</v>
      </c>
      <c r="I283" s="223" t="s">
        <v>1798</v>
      </c>
      <c r="J283" s="636" t="s">
        <v>1808</v>
      </c>
      <c r="K283" s="636" t="s">
        <v>1801</v>
      </c>
      <c r="L283" s="223" t="s">
        <v>1799</v>
      </c>
      <c r="M283" s="48">
        <v>3.38</v>
      </c>
      <c r="N283" s="517">
        <v>2</v>
      </c>
      <c r="O283" s="518"/>
      <c r="P283" s="518"/>
      <c r="Q283" s="421"/>
      <c r="R283" s="50"/>
      <c r="S283" s="51"/>
      <c r="T283" s="52"/>
      <c r="U283" s="53"/>
      <c r="V283" s="54"/>
      <c r="W283" s="55"/>
      <c r="X283" s="56"/>
      <c r="Y283" s="57"/>
      <c r="Z283" s="58"/>
      <c r="AA283" s="59"/>
      <c r="AB283" s="242"/>
      <c r="AC283" s="242"/>
      <c r="AD283" s="213">
        <f t="shared" si="259"/>
        <v>0</v>
      </c>
      <c r="AE283" s="61">
        <f t="shared" si="260"/>
        <v>0</v>
      </c>
      <c r="AF283" s="62"/>
      <c r="AG283" s="62"/>
      <c r="AH283" s="63"/>
      <c r="AI283" s="513"/>
      <c r="AJ283" s="509"/>
      <c r="AK283" s="516"/>
      <c r="AL283" s="516"/>
      <c r="AM283" s="510"/>
      <c r="AN283" s="205">
        <f>ROUND(CEILING(AR283*('Summary '!$J$2/100+1),5),0)-1</f>
        <v>124</v>
      </c>
      <c r="AO283" s="206">
        <f t="shared" si="261"/>
        <v>0</v>
      </c>
      <c r="AP283" s="206">
        <f t="shared" si="262"/>
        <v>0</v>
      </c>
      <c r="AQ283" s="63"/>
      <c r="AR283" s="62">
        <v>99</v>
      </c>
      <c r="AS283" s="62"/>
      <c r="AT283" s="514"/>
      <c r="AU283" s="515"/>
      <c r="AV283" s="515">
        <f t="shared" si="263"/>
        <v>99</v>
      </c>
      <c r="AW283" s="511">
        <f t="shared" si="264"/>
        <v>99</v>
      </c>
      <c r="AX283" s="234"/>
      <c r="AY283" s="235"/>
      <c r="AZ283" s="236"/>
      <c r="BA283" s="237"/>
      <c r="BB283" s="238"/>
      <c r="BC283" s="45">
        <f t="shared" si="265"/>
        <v>0</v>
      </c>
      <c r="BD283" s="44">
        <f t="shared" si="266"/>
        <v>0</v>
      </c>
      <c r="BE283" s="512">
        <f t="shared" si="267"/>
        <v>103.95</v>
      </c>
      <c r="BF283" s="242"/>
      <c r="BG283" s="210">
        <f t="shared" si="268"/>
        <v>0</v>
      </c>
      <c r="BH283" s="512">
        <f t="shared" si="269"/>
        <v>108.9</v>
      </c>
      <c r="BI283" s="242"/>
      <c r="BJ283" s="44">
        <f t="shared" si="270"/>
        <v>0</v>
      </c>
      <c r="BK283" s="512">
        <f t="shared" si="271"/>
        <v>113.85</v>
      </c>
      <c r="BL283" s="242"/>
      <c r="BM283" s="210">
        <f t="shared" si="272"/>
        <v>0</v>
      </c>
      <c r="BN283" s="512">
        <f t="shared" si="273"/>
        <v>118.8</v>
      </c>
      <c r="BO283" s="397">
        <f t="shared" si="274"/>
        <v>0</v>
      </c>
      <c r="BP283" s="210">
        <f t="shared" si="275"/>
        <v>0</v>
      </c>
      <c r="BQ283" s="44">
        <f t="shared" si="276"/>
        <v>0</v>
      </c>
      <c r="BR283" s="70">
        <v>2866</v>
      </c>
      <c r="BS283" s="310"/>
      <c r="BT283" s="303"/>
      <c r="BU283" s="303"/>
      <c r="BV283" s="303"/>
      <c r="BW283" s="303"/>
      <c r="BX283" s="305"/>
      <c r="BY283" s="305"/>
      <c r="BZ283" s="303"/>
    </row>
    <row r="284" spans="1:78" ht="12.75" customHeight="1">
      <c r="A284" s="44" t="str">
        <f t="shared" si="258"/>
        <v>AX12867</v>
      </c>
      <c r="B284" s="107" t="s">
        <v>2436</v>
      </c>
      <c r="C284" s="47" t="s">
        <v>2446</v>
      </c>
      <c r="D284" s="46" t="s">
        <v>7</v>
      </c>
      <c r="E284" s="243"/>
      <c r="F284" s="47" t="s">
        <v>59</v>
      </c>
      <c r="G284" s="46" t="s">
        <v>87</v>
      </c>
      <c r="H284" s="621" t="s">
        <v>74</v>
      </c>
      <c r="I284" s="223" t="s">
        <v>1798</v>
      </c>
      <c r="J284" s="636" t="s">
        <v>1808</v>
      </c>
      <c r="K284" s="636" t="s">
        <v>1801</v>
      </c>
      <c r="L284" s="223" t="s">
        <v>1799</v>
      </c>
      <c r="M284" s="48">
        <v>3.95</v>
      </c>
      <c r="N284" s="517">
        <v>2</v>
      </c>
      <c r="O284" s="518"/>
      <c r="P284" s="518"/>
      <c r="Q284" s="421"/>
      <c r="R284" s="50"/>
      <c r="S284" s="51"/>
      <c r="T284" s="52"/>
      <c r="U284" s="53"/>
      <c r="V284" s="54"/>
      <c r="W284" s="55"/>
      <c r="X284" s="56"/>
      <c r="Y284" s="57"/>
      <c r="Z284" s="58"/>
      <c r="AA284" s="59"/>
      <c r="AB284" s="242"/>
      <c r="AC284" s="242"/>
      <c r="AD284" s="213">
        <f t="shared" si="259"/>
        <v>0</v>
      </c>
      <c r="AE284" s="61">
        <f t="shared" si="260"/>
        <v>0</v>
      </c>
      <c r="AF284" s="62"/>
      <c r="AG284" s="62"/>
      <c r="AH284" s="63"/>
      <c r="AI284" s="513"/>
      <c r="AJ284" s="509"/>
      <c r="AK284" s="516"/>
      <c r="AL284" s="516"/>
      <c r="AM284" s="510"/>
      <c r="AN284" s="205">
        <f>ROUND(CEILING(AR284*('Summary '!$J$2/100+1),5),0)-1</f>
        <v>129</v>
      </c>
      <c r="AO284" s="206">
        <f t="shared" si="261"/>
        <v>0</v>
      </c>
      <c r="AP284" s="206">
        <f t="shared" si="262"/>
        <v>0</v>
      </c>
      <c r="AQ284" s="63"/>
      <c r="AR284" s="62">
        <v>104</v>
      </c>
      <c r="AS284" s="62"/>
      <c r="AT284" s="514"/>
      <c r="AU284" s="515"/>
      <c r="AV284" s="515">
        <f t="shared" si="263"/>
        <v>104</v>
      </c>
      <c r="AW284" s="511">
        <f t="shared" si="264"/>
        <v>104</v>
      </c>
      <c r="AX284" s="234"/>
      <c r="AY284" s="235"/>
      <c r="AZ284" s="236"/>
      <c r="BA284" s="237"/>
      <c r="BB284" s="238"/>
      <c r="BC284" s="45">
        <f t="shared" si="265"/>
        <v>0</v>
      </c>
      <c r="BD284" s="44">
        <f t="shared" si="266"/>
        <v>0</v>
      </c>
      <c r="BE284" s="512">
        <f t="shared" si="267"/>
        <v>109.2</v>
      </c>
      <c r="BF284" s="242"/>
      <c r="BG284" s="210">
        <f t="shared" si="268"/>
        <v>0</v>
      </c>
      <c r="BH284" s="512">
        <f t="shared" si="269"/>
        <v>114.4</v>
      </c>
      <c r="BI284" s="242"/>
      <c r="BJ284" s="44">
        <f t="shared" si="270"/>
        <v>0</v>
      </c>
      <c r="BK284" s="512">
        <f t="shared" si="271"/>
        <v>119.6</v>
      </c>
      <c r="BL284" s="242"/>
      <c r="BM284" s="210">
        <f t="shared" si="272"/>
        <v>0</v>
      </c>
      <c r="BN284" s="512">
        <f t="shared" si="273"/>
        <v>124.8</v>
      </c>
      <c r="BO284" s="397">
        <f t="shared" si="274"/>
        <v>0</v>
      </c>
      <c r="BP284" s="210">
        <f t="shared" si="275"/>
        <v>0</v>
      </c>
      <c r="BQ284" s="44">
        <f t="shared" si="276"/>
        <v>0</v>
      </c>
      <c r="BR284" s="84">
        <v>2867</v>
      </c>
      <c r="BS284" s="310"/>
      <c r="BT284" s="303"/>
      <c r="BU284" s="303"/>
      <c r="BV284" s="303"/>
      <c r="BW284" s="303"/>
      <c r="BX284" s="305"/>
      <c r="BY284" s="305"/>
      <c r="BZ284" s="303"/>
    </row>
    <row r="285" spans="1:78" ht="12.75" customHeight="1">
      <c r="A285" s="44" t="str">
        <f t="shared" si="258"/>
        <v>AX12868</v>
      </c>
      <c r="B285" s="107" t="s">
        <v>2436</v>
      </c>
      <c r="C285" s="47" t="s">
        <v>2447</v>
      </c>
      <c r="D285" s="46" t="s">
        <v>7</v>
      </c>
      <c r="E285" s="243"/>
      <c r="F285" s="47" t="s">
        <v>59</v>
      </c>
      <c r="G285" s="243" t="s">
        <v>99</v>
      </c>
      <c r="H285" s="621" t="s">
        <v>74</v>
      </c>
      <c r="I285" s="223" t="s">
        <v>1798</v>
      </c>
      <c r="J285" s="636" t="s">
        <v>1808</v>
      </c>
      <c r="K285" s="636" t="s">
        <v>1801</v>
      </c>
      <c r="L285" s="223" t="s">
        <v>1799</v>
      </c>
      <c r="M285" s="48">
        <v>2.95</v>
      </c>
      <c r="N285" s="517">
        <v>1</v>
      </c>
      <c r="O285" s="518"/>
      <c r="P285" s="518"/>
      <c r="Q285" s="421"/>
      <c r="R285" s="50"/>
      <c r="S285" s="51"/>
      <c r="T285" s="52"/>
      <c r="U285" s="53"/>
      <c r="V285" s="54"/>
      <c r="W285" s="55"/>
      <c r="X285" s="56"/>
      <c r="Y285" s="57"/>
      <c r="Z285" s="58"/>
      <c r="AA285" s="59"/>
      <c r="AB285" s="242"/>
      <c r="AC285" s="242"/>
      <c r="AD285" s="213">
        <f t="shared" si="259"/>
        <v>0</v>
      </c>
      <c r="AE285" s="61">
        <f t="shared" si="260"/>
        <v>0</v>
      </c>
      <c r="AF285" s="62"/>
      <c r="AG285" s="62"/>
      <c r="AH285" s="63"/>
      <c r="AI285" s="513"/>
      <c r="AJ285" s="509"/>
      <c r="AK285" s="516"/>
      <c r="AL285" s="516"/>
      <c r="AM285" s="510"/>
      <c r="AN285" s="205">
        <f>ROUND(CEILING(AR285*('Summary '!$J$2/100+1),5),0)-1</f>
        <v>124</v>
      </c>
      <c r="AO285" s="206">
        <f t="shared" si="261"/>
        <v>0</v>
      </c>
      <c r="AP285" s="206">
        <f t="shared" si="262"/>
        <v>0</v>
      </c>
      <c r="AQ285" s="63"/>
      <c r="AR285" s="62">
        <v>99</v>
      </c>
      <c r="AS285" s="62"/>
      <c r="AT285" s="514"/>
      <c r="AU285" s="515"/>
      <c r="AV285" s="515">
        <f t="shared" si="263"/>
        <v>99</v>
      </c>
      <c r="AW285" s="511">
        <f t="shared" si="264"/>
        <v>99</v>
      </c>
      <c r="AX285" s="234"/>
      <c r="AY285" s="235"/>
      <c r="AZ285" s="236"/>
      <c r="BA285" s="237"/>
      <c r="BB285" s="238"/>
      <c r="BC285" s="45">
        <f t="shared" si="265"/>
        <v>0</v>
      </c>
      <c r="BD285" s="44">
        <f t="shared" si="266"/>
        <v>0</v>
      </c>
      <c r="BE285" s="512">
        <f t="shared" si="267"/>
        <v>103.95</v>
      </c>
      <c r="BF285" s="242"/>
      <c r="BG285" s="210">
        <f t="shared" si="268"/>
        <v>0</v>
      </c>
      <c r="BH285" s="512">
        <f t="shared" si="269"/>
        <v>108.9</v>
      </c>
      <c r="BI285" s="242"/>
      <c r="BJ285" s="44">
        <f t="shared" si="270"/>
        <v>0</v>
      </c>
      <c r="BK285" s="512">
        <f t="shared" si="271"/>
        <v>113.85</v>
      </c>
      <c r="BL285" s="242"/>
      <c r="BM285" s="210">
        <f t="shared" si="272"/>
        <v>0</v>
      </c>
      <c r="BN285" s="512">
        <f t="shared" si="273"/>
        <v>118.8</v>
      </c>
      <c r="BO285" s="397">
        <f t="shared" si="274"/>
        <v>0</v>
      </c>
      <c r="BP285" s="210">
        <f t="shared" si="275"/>
        <v>0</v>
      </c>
      <c r="BQ285" s="44">
        <f t="shared" si="276"/>
        <v>0</v>
      </c>
      <c r="BR285" s="70">
        <v>2868</v>
      </c>
      <c r="BS285" s="310"/>
      <c r="BT285" s="303"/>
      <c r="BU285" s="303"/>
      <c r="BV285" s="303"/>
      <c r="BW285" s="303"/>
      <c r="BX285" s="305"/>
      <c r="BY285" s="305"/>
      <c r="BZ285" s="303"/>
    </row>
    <row r="286" spans="1:78" ht="13.75" customHeight="1">
      <c r="A286" s="210" t="str">
        <f t="shared" si="258"/>
        <v>AX12869</v>
      </c>
      <c r="B286" s="107" t="s">
        <v>2436</v>
      </c>
      <c r="C286" s="47" t="s">
        <v>2448</v>
      </c>
      <c r="D286" s="243" t="s">
        <v>7</v>
      </c>
      <c r="E286" s="243"/>
      <c r="F286" s="47" t="s">
        <v>59</v>
      </c>
      <c r="G286" s="243" t="s">
        <v>99</v>
      </c>
      <c r="H286" s="621" t="s">
        <v>74</v>
      </c>
      <c r="I286" s="223" t="s">
        <v>1798</v>
      </c>
      <c r="J286" s="636" t="s">
        <v>1808</v>
      </c>
      <c r="K286" s="636" t="s">
        <v>1801</v>
      </c>
      <c r="L286" s="223" t="s">
        <v>1799</v>
      </c>
      <c r="M286" s="212">
        <v>3.67</v>
      </c>
      <c r="N286" s="427">
        <v>1</v>
      </c>
      <c r="O286" s="430"/>
      <c r="P286" s="430"/>
      <c r="Q286" s="421"/>
      <c r="R286" s="225"/>
      <c r="S286" s="196"/>
      <c r="T286" s="197"/>
      <c r="U286" s="226"/>
      <c r="V286" s="199"/>
      <c r="W286" s="200"/>
      <c r="X286" s="201"/>
      <c r="Y286" s="202"/>
      <c r="Z286" s="203"/>
      <c r="AA286" s="227"/>
      <c r="AB286" s="242"/>
      <c r="AC286" s="242"/>
      <c r="AD286" s="213">
        <f t="shared" si="259"/>
        <v>0</v>
      </c>
      <c r="AE286" s="214">
        <f t="shared" si="260"/>
        <v>0</v>
      </c>
      <c r="AF286" s="62"/>
      <c r="AG286" s="62"/>
      <c r="AH286" s="63"/>
      <c r="AI286" s="516"/>
      <c r="AJ286" s="62"/>
      <c r="AK286" s="62"/>
      <c r="AL286" s="516"/>
      <c r="AM286" s="510"/>
      <c r="AN286" s="205">
        <f>ROUND(CEILING(AR286*('Summary '!$J$2/100+1),5),0)-1</f>
        <v>129</v>
      </c>
      <c r="AO286" s="63">
        <f t="shared" si="261"/>
        <v>0</v>
      </c>
      <c r="AP286" s="63">
        <f t="shared" si="262"/>
        <v>0</v>
      </c>
      <c r="AQ286" s="63"/>
      <c r="AR286" s="62">
        <v>104</v>
      </c>
      <c r="AS286" s="62"/>
      <c r="AT286" s="510"/>
      <c r="AU286" s="511"/>
      <c r="AV286" s="511">
        <f t="shared" si="263"/>
        <v>104</v>
      </c>
      <c r="AW286" s="511">
        <f t="shared" si="264"/>
        <v>104</v>
      </c>
      <c r="AX286" s="234"/>
      <c r="AY286" s="235"/>
      <c r="AZ286" s="236"/>
      <c r="BA286" s="237"/>
      <c r="BB286" s="238"/>
      <c r="BC286" s="239">
        <f t="shared" si="265"/>
        <v>0</v>
      </c>
      <c r="BD286" s="210">
        <f t="shared" si="266"/>
        <v>0</v>
      </c>
      <c r="BE286" s="512">
        <f t="shared" si="267"/>
        <v>109.2</v>
      </c>
      <c r="BF286" s="242"/>
      <c r="BG286" s="210">
        <f t="shared" si="268"/>
        <v>0</v>
      </c>
      <c r="BH286" s="512">
        <f t="shared" si="269"/>
        <v>114.4</v>
      </c>
      <c r="BI286" s="242"/>
      <c r="BJ286" s="210">
        <f t="shared" si="270"/>
        <v>0</v>
      </c>
      <c r="BK286" s="512">
        <f t="shared" si="271"/>
        <v>119.6</v>
      </c>
      <c r="BL286" s="242"/>
      <c r="BM286" s="210">
        <f t="shared" si="272"/>
        <v>0</v>
      </c>
      <c r="BN286" s="512">
        <f t="shared" si="273"/>
        <v>124.8</v>
      </c>
      <c r="BO286" s="397">
        <f t="shared" si="274"/>
        <v>0</v>
      </c>
      <c r="BP286" s="210">
        <f t="shared" si="275"/>
        <v>0</v>
      </c>
      <c r="BQ286" s="210">
        <f t="shared" si="276"/>
        <v>0</v>
      </c>
      <c r="BR286" s="84">
        <v>2869</v>
      </c>
      <c r="BS286" s="310"/>
      <c r="BT286" s="303"/>
      <c r="BU286" s="303"/>
      <c r="BV286" s="303"/>
      <c r="BW286" s="303"/>
      <c r="BX286" s="305"/>
      <c r="BY286" s="305"/>
      <c r="BZ286" s="303"/>
    </row>
    <row r="287" spans="1:78" ht="12.75" customHeight="1">
      <c r="A287" s="44" t="str">
        <f t="shared" si="258"/>
        <v>AX12870</v>
      </c>
      <c r="B287" s="107" t="s">
        <v>2436</v>
      </c>
      <c r="C287" s="47" t="s">
        <v>2449</v>
      </c>
      <c r="D287" s="46" t="s">
        <v>7</v>
      </c>
      <c r="E287" s="243"/>
      <c r="F287" s="47" t="s">
        <v>59</v>
      </c>
      <c r="G287" s="243" t="s">
        <v>99</v>
      </c>
      <c r="H287" s="621" t="s">
        <v>74</v>
      </c>
      <c r="I287" s="223" t="s">
        <v>1798</v>
      </c>
      <c r="J287" s="636" t="s">
        <v>1808</v>
      </c>
      <c r="K287" s="636" t="s">
        <v>1801</v>
      </c>
      <c r="L287" s="223" t="s">
        <v>1799</v>
      </c>
      <c r="M287" s="48">
        <v>4.2</v>
      </c>
      <c r="N287" s="517">
        <v>1</v>
      </c>
      <c r="O287" s="518"/>
      <c r="P287" s="518"/>
      <c r="Q287" s="421"/>
      <c r="R287" s="50"/>
      <c r="S287" s="51"/>
      <c r="T287" s="52"/>
      <c r="U287" s="53"/>
      <c r="V287" s="54"/>
      <c r="W287" s="55"/>
      <c r="X287" s="56"/>
      <c r="Y287" s="57"/>
      <c r="Z287" s="58"/>
      <c r="AA287" s="59"/>
      <c r="AB287" s="242"/>
      <c r="AC287" s="242"/>
      <c r="AD287" s="213">
        <f t="shared" si="259"/>
        <v>0</v>
      </c>
      <c r="AE287" s="61">
        <f t="shared" si="260"/>
        <v>0</v>
      </c>
      <c r="AF287" s="62"/>
      <c r="AG287" s="62"/>
      <c r="AH287" s="63"/>
      <c r="AI287" s="513"/>
      <c r="AJ287" s="509"/>
      <c r="AK287" s="516"/>
      <c r="AL287" s="516"/>
      <c r="AM287" s="510"/>
      <c r="AN287" s="205">
        <f>ROUND(CEILING(AR287*('Summary '!$J$2/100+1),5),0)-1</f>
        <v>134</v>
      </c>
      <c r="AO287" s="206">
        <f t="shared" si="261"/>
        <v>0</v>
      </c>
      <c r="AP287" s="206">
        <f t="shared" si="262"/>
        <v>0</v>
      </c>
      <c r="AQ287" s="63"/>
      <c r="AR287" s="62">
        <v>109</v>
      </c>
      <c r="AS287" s="62"/>
      <c r="AT287" s="514"/>
      <c r="AU287" s="515"/>
      <c r="AV287" s="515">
        <f t="shared" si="263"/>
        <v>109</v>
      </c>
      <c r="AW287" s="511">
        <f t="shared" si="264"/>
        <v>109</v>
      </c>
      <c r="AX287" s="234"/>
      <c r="AY287" s="235"/>
      <c r="AZ287" s="236"/>
      <c r="BA287" s="237"/>
      <c r="BB287" s="238"/>
      <c r="BC287" s="45">
        <f t="shared" si="265"/>
        <v>0</v>
      </c>
      <c r="BD287" s="44">
        <f t="shared" si="266"/>
        <v>0</v>
      </c>
      <c r="BE287" s="512">
        <f t="shared" si="267"/>
        <v>114.45</v>
      </c>
      <c r="BF287" s="242"/>
      <c r="BG287" s="210">
        <f t="shared" si="268"/>
        <v>0</v>
      </c>
      <c r="BH287" s="512">
        <f t="shared" si="269"/>
        <v>119.9</v>
      </c>
      <c r="BI287" s="242"/>
      <c r="BJ287" s="44">
        <f t="shared" si="270"/>
        <v>0</v>
      </c>
      <c r="BK287" s="512">
        <f t="shared" si="271"/>
        <v>125.35</v>
      </c>
      <c r="BL287" s="242"/>
      <c r="BM287" s="210">
        <f t="shared" si="272"/>
        <v>0</v>
      </c>
      <c r="BN287" s="512">
        <f t="shared" si="273"/>
        <v>130.79999999999998</v>
      </c>
      <c r="BO287" s="397">
        <f t="shared" si="274"/>
        <v>0</v>
      </c>
      <c r="BP287" s="210">
        <f t="shared" si="275"/>
        <v>0</v>
      </c>
      <c r="BQ287" s="44">
        <f t="shared" si="276"/>
        <v>0</v>
      </c>
      <c r="BR287" s="70">
        <v>2870</v>
      </c>
      <c r="BS287" s="310"/>
      <c r="BT287" s="303"/>
      <c r="BU287" s="303"/>
      <c r="BV287" s="303"/>
      <c r="BW287" s="303"/>
      <c r="BX287" s="305"/>
      <c r="BY287" s="305"/>
      <c r="BZ287" s="303"/>
    </row>
    <row r="288" spans="1:78" ht="12.75" customHeight="1">
      <c r="A288" s="44" t="str">
        <f t="shared" si="258"/>
        <v>AX12871</v>
      </c>
      <c r="B288" s="107" t="s">
        <v>2436</v>
      </c>
      <c r="C288" s="47" t="s">
        <v>2450</v>
      </c>
      <c r="D288" s="46" t="s">
        <v>7</v>
      </c>
      <c r="E288" s="243"/>
      <c r="F288" s="47" t="s">
        <v>59</v>
      </c>
      <c r="G288" s="243" t="s">
        <v>99</v>
      </c>
      <c r="H288" s="621" t="s">
        <v>74</v>
      </c>
      <c r="I288" s="223" t="s">
        <v>1798</v>
      </c>
      <c r="J288" s="636" t="s">
        <v>1808</v>
      </c>
      <c r="K288" s="636" t="s">
        <v>1801</v>
      </c>
      <c r="L288" s="223" t="s">
        <v>1799</v>
      </c>
      <c r="M288" s="48">
        <v>3.4249999999999998</v>
      </c>
      <c r="N288" s="517">
        <v>1</v>
      </c>
      <c r="O288" s="518"/>
      <c r="P288" s="518"/>
      <c r="Q288" s="421"/>
      <c r="R288" s="50"/>
      <c r="S288" s="51"/>
      <c r="T288" s="52"/>
      <c r="U288" s="53"/>
      <c r="V288" s="54"/>
      <c r="W288" s="55"/>
      <c r="X288" s="56"/>
      <c r="Y288" s="57"/>
      <c r="Z288" s="58"/>
      <c r="AA288" s="59"/>
      <c r="AB288" s="242"/>
      <c r="AC288" s="242"/>
      <c r="AD288" s="213">
        <f t="shared" si="259"/>
        <v>0</v>
      </c>
      <c r="AE288" s="61">
        <f t="shared" si="260"/>
        <v>0</v>
      </c>
      <c r="AF288" s="62"/>
      <c r="AG288" s="62"/>
      <c r="AH288" s="63"/>
      <c r="AI288" s="513"/>
      <c r="AJ288" s="509"/>
      <c r="AK288" s="516"/>
      <c r="AL288" s="516"/>
      <c r="AM288" s="510"/>
      <c r="AN288" s="205">
        <f>ROUND(CEILING(AR288*('Summary '!$J$2/100+1),5),0)-1</f>
        <v>129</v>
      </c>
      <c r="AO288" s="206">
        <f t="shared" si="261"/>
        <v>0</v>
      </c>
      <c r="AP288" s="206">
        <f t="shared" si="262"/>
        <v>0</v>
      </c>
      <c r="AQ288" s="63"/>
      <c r="AR288" s="62">
        <v>104</v>
      </c>
      <c r="AS288" s="62"/>
      <c r="AT288" s="514"/>
      <c r="AU288" s="515"/>
      <c r="AV288" s="515">
        <f t="shared" si="263"/>
        <v>104</v>
      </c>
      <c r="AW288" s="511">
        <f t="shared" si="264"/>
        <v>104</v>
      </c>
      <c r="AX288" s="234"/>
      <c r="AY288" s="235"/>
      <c r="AZ288" s="236"/>
      <c r="BA288" s="237"/>
      <c r="BB288" s="238"/>
      <c r="BC288" s="45">
        <f t="shared" si="265"/>
        <v>0</v>
      </c>
      <c r="BD288" s="44">
        <f t="shared" si="266"/>
        <v>0</v>
      </c>
      <c r="BE288" s="512">
        <f t="shared" si="267"/>
        <v>109.2</v>
      </c>
      <c r="BF288" s="242"/>
      <c r="BG288" s="210">
        <f t="shared" si="268"/>
        <v>0</v>
      </c>
      <c r="BH288" s="512">
        <f t="shared" si="269"/>
        <v>114.4</v>
      </c>
      <c r="BI288" s="242"/>
      <c r="BJ288" s="44">
        <f t="shared" si="270"/>
        <v>0</v>
      </c>
      <c r="BK288" s="512">
        <f t="shared" si="271"/>
        <v>119.6</v>
      </c>
      <c r="BL288" s="242"/>
      <c r="BM288" s="210">
        <f t="shared" si="272"/>
        <v>0</v>
      </c>
      <c r="BN288" s="512">
        <f t="shared" si="273"/>
        <v>124.8</v>
      </c>
      <c r="BO288" s="397">
        <f t="shared" si="274"/>
        <v>0</v>
      </c>
      <c r="BP288" s="210">
        <f t="shared" si="275"/>
        <v>0</v>
      </c>
      <c r="BQ288" s="44">
        <f t="shared" si="276"/>
        <v>0</v>
      </c>
      <c r="BR288" s="84">
        <v>2871</v>
      </c>
      <c r="BS288" s="310"/>
      <c r="BT288" s="303"/>
      <c r="BU288" s="303"/>
      <c r="BV288" s="303"/>
      <c r="BW288" s="303"/>
      <c r="BX288" s="305"/>
      <c r="BY288" s="305"/>
      <c r="BZ288" s="303"/>
    </row>
    <row r="289" spans="1:78" ht="17">
      <c r="A289" s="71"/>
      <c r="B289" s="183"/>
      <c r="C289" s="293" t="s">
        <v>592</v>
      </c>
      <c r="D289" s="72"/>
      <c r="E289" s="207"/>
      <c r="F289" s="72"/>
      <c r="G289" s="72"/>
      <c r="H289" s="72"/>
      <c r="I289" s="72"/>
      <c r="J289" s="72"/>
      <c r="K289" s="72"/>
      <c r="L289" s="72"/>
      <c r="M289" s="72"/>
      <c r="N289" s="73"/>
      <c r="O289" s="428"/>
      <c r="P289" s="428"/>
      <c r="Q289" s="244"/>
      <c r="R289" s="74"/>
      <c r="S289" s="74"/>
      <c r="T289" s="74"/>
      <c r="U289" s="75"/>
      <c r="V289" s="74"/>
      <c r="W289" s="74"/>
      <c r="X289" s="76"/>
      <c r="Y289" s="74"/>
      <c r="Z289" s="76"/>
      <c r="AA289" s="76"/>
      <c r="AB289" s="455"/>
      <c r="AC289" s="455"/>
      <c r="AD289" s="77"/>
      <c r="AE289" s="77"/>
      <c r="AF289" s="77"/>
      <c r="AG289" s="77"/>
      <c r="AH289" s="77"/>
      <c r="AI289" s="77"/>
      <c r="AJ289" s="404"/>
      <c r="AK289" s="77"/>
      <c r="AL289" s="404"/>
      <c r="AM289" s="404"/>
      <c r="AN289" s="404"/>
      <c r="AO289" s="404"/>
      <c r="AP289" s="404"/>
      <c r="AQ289" s="404"/>
      <c r="AR289" s="404"/>
      <c r="AS289" s="404"/>
      <c r="AT289" s="404"/>
      <c r="AU289" s="404"/>
      <c r="AV289" s="404"/>
      <c r="AW289" s="404"/>
      <c r="AX289" s="455"/>
      <c r="AY289" s="455"/>
      <c r="AZ289" s="455"/>
      <c r="BA289" s="455"/>
      <c r="BB289" s="455"/>
      <c r="BC289" s="404"/>
      <c r="BD289" s="404"/>
      <c r="BE289" s="404"/>
      <c r="BF289" s="455"/>
      <c r="BG289" s="404"/>
      <c r="BH289" s="404"/>
      <c r="BI289" s="455"/>
      <c r="BJ289" s="404"/>
      <c r="BK289" s="404"/>
      <c r="BL289" s="455"/>
      <c r="BM289" s="404"/>
      <c r="BN289" s="404"/>
      <c r="BO289" s="404"/>
      <c r="BP289" s="404"/>
      <c r="BQ289" s="81"/>
      <c r="BR289" s="82"/>
      <c r="BS289" s="310"/>
      <c r="BT289" s="303"/>
      <c r="BU289" s="303"/>
      <c r="BV289" s="303"/>
      <c r="BW289" s="303"/>
      <c r="BX289" s="305"/>
      <c r="BY289" s="305"/>
      <c r="BZ289" s="303"/>
    </row>
    <row r="290" spans="1:78" ht="12.75" customHeight="1">
      <c r="A290" s="44" t="str">
        <f t="shared" ref="A290:A306" si="277">"AX1"&amp;REPT(0,4-LEN(BR290))&amp;BR290</f>
        <v>AX11264</v>
      </c>
      <c r="B290" s="38" t="s">
        <v>592</v>
      </c>
      <c r="C290" s="47" t="s">
        <v>624</v>
      </c>
      <c r="D290" s="46" t="s">
        <v>7</v>
      </c>
      <c r="E290" s="243"/>
      <c r="F290" s="48" t="s">
        <v>67</v>
      </c>
      <c r="G290" s="48" t="s">
        <v>67</v>
      </c>
      <c r="H290" s="48" t="s">
        <v>79</v>
      </c>
      <c r="I290" s="223" t="s">
        <v>592</v>
      </c>
      <c r="J290" s="636" t="s">
        <v>1808</v>
      </c>
      <c r="K290" s="636" t="s">
        <v>1801</v>
      </c>
      <c r="L290" s="223" t="s">
        <v>1799</v>
      </c>
      <c r="M290" s="48">
        <v>1.98</v>
      </c>
      <c r="N290" s="517">
        <v>15</v>
      </c>
      <c r="O290" s="518"/>
      <c r="P290" s="518"/>
      <c r="Q290" s="421"/>
      <c r="R290" s="50"/>
      <c r="S290" s="51"/>
      <c r="T290" s="52"/>
      <c r="U290" s="53"/>
      <c r="V290" s="54"/>
      <c r="W290" s="55"/>
      <c r="X290" s="56"/>
      <c r="Y290" s="57"/>
      <c r="Z290" s="58"/>
      <c r="AA290" s="59"/>
      <c r="AB290" s="242"/>
      <c r="AC290" s="242"/>
      <c r="AD290" s="213">
        <f t="shared" ref="AD290:AD321" si="278">SUM(Q290:AC290)</f>
        <v>0</v>
      </c>
      <c r="AE290" s="61">
        <f t="shared" ref="AE290:AE304" si="279">N290*AD290</f>
        <v>0</v>
      </c>
      <c r="AF290" s="62"/>
      <c r="AG290" s="62"/>
      <c r="AH290" s="63"/>
      <c r="AI290" s="513"/>
      <c r="AJ290" s="509"/>
      <c r="AK290" s="516"/>
      <c r="AL290" s="516"/>
      <c r="AM290" s="510"/>
      <c r="AN290" s="205">
        <f>ROUND(CEILING(AR290*('Summary '!$J$2/100+1),5),0)-1</f>
        <v>104</v>
      </c>
      <c r="AO290" s="206">
        <f t="shared" ref="AO290:AO312" si="280">IF(P290=TRUE,-0.05,0)</f>
        <v>0</v>
      </c>
      <c r="AP290" s="206">
        <f t="shared" ref="AP290:AP312" si="281">IF(O290=TRUE,0.15,0)</f>
        <v>0</v>
      </c>
      <c r="AQ290" s="63"/>
      <c r="AR290" s="62">
        <v>84</v>
      </c>
      <c r="AS290" s="62"/>
      <c r="AT290" s="514"/>
      <c r="AU290" s="515"/>
      <c r="AV290" s="515">
        <f t="shared" ref="AV290:AV312" si="282">IF(OrderFormType="Wholesale",CEILING(AR290*ExchRate,ExchRateRoundUpTo),CEILING(AN290*ExchRate,ExchRateRoundUpTo)/1.22)</f>
        <v>84</v>
      </c>
      <c r="AW290" s="511">
        <f t="shared" ref="AW290:AW312" si="283">AV290*(1+AO290+AP290)</f>
        <v>84</v>
      </c>
      <c r="AX290" s="234"/>
      <c r="AY290" s="235"/>
      <c r="AZ290" s="236"/>
      <c r="BA290" s="237"/>
      <c r="BB290" s="238"/>
      <c r="BC290" s="45">
        <f t="shared" ref="BC290:BC312" si="284">SUM(AX290:BB290)</f>
        <v>0</v>
      </c>
      <c r="BD290" s="44">
        <f t="shared" ref="BD290:BD312" si="285">N290*BC290</f>
        <v>0</v>
      </c>
      <c r="BE290" s="512">
        <f t="shared" ref="BE290:BE312" si="286">AV290*(1.05+AO290+AP290)</f>
        <v>88.2</v>
      </c>
      <c r="BF290" s="242"/>
      <c r="BG290" s="210">
        <f t="shared" ref="BG290:BG341" si="287">$N290*BF290</f>
        <v>0</v>
      </c>
      <c r="BH290" s="512">
        <f t="shared" si="269"/>
        <v>92.4</v>
      </c>
      <c r="BI290" s="242"/>
      <c r="BJ290" s="44">
        <f t="shared" ref="BJ290:BJ312" si="288">N290*BI290</f>
        <v>0</v>
      </c>
      <c r="BK290" s="512">
        <f t="shared" ref="BK290:BK312" si="289">AV290*(1.15+AO290+AP290)</f>
        <v>96.6</v>
      </c>
      <c r="BL290" s="242"/>
      <c r="BM290" s="210">
        <f t="shared" ref="BM290:BM312" si="290">N290*BL290</f>
        <v>0</v>
      </c>
      <c r="BN290" s="512">
        <f t="shared" ref="BN290:BN312" si="291">AV290*(1.2+AO290+AP290)</f>
        <v>100.8</v>
      </c>
      <c r="BO290" s="397">
        <f t="shared" ref="BO290:BO312" si="292">(AD290*AW290)+(BC290*BE290)+(BF290*BH290)+(BI290*BK290)+(BL290*BN290)</f>
        <v>0</v>
      </c>
      <c r="BP290" s="210">
        <f t="shared" ref="BP290:BP312" si="293">AD290+BC290+BF290+BI290+BL290</f>
        <v>0</v>
      </c>
      <c r="BQ290" s="44">
        <f t="shared" ref="BQ290:BQ312" si="294">N290*BP290</f>
        <v>0</v>
      </c>
      <c r="BR290" s="70">
        <v>1264</v>
      </c>
      <c r="BS290" s="310"/>
      <c r="BT290" s="303"/>
      <c r="BU290" s="303"/>
      <c r="BV290" s="303"/>
      <c r="BW290" s="303"/>
      <c r="BX290" s="305"/>
      <c r="BY290" s="305"/>
      <c r="BZ290" s="303"/>
    </row>
    <row r="291" spans="1:78" ht="12.75" customHeight="1">
      <c r="A291" s="44" t="str">
        <f t="shared" si="277"/>
        <v>AX11265</v>
      </c>
      <c r="B291" s="38" t="s">
        <v>592</v>
      </c>
      <c r="C291" s="47" t="s">
        <v>625</v>
      </c>
      <c r="D291" s="46" t="s">
        <v>7</v>
      </c>
      <c r="E291" s="243"/>
      <c r="F291" s="48" t="s">
        <v>67</v>
      </c>
      <c r="G291" s="46" t="s">
        <v>73</v>
      </c>
      <c r="H291" s="46" t="s">
        <v>79</v>
      </c>
      <c r="I291" s="223" t="s">
        <v>592</v>
      </c>
      <c r="J291" s="636" t="s">
        <v>1808</v>
      </c>
      <c r="K291" s="636" t="s">
        <v>1801</v>
      </c>
      <c r="L291" s="223" t="s">
        <v>1799</v>
      </c>
      <c r="M291" s="48">
        <v>2.702</v>
      </c>
      <c r="N291" s="517">
        <v>10</v>
      </c>
      <c r="O291" s="518"/>
      <c r="P291" s="518"/>
      <c r="Q291" s="421"/>
      <c r="R291" s="50"/>
      <c r="S291" s="51"/>
      <c r="T291" s="52"/>
      <c r="U291" s="53"/>
      <c r="V291" s="54"/>
      <c r="W291" s="55"/>
      <c r="X291" s="56"/>
      <c r="Y291" s="57"/>
      <c r="Z291" s="58"/>
      <c r="AA291" s="59"/>
      <c r="AB291" s="242"/>
      <c r="AC291" s="242"/>
      <c r="AD291" s="213">
        <f t="shared" si="278"/>
        <v>0</v>
      </c>
      <c r="AE291" s="61">
        <f t="shared" si="279"/>
        <v>0</v>
      </c>
      <c r="AF291" s="62"/>
      <c r="AG291" s="62"/>
      <c r="AH291" s="63"/>
      <c r="AI291" s="513"/>
      <c r="AJ291" s="509"/>
      <c r="AK291" s="516"/>
      <c r="AL291" s="516"/>
      <c r="AM291" s="510"/>
      <c r="AN291" s="205">
        <f>ROUND(CEILING(AR291*('Summary '!$J$2/100+1),5),0)-1</f>
        <v>114</v>
      </c>
      <c r="AO291" s="206">
        <f t="shared" si="280"/>
        <v>0</v>
      </c>
      <c r="AP291" s="206">
        <f t="shared" si="281"/>
        <v>0</v>
      </c>
      <c r="AQ291" s="63"/>
      <c r="AR291" s="62">
        <v>94</v>
      </c>
      <c r="AS291" s="62"/>
      <c r="AT291" s="514"/>
      <c r="AU291" s="515"/>
      <c r="AV291" s="515">
        <f t="shared" si="282"/>
        <v>94</v>
      </c>
      <c r="AW291" s="511">
        <f t="shared" si="283"/>
        <v>94</v>
      </c>
      <c r="AX291" s="234"/>
      <c r="AY291" s="235"/>
      <c r="AZ291" s="236"/>
      <c r="BA291" s="237"/>
      <c r="BB291" s="238"/>
      <c r="BC291" s="45">
        <f t="shared" si="284"/>
        <v>0</v>
      </c>
      <c r="BD291" s="44">
        <f t="shared" si="285"/>
        <v>0</v>
      </c>
      <c r="BE291" s="512">
        <f t="shared" si="286"/>
        <v>98.7</v>
      </c>
      <c r="BF291" s="242"/>
      <c r="BG291" s="210">
        <f t="shared" si="287"/>
        <v>0</v>
      </c>
      <c r="BH291" s="512">
        <f t="shared" si="269"/>
        <v>103.4</v>
      </c>
      <c r="BI291" s="242"/>
      <c r="BJ291" s="44">
        <f t="shared" si="288"/>
        <v>0</v>
      </c>
      <c r="BK291" s="512">
        <f t="shared" si="289"/>
        <v>108.1</v>
      </c>
      <c r="BL291" s="242"/>
      <c r="BM291" s="210">
        <f t="shared" si="290"/>
        <v>0</v>
      </c>
      <c r="BN291" s="512">
        <f t="shared" si="291"/>
        <v>112.8</v>
      </c>
      <c r="BO291" s="397">
        <f t="shared" si="292"/>
        <v>0</v>
      </c>
      <c r="BP291" s="210">
        <f t="shared" si="293"/>
        <v>0</v>
      </c>
      <c r="BQ291" s="44">
        <f t="shared" si="294"/>
        <v>0</v>
      </c>
      <c r="BR291" s="84">
        <v>1265</v>
      </c>
      <c r="BS291" s="310"/>
      <c r="BT291" s="303"/>
      <c r="BU291" s="303"/>
      <c r="BV291" s="303"/>
      <c r="BW291" s="303"/>
      <c r="BX291" s="305"/>
      <c r="BY291" s="305"/>
      <c r="BZ291" s="303"/>
    </row>
    <row r="292" spans="1:78" ht="12.75" customHeight="1">
      <c r="A292" s="44" t="str">
        <f t="shared" si="277"/>
        <v>AX11266</v>
      </c>
      <c r="B292" s="38" t="s">
        <v>592</v>
      </c>
      <c r="C292" s="47" t="s">
        <v>626</v>
      </c>
      <c r="D292" s="46" t="s">
        <v>7</v>
      </c>
      <c r="E292" s="243"/>
      <c r="F292" s="46" t="s">
        <v>57</v>
      </c>
      <c r="G292" s="46" t="s">
        <v>73</v>
      </c>
      <c r="H292" s="46" t="s">
        <v>79</v>
      </c>
      <c r="I292" s="223" t="s">
        <v>592</v>
      </c>
      <c r="J292" s="636" t="s">
        <v>1808</v>
      </c>
      <c r="K292" s="636" t="s">
        <v>1801</v>
      </c>
      <c r="L292" s="223" t="s">
        <v>1799</v>
      </c>
      <c r="M292" s="48">
        <v>4.3289999999999997</v>
      </c>
      <c r="N292" s="517">
        <v>10</v>
      </c>
      <c r="O292" s="518"/>
      <c r="P292" s="518"/>
      <c r="Q292" s="421"/>
      <c r="R292" s="50"/>
      <c r="S292" s="51"/>
      <c r="T292" s="52"/>
      <c r="U292" s="53"/>
      <c r="V292" s="54"/>
      <c r="W292" s="55"/>
      <c r="X292" s="56"/>
      <c r="Y292" s="57"/>
      <c r="Z292" s="58"/>
      <c r="AA292" s="59"/>
      <c r="AB292" s="242"/>
      <c r="AC292" s="242"/>
      <c r="AD292" s="213">
        <f t="shared" si="278"/>
        <v>0</v>
      </c>
      <c r="AE292" s="61">
        <f t="shared" si="279"/>
        <v>0</v>
      </c>
      <c r="AF292" s="62"/>
      <c r="AG292" s="62"/>
      <c r="AH292" s="63"/>
      <c r="AI292" s="513"/>
      <c r="AJ292" s="509"/>
      <c r="AK292" s="516"/>
      <c r="AL292" s="516"/>
      <c r="AM292" s="510"/>
      <c r="AN292" s="205">
        <f>ROUND(CEILING(AR292*('Summary '!$J$2/100+1),5),0)-1</f>
        <v>129</v>
      </c>
      <c r="AO292" s="206">
        <f t="shared" si="280"/>
        <v>0</v>
      </c>
      <c r="AP292" s="206">
        <f t="shared" si="281"/>
        <v>0</v>
      </c>
      <c r="AQ292" s="63"/>
      <c r="AR292" s="62">
        <v>104</v>
      </c>
      <c r="AS292" s="62"/>
      <c r="AT292" s="514"/>
      <c r="AU292" s="515"/>
      <c r="AV292" s="515">
        <f t="shared" si="282"/>
        <v>104</v>
      </c>
      <c r="AW292" s="511">
        <f t="shared" si="283"/>
        <v>104</v>
      </c>
      <c r="AX292" s="234"/>
      <c r="AY292" s="235"/>
      <c r="AZ292" s="236"/>
      <c r="BA292" s="237"/>
      <c r="BB292" s="238"/>
      <c r="BC292" s="45">
        <f t="shared" si="284"/>
        <v>0</v>
      </c>
      <c r="BD292" s="44">
        <f t="shared" si="285"/>
        <v>0</v>
      </c>
      <c r="BE292" s="512">
        <f t="shared" si="286"/>
        <v>109.2</v>
      </c>
      <c r="BF292" s="242"/>
      <c r="BG292" s="210">
        <f t="shared" si="287"/>
        <v>0</v>
      </c>
      <c r="BH292" s="512">
        <f t="shared" si="269"/>
        <v>114.4</v>
      </c>
      <c r="BI292" s="242"/>
      <c r="BJ292" s="44">
        <f t="shared" si="288"/>
        <v>0</v>
      </c>
      <c r="BK292" s="512">
        <f t="shared" si="289"/>
        <v>119.6</v>
      </c>
      <c r="BL292" s="242"/>
      <c r="BM292" s="210">
        <f t="shared" si="290"/>
        <v>0</v>
      </c>
      <c r="BN292" s="512">
        <f t="shared" si="291"/>
        <v>124.8</v>
      </c>
      <c r="BO292" s="397">
        <f t="shared" si="292"/>
        <v>0</v>
      </c>
      <c r="BP292" s="210">
        <f t="shared" si="293"/>
        <v>0</v>
      </c>
      <c r="BQ292" s="44">
        <f t="shared" si="294"/>
        <v>0</v>
      </c>
      <c r="BR292" s="70">
        <v>1266</v>
      </c>
      <c r="BS292" s="310"/>
      <c r="BT292" s="303"/>
      <c r="BU292" s="303"/>
      <c r="BV292" s="303"/>
      <c r="BW292" s="303"/>
      <c r="BX292" s="305"/>
      <c r="BY292" s="305"/>
      <c r="BZ292" s="303"/>
    </row>
    <row r="293" spans="1:78" ht="12.75" customHeight="1">
      <c r="A293" s="44" t="str">
        <f t="shared" si="277"/>
        <v>AX11268</v>
      </c>
      <c r="B293" s="38" t="s">
        <v>592</v>
      </c>
      <c r="C293" s="47" t="s">
        <v>627</v>
      </c>
      <c r="D293" s="46" t="s">
        <v>7</v>
      </c>
      <c r="E293" s="243"/>
      <c r="F293" s="48" t="s">
        <v>58</v>
      </c>
      <c r="G293" s="48" t="s">
        <v>73</v>
      </c>
      <c r="H293" s="48" t="s">
        <v>74</v>
      </c>
      <c r="I293" s="223" t="s">
        <v>592</v>
      </c>
      <c r="J293" s="636" t="s">
        <v>1808</v>
      </c>
      <c r="K293" s="636" t="s">
        <v>1801</v>
      </c>
      <c r="L293" s="223" t="s">
        <v>1799</v>
      </c>
      <c r="M293" s="48">
        <v>5.2149999999999999</v>
      </c>
      <c r="N293" s="517">
        <v>10</v>
      </c>
      <c r="O293" s="518"/>
      <c r="P293" s="518"/>
      <c r="Q293" s="421"/>
      <c r="R293" s="50"/>
      <c r="S293" s="51"/>
      <c r="T293" s="52"/>
      <c r="U293" s="53"/>
      <c r="V293" s="54"/>
      <c r="W293" s="55"/>
      <c r="X293" s="56"/>
      <c r="Y293" s="57"/>
      <c r="Z293" s="58"/>
      <c r="AA293" s="59"/>
      <c r="AB293" s="242"/>
      <c r="AC293" s="242"/>
      <c r="AD293" s="213">
        <f t="shared" si="278"/>
        <v>0</v>
      </c>
      <c r="AE293" s="61">
        <f t="shared" si="279"/>
        <v>0</v>
      </c>
      <c r="AF293" s="62"/>
      <c r="AG293" s="62"/>
      <c r="AH293" s="63"/>
      <c r="AI293" s="513"/>
      <c r="AJ293" s="509"/>
      <c r="AK293" s="516"/>
      <c r="AL293" s="516"/>
      <c r="AM293" s="510"/>
      <c r="AN293" s="205">
        <f>ROUND(CEILING(AR293*('Summary '!$J$2/100+1),5),0)-1</f>
        <v>149</v>
      </c>
      <c r="AO293" s="206">
        <f t="shared" si="280"/>
        <v>0</v>
      </c>
      <c r="AP293" s="206">
        <f t="shared" si="281"/>
        <v>0</v>
      </c>
      <c r="AQ293" s="63"/>
      <c r="AR293" s="62">
        <v>119</v>
      </c>
      <c r="AS293" s="62"/>
      <c r="AT293" s="514"/>
      <c r="AU293" s="515"/>
      <c r="AV293" s="515">
        <f t="shared" si="282"/>
        <v>119</v>
      </c>
      <c r="AW293" s="511">
        <f t="shared" si="283"/>
        <v>119</v>
      </c>
      <c r="AX293" s="234"/>
      <c r="AY293" s="235"/>
      <c r="AZ293" s="236"/>
      <c r="BA293" s="237"/>
      <c r="BB293" s="238"/>
      <c r="BC293" s="45">
        <f t="shared" si="284"/>
        <v>0</v>
      </c>
      <c r="BD293" s="44">
        <f t="shared" si="285"/>
        <v>0</v>
      </c>
      <c r="BE293" s="512">
        <f t="shared" si="286"/>
        <v>124.95</v>
      </c>
      <c r="BF293" s="242"/>
      <c r="BG293" s="210">
        <f t="shared" si="287"/>
        <v>0</v>
      </c>
      <c r="BH293" s="512">
        <f t="shared" si="269"/>
        <v>130.9</v>
      </c>
      <c r="BI293" s="242"/>
      <c r="BJ293" s="44">
        <f t="shared" si="288"/>
        <v>0</v>
      </c>
      <c r="BK293" s="512">
        <f t="shared" si="289"/>
        <v>136.85</v>
      </c>
      <c r="BL293" s="242"/>
      <c r="BM293" s="210">
        <f t="shared" si="290"/>
        <v>0</v>
      </c>
      <c r="BN293" s="512">
        <f t="shared" si="291"/>
        <v>142.79999999999998</v>
      </c>
      <c r="BO293" s="397">
        <f t="shared" si="292"/>
        <v>0</v>
      </c>
      <c r="BP293" s="210">
        <f t="shared" si="293"/>
        <v>0</v>
      </c>
      <c r="BQ293" s="44">
        <f t="shared" si="294"/>
        <v>0</v>
      </c>
      <c r="BR293" s="70">
        <v>1268</v>
      </c>
      <c r="BS293" s="310"/>
      <c r="BT293" s="303"/>
      <c r="BU293" s="303"/>
      <c r="BV293" s="303"/>
      <c r="BW293" s="303"/>
      <c r="BX293" s="305"/>
      <c r="BY293" s="305"/>
      <c r="BZ293" s="303"/>
    </row>
    <row r="294" spans="1:78" ht="12.75" customHeight="1">
      <c r="A294" s="44" t="str">
        <f t="shared" si="277"/>
        <v>AX11269</v>
      </c>
      <c r="B294" s="38" t="s">
        <v>592</v>
      </c>
      <c r="C294" s="47" t="s">
        <v>628</v>
      </c>
      <c r="D294" s="46" t="s">
        <v>7</v>
      </c>
      <c r="E294" s="243"/>
      <c r="F294" s="48" t="s">
        <v>58</v>
      </c>
      <c r="G294" s="48" t="s">
        <v>76</v>
      </c>
      <c r="H294" s="48" t="s">
        <v>74</v>
      </c>
      <c r="I294" s="223" t="s">
        <v>592</v>
      </c>
      <c r="J294" s="636" t="s">
        <v>1808</v>
      </c>
      <c r="K294" s="636" t="s">
        <v>1801</v>
      </c>
      <c r="L294" s="223" t="s">
        <v>1799</v>
      </c>
      <c r="M294" s="48">
        <v>3.03</v>
      </c>
      <c r="N294" s="517">
        <v>5</v>
      </c>
      <c r="O294" s="518"/>
      <c r="P294" s="518"/>
      <c r="Q294" s="421"/>
      <c r="R294" s="50"/>
      <c r="S294" s="51"/>
      <c r="T294" s="52"/>
      <c r="U294" s="53"/>
      <c r="V294" s="54"/>
      <c r="W294" s="55"/>
      <c r="X294" s="56"/>
      <c r="Y294" s="57"/>
      <c r="Z294" s="58"/>
      <c r="AA294" s="59"/>
      <c r="AB294" s="242"/>
      <c r="AC294" s="242"/>
      <c r="AD294" s="213">
        <f t="shared" si="278"/>
        <v>0</v>
      </c>
      <c r="AE294" s="61">
        <f t="shared" si="279"/>
        <v>0</v>
      </c>
      <c r="AF294" s="62"/>
      <c r="AG294" s="62"/>
      <c r="AH294" s="63"/>
      <c r="AI294" s="513"/>
      <c r="AJ294" s="509"/>
      <c r="AK294" s="516"/>
      <c r="AL294" s="516"/>
      <c r="AM294" s="510"/>
      <c r="AN294" s="205">
        <f>ROUND(CEILING(AR294*('Summary '!$J$2/100+1),5),0)-1</f>
        <v>109</v>
      </c>
      <c r="AO294" s="206">
        <f t="shared" si="280"/>
        <v>0</v>
      </c>
      <c r="AP294" s="206">
        <f t="shared" si="281"/>
        <v>0</v>
      </c>
      <c r="AQ294" s="63"/>
      <c r="AR294" s="62">
        <v>89</v>
      </c>
      <c r="AS294" s="62"/>
      <c r="AT294" s="514"/>
      <c r="AU294" s="515"/>
      <c r="AV294" s="515">
        <f t="shared" si="282"/>
        <v>89</v>
      </c>
      <c r="AW294" s="511">
        <f t="shared" si="283"/>
        <v>89</v>
      </c>
      <c r="AX294" s="234"/>
      <c r="AY294" s="235"/>
      <c r="AZ294" s="236"/>
      <c r="BA294" s="237"/>
      <c r="BB294" s="238"/>
      <c r="BC294" s="45">
        <f t="shared" si="284"/>
        <v>0</v>
      </c>
      <c r="BD294" s="44">
        <f t="shared" si="285"/>
        <v>0</v>
      </c>
      <c r="BE294" s="512">
        <f t="shared" si="286"/>
        <v>93.45</v>
      </c>
      <c r="BF294" s="242"/>
      <c r="BG294" s="210">
        <f t="shared" si="287"/>
        <v>0</v>
      </c>
      <c r="BH294" s="512">
        <f t="shared" si="269"/>
        <v>97.9</v>
      </c>
      <c r="BI294" s="242"/>
      <c r="BJ294" s="44">
        <f t="shared" si="288"/>
        <v>0</v>
      </c>
      <c r="BK294" s="512">
        <f t="shared" si="289"/>
        <v>102.35</v>
      </c>
      <c r="BL294" s="242"/>
      <c r="BM294" s="210">
        <f t="shared" si="290"/>
        <v>0</v>
      </c>
      <c r="BN294" s="512">
        <f t="shared" si="291"/>
        <v>106.8</v>
      </c>
      <c r="BO294" s="397">
        <f t="shared" si="292"/>
        <v>0</v>
      </c>
      <c r="BP294" s="210">
        <f t="shared" si="293"/>
        <v>0</v>
      </c>
      <c r="BQ294" s="44">
        <f t="shared" si="294"/>
        <v>0</v>
      </c>
      <c r="BR294" s="84">
        <v>1269</v>
      </c>
      <c r="BS294" s="310"/>
      <c r="BT294" s="303"/>
      <c r="BU294" s="303"/>
      <c r="BV294" s="303"/>
      <c r="BW294" s="303"/>
      <c r="BX294" s="305"/>
      <c r="BY294" s="305"/>
      <c r="BZ294" s="303"/>
    </row>
    <row r="295" spans="1:78" ht="12.75" customHeight="1">
      <c r="A295" s="44" t="str">
        <f t="shared" si="277"/>
        <v>AX11270</v>
      </c>
      <c r="B295" s="38" t="s">
        <v>592</v>
      </c>
      <c r="C295" s="47" t="s">
        <v>629</v>
      </c>
      <c r="D295" s="46" t="s">
        <v>7</v>
      </c>
      <c r="E295" s="243"/>
      <c r="F295" s="47" t="s">
        <v>59</v>
      </c>
      <c r="G295" s="47" t="s">
        <v>76</v>
      </c>
      <c r="H295" s="47" t="s">
        <v>74</v>
      </c>
      <c r="I295" s="223" t="s">
        <v>592</v>
      </c>
      <c r="J295" s="636" t="s">
        <v>1808</v>
      </c>
      <c r="K295" s="636" t="s">
        <v>1801</v>
      </c>
      <c r="L295" s="223" t="s">
        <v>1799</v>
      </c>
      <c r="M295" s="48">
        <v>2.581</v>
      </c>
      <c r="N295" s="517">
        <v>5</v>
      </c>
      <c r="O295" s="518"/>
      <c r="P295" s="518"/>
      <c r="Q295" s="421"/>
      <c r="R295" s="50"/>
      <c r="S295" s="51"/>
      <c r="T295" s="52"/>
      <c r="U295" s="53"/>
      <c r="V295" s="54"/>
      <c r="W295" s="55"/>
      <c r="X295" s="56"/>
      <c r="Y295" s="57"/>
      <c r="Z295" s="58"/>
      <c r="AA295" s="59"/>
      <c r="AB295" s="242"/>
      <c r="AC295" s="242"/>
      <c r="AD295" s="213">
        <f t="shared" si="278"/>
        <v>0</v>
      </c>
      <c r="AE295" s="61">
        <f t="shared" si="279"/>
        <v>0</v>
      </c>
      <c r="AF295" s="62"/>
      <c r="AG295" s="62"/>
      <c r="AH295" s="63"/>
      <c r="AI295" s="513"/>
      <c r="AJ295" s="509"/>
      <c r="AK295" s="516"/>
      <c r="AL295" s="516"/>
      <c r="AM295" s="510"/>
      <c r="AN295" s="205">
        <f>ROUND(CEILING(AR295*('Summary '!$J$2/100+1),5),0)-1</f>
        <v>99</v>
      </c>
      <c r="AO295" s="206">
        <f t="shared" si="280"/>
        <v>0</v>
      </c>
      <c r="AP295" s="206">
        <f t="shared" si="281"/>
        <v>0</v>
      </c>
      <c r="AQ295" s="63"/>
      <c r="AR295" s="62">
        <v>79</v>
      </c>
      <c r="AS295" s="62"/>
      <c r="AT295" s="514"/>
      <c r="AU295" s="515"/>
      <c r="AV295" s="515">
        <f t="shared" si="282"/>
        <v>79</v>
      </c>
      <c r="AW295" s="511">
        <f t="shared" si="283"/>
        <v>79</v>
      </c>
      <c r="AX295" s="234"/>
      <c r="AY295" s="235"/>
      <c r="AZ295" s="236"/>
      <c r="BA295" s="237"/>
      <c r="BB295" s="238"/>
      <c r="BC295" s="45">
        <f t="shared" si="284"/>
        <v>0</v>
      </c>
      <c r="BD295" s="44">
        <f t="shared" si="285"/>
        <v>0</v>
      </c>
      <c r="BE295" s="512">
        <f t="shared" si="286"/>
        <v>82.95</v>
      </c>
      <c r="BF295" s="242"/>
      <c r="BG295" s="210">
        <f t="shared" si="287"/>
        <v>0</v>
      </c>
      <c r="BH295" s="512">
        <f t="shared" si="269"/>
        <v>86.9</v>
      </c>
      <c r="BI295" s="242"/>
      <c r="BJ295" s="44">
        <f t="shared" si="288"/>
        <v>0</v>
      </c>
      <c r="BK295" s="512">
        <f t="shared" si="289"/>
        <v>90.85</v>
      </c>
      <c r="BL295" s="242"/>
      <c r="BM295" s="210">
        <f t="shared" si="290"/>
        <v>0</v>
      </c>
      <c r="BN295" s="512">
        <f t="shared" si="291"/>
        <v>94.8</v>
      </c>
      <c r="BO295" s="397">
        <f t="shared" si="292"/>
        <v>0</v>
      </c>
      <c r="BP295" s="210">
        <f t="shared" si="293"/>
        <v>0</v>
      </c>
      <c r="BQ295" s="44">
        <f t="shared" si="294"/>
        <v>0</v>
      </c>
      <c r="BR295" s="70">
        <v>1270</v>
      </c>
      <c r="BS295" s="310"/>
      <c r="BT295" s="303"/>
      <c r="BU295" s="303"/>
      <c r="BV295" s="303"/>
      <c r="BW295" s="303"/>
      <c r="BX295" s="305"/>
      <c r="BY295" s="305"/>
      <c r="BZ295" s="303"/>
    </row>
    <row r="296" spans="1:78" ht="12.75" customHeight="1">
      <c r="A296" s="44" t="str">
        <f t="shared" si="277"/>
        <v>AX11271</v>
      </c>
      <c r="B296" s="38" t="s">
        <v>592</v>
      </c>
      <c r="C296" s="47" t="s">
        <v>630</v>
      </c>
      <c r="D296" s="46" t="s">
        <v>7</v>
      </c>
      <c r="E296" s="243"/>
      <c r="F296" s="47" t="s">
        <v>59</v>
      </c>
      <c r="G296" s="47" t="s">
        <v>76</v>
      </c>
      <c r="H296" s="47" t="s">
        <v>74</v>
      </c>
      <c r="I296" s="223" t="s">
        <v>592</v>
      </c>
      <c r="J296" s="636" t="s">
        <v>1808</v>
      </c>
      <c r="K296" s="636" t="s">
        <v>1801</v>
      </c>
      <c r="L296" s="223" t="s">
        <v>1799</v>
      </c>
      <c r="M296" s="48">
        <v>2.9119999999999999</v>
      </c>
      <c r="N296" s="517">
        <v>5</v>
      </c>
      <c r="O296" s="518"/>
      <c r="P296" s="518"/>
      <c r="Q296" s="421"/>
      <c r="R296" s="50"/>
      <c r="S296" s="51"/>
      <c r="T296" s="52"/>
      <c r="U296" s="53"/>
      <c r="V296" s="54"/>
      <c r="W296" s="55"/>
      <c r="X296" s="56"/>
      <c r="Y296" s="57"/>
      <c r="Z296" s="58"/>
      <c r="AA296" s="59"/>
      <c r="AB296" s="242"/>
      <c r="AC296" s="242"/>
      <c r="AD296" s="213">
        <f t="shared" si="278"/>
        <v>0</v>
      </c>
      <c r="AE296" s="61">
        <f t="shared" si="279"/>
        <v>0</v>
      </c>
      <c r="AF296" s="62"/>
      <c r="AG296" s="62"/>
      <c r="AH296" s="63"/>
      <c r="AI296" s="513"/>
      <c r="AJ296" s="509"/>
      <c r="AK296" s="516"/>
      <c r="AL296" s="516"/>
      <c r="AM296" s="510"/>
      <c r="AN296" s="205">
        <f>ROUND(CEILING(AR296*('Summary '!$J$2/100+1),5),0)-1</f>
        <v>109</v>
      </c>
      <c r="AO296" s="206">
        <f t="shared" si="280"/>
        <v>0</v>
      </c>
      <c r="AP296" s="206">
        <f t="shared" si="281"/>
        <v>0</v>
      </c>
      <c r="AQ296" s="63"/>
      <c r="AR296" s="62">
        <v>89</v>
      </c>
      <c r="AS296" s="62"/>
      <c r="AT296" s="514"/>
      <c r="AU296" s="515"/>
      <c r="AV296" s="515">
        <f t="shared" si="282"/>
        <v>89</v>
      </c>
      <c r="AW296" s="511">
        <f t="shared" si="283"/>
        <v>89</v>
      </c>
      <c r="AX296" s="234"/>
      <c r="AY296" s="235"/>
      <c r="AZ296" s="236"/>
      <c r="BA296" s="237"/>
      <c r="BB296" s="238"/>
      <c r="BC296" s="45">
        <f t="shared" si="284"/>
        <v>0</v>
      </c>
      <c r="BD296" s="44">
        <f t="shared" si="285"/>
        <v>0</v>
      </c>
      <c r="BE296" s="512">
        <f t="shared" si="286"/>
        <v>93.45</v>
      </c>
      <c r="BF296" s="242"/>
      <c r="BG296" s="210">
        <f t="shared" si="287"/>
        <v>0</v>
      </c>
      <c r="BH296" s="512">
        <f t="shared" si="269"/>
        <v>97.9</v>
      </c>
      <c r="BI296" s="242"/>
      <c r="BJ296" s="44">
        <f t="shared" si="288"/>
        <v>0</v>
      </c>
      <c r="BK296" s="512">
        <f t="shared" si="289"/>
        <v>102.35</v>
      </c>
      <c r="BL296" s="242"/>
      <c r="BM296" s="210">
        <f t="shared" si="290"/>
        <v>0</v>
      </c>
      <c r="BN296" s="512">
        <f t="shared" si="291"/>
        <v>106.8</v>
      </c>
      <c r="BO296" s="397">
        <f t="shared" si="292"/>
        <v>0</v>
      </c>
      <c r="BP296" s="210">
        <f t="shared" si="293"/>
        <v>0</v>
      </c>
      <c r="BQ296" s="44">
        <f t="shared" si="294"/>
        <v>0</v>
      </c>
      <c r="BR296" s="84">
        <v>1271</v>
      </c>
      <c r="BS296" s="310"/>
      <c r="BT296" s="303"/>
      <c r="BU296" s="303"/>
      <c r="BV296" s="303"/>
      <c r="BW296" s="303"/>
      <c r="BX296" s="305"/>
      <c r="BY296" s="305"/>
      <c r="BZ296" s="303"/>
    </row>
    <row r="297" spans="1:78" ht="12.75" customHeight="1">
      <c r="A297" s="44" t="str">
        <f t="shared" si="277"/>
        <v>AX11272</v>
      </c>
      <c r="B297" s="38" t="s">
        <v>592</v>
      </c>
      <c r="C297" s="47" t="s">
        <v>631</v>
      </c>
      <c r="D297" s="46" t="s">
        <v>7</v>
      </c>
      <c r="E297" s="243"/>
      <c r="F297" s="47" t="s">
        <v>59</v>
      </c>
      <c r="G297" s="47" t="s">
        <v>76</v>
      </c>
      <c r="H297" s="47" t="s">
        <v>74</v>
      </c>
      <c r="I297" s="223" t="s">
        <v>592</v>
      </c>
      <c r="J297" s="636" t="s">
        <v>1808</v>
      </c>
      <c r="K297" s="636" t="s">
        <v>1801</v>
      </c>
      <c r="L297" s="223" t="s">
        <v>1799</v>
      </c>
      <c r="M297" s="48">
        <v>2.9249999999999998</v>
      </c>
      <c r="N297" s="517">
        <v>5</v>
      </c>
      <c r="O297" s="518"/>
      <c r="P297" s="518"/>
      <c r="Q297" s="421"/>
      <c r="R297" s="50"/>
      <c r="S297" s="51"/>
      <c r="T297" s="52"/>
      <c r="U297" s="53"/>
      <c r="V297" s="54"/>
      <c r="W297" s="55"/>
      <c r="X297" s="56"/>
      <c r="Y297" s="57"/>
      <c r="Z297" s="58"/>
      <c r="AA297" s="59"/>
      <c r="AB297" s="242"/>
      <c r="AC297" s="242"/>
      <c r="AD297" s="213">
        <f t="shared" si="278"/>
        <v>0</v>
      </c>
      <c r="AE297" s="61">
        <f t="shared" si="279"/>
        <v>0</v>
      </c>
      <c r="AF297" s="62"/>
      <c r="AG297" s="62"/>
      <c r="AH297" s="63"/>
      <c r="AI297" s="513"/>
      <c r="AJ297" s="509"/>
      <c r="AK297" s="516"/>
      <c r="AL297" s="516"/>
      <c r="AM297" s="510"/>
      <c r="AN297" s="205">
        <f>ROUND(CEILING(AR297*('Summary '!$J$2/100+1),5),0)-1</f>
        <v>109</v>
      </c>
      <c r="AO297" s="206">
        <f t="shared" si="280"/>
        <v>0</v>
      </c>
      <c r="AP297" s="206">
        <f t="shared" si="281"/>
        <v>0</v>
      </c>
      <c r="AQ297" s="63"/>
      <c r="AR297" s="62">
        <v>89</v>
      </c>
      <c r="AS297" s="62"/>
      <c r="AT297" s="514"/>
      <c r="AU297" s="515"/>
      <c r="AV297" s="515">
        <f t="shared" si="282"/>
        <v>89</v>
      </c>
      <c r="AW297" s="511">
        <f t="shared" si="283"/>
        <v>89</v>
      </c>
      <c r="AX297" s="234"/>
      <c r="AY297" s="235"/>
      <c r="AZ297" s="236"/>
      <c r="BA297" s="237"/>
      <c r="BB297" s="238"/>
      <c r="BC297" s="45">
        <f t="shared" si="284"/>
        <v>0</v>
      </c>
      <c r="BD297" s="44">
        <f t="shared" si="285"/>
        <v>0</v>
      </c>
      <c r="BE297" s="512">
        <f t="shared" si="286"/>
        <v>93.45</v>
      </c>
      <c r="BF297" s="242"/>
      <c r="BG297" s="210">
        <f t="shared" si="287"/>
        <v>0</v>
      </c>
      <c r="BH297" s="512">
        <f t="shared" si="269"/>
        <v>97.9</v>
      </c>
      <c r="BI297" s="242"/>
      <c r="BJ297" s="44">
        <f t="shared" si="288"/>
        <v>0</v>
      </c>
      <c r="BK297" s="512">
        <f t="shared" si="289"/>
        <v>102.35</v>
      </c>
      <c r="BL297" s="242"/>
      <c r="BM297" s="210">
        <f t="shared" si="290"/>
        <v>0</v>
      </c>
      <c r="BN297" s="512">
        <f t="shared" si="291"/>
        <v>106.8</v>
      </c>
      <c r="BO297" s="397">
        <f t="shared" si="292"/>
        <v>0</v>
      </c>
      <c r="BP297" s="210">
        <f t="shared" si="293"/>
        <v>0</v>
      </c>
      <c r="BQ297" s="44">
        <f t="shared" si="294"/>
        <v>0</v>
      </c>
      <c r="BR297" s="70">
        <v>1272</v>
      </c>
      <c r="BS297" s="310"/>
      <c r="BT297" s="303"/>
      <c r="BU297" s="303"/>
      <c r="BV297" s="303"/>
      <c r="BW297" s="303"/>
      <c r="BX297" s="305"/>
      <c r="BY297" s="305"/>
      <c r="BZ297" s="303"/>
    </row>
    <row r="298" spans="1:78" ht="12.75" customHeight="1">
      <c r="A298" s="44" t="str">
        <f t="shared" si="277"/>
        <v>AX11273</v>
      </c>
      <c r="B298" s="38" t="s">
        <v>592</v>
      </c>
      <c r="C298" s="47" t="s">
        <v>632</v>
      </c>
      <c r="D298" s="46" t="s">
        <v>7</v>
      </c>
      <c r="E298" s="243"/>
      <c r="F298" s="47" t="s">
        <v>59</v>
      </c>
      <c r="G298" s="47" t="s">
        <v>76</v>
      </c>
      <c r="H298" s="47" t="s">
        <v>74</v>
      </c>
      <c r="I298" s="223" t="s">
        <v>592</v>
      </c>
      <c r="J298" s="636" t="s">
        <v>1808</v>
      </c>
      <c r="K298" s="636" t="s">
        <v>1801</v>
      </c>
      <c r="L298" s="223" t="s">
        <v>1799</v>
      </c>
      <c r="M298" s="48">
        <v>5.758</v>
      </c>
      <c r="N298" s="517">
        <v>5</v>
      </c>
      <c r="O298" s="518"/>
      <c r="P298" s="518"/>
      <c r="Q298" s="421"/>
      <c r="R298" s="50"/>
      <c r="S298" s="51"/>
      <c r="T298" s="52"/>
      <c r="U298" s="53"/>
      <c r="V298" s="54"/>
      <c r="W298" s="55"/>
      <c r="X298" s="56"/>
      <c r="Y298" s="57"/>
      <c r="Z298" s="58"/>
      <c r="AA298" s="59"/>
      <c r="AB298" s="242"/>
      <c r="AC298" s="242"/>
      <c r="AD298" s="213">
        <f t="shared" si="278"/>
        <v>0</v>
      </c>
      <c r="AE298" s="61">
        <f t="shared" si="279"/>
        <v>0</v>
      </c>
      <c r="AF298" s="62"/>
      <c r="AG298" s="62"/>
      <c r="AH298" s="63"/>
      <c r="AI298" s="513"/>
      <c r="AJ298" s="509"/>
      <c r="AK298" s="516"/>
      <c r="AL298" s="516"/>
      <c r="AM298" s="510"/>
      <c r="AN298" s="205">
        <f>ROUND(CEILING(AR298*('Summary '!$J$2/100+1),5),0)-1</f>
        <v>149</v>
      </c>
      <c r="AO298" s="206">
        <f t="shared" si="280"/>
        <v>0</v>
      </c>
      <c r="AP298" s="206">
        <f t="shared" si="281"/>
        <v>0</v>
      </c>
      <c r="AQ298" s="63"/>
      <c r="AR298" s="62">
        <v>119</v>
      </c>
      <c r="AS298" s="62"/>
      <c r="AT298" s="514"/>
      <c r="AU298" s="515"/>
      <c r="AV298" s="515">
        <f t="shared" si="282"/>
        <v>119</v>
      </c>
      <c r="AW298" s="511">
        <f t="shared" si="283"/>
        <v>119</v>
      </c>
      <c r="AX298" s="234"/>
      <c r="AY298" s="235"/>
      <c r="AZ298" s="236"/>
      <c r="BA298" s="237"/>
      <c r="BB298" s="238"/>
      <c r="BC298" s="45">
        <f t="shared" si="284"/>
        <v>0</v>
      </c>
      <c r="BD298" s="44">
        <f t="shared" si="285"/>
        <v>0</v>
      </c>
      <c r="BE298" s="512">
        <f t="shared" si="286"/>
        <v>124.95</v>
      </c>
      <c r="BF298" s="242"/>
      <c r="BG298" s="210">
        <f t="shared" si="287"/>
        <v>0</v>
      </c>
      <c r="BH298" s="512">
        <f t="shared" si="269"/>
        <v>130.9</v>
      </c>
      <c r="BI298" s="242"/>
      <c r="BJ298" s="44">
        <f t="shared" si="288"/>
        <v>0</v>
      </c>
      <c r="BK298" s="512">
        <f t="shared" si="289"/>
        <v>136.85</v>
      </c>
      <c r="BL298" s="242"/>
      <c r="BM298" s="210">
        <f t="shared" si="290"/>
        <v>0</v>
      </c>
      <c r="BN298" s="512">
        <f t="shared" si="291"/>
        <v>142.79999999999998</v>
      </c>
      <c r="BO298" s="397">
        <f t="shared" si="292"/>
        <v>0</v>
      </c>
      <c r="BP298" s="210">
        <f t="shared" si="293"/>
        <v>0</v>
      </c>
      <c r="BQ298" s="44">
        <f t="shared" si="294"/>
        <v>0</v>
      </c>
      <c r="BR298" s="84">
        <v>1273</v>
      </c>
      <c r="BS298" s="310"/>
      <c r="BT298" s="303"/>
      <c r="BU298" s="303"/>
      <c r="BV298" s="303"/>
      <c r="BW298" s="303"/>
      <c r="BX298" s="305"/>
      <c r="BY298" s="305"/>
      <c r="BZ298" s="303"/>
    </row>
    <row r="299" spans="1:78" ht="12.75" customHeight="1">
      <c r="A299" s="44" t="str">
        <f t="shared" si="277"/>
        <v>AX11274</v>
      </c>
      <c r="B299" s="38" t="s">
        <v>592</v>
      </c>
      <c r="C299" s="47" t="s">
        <v>633</v>
      </c>
      <c r="D299" s="46" t="s">
        <v>7</v>
      </c>
      <c r="E299" s="243"/>
      <c r="F299" s="47" t="s">
        <v>59</v>
      </c>
      <c r="G299" s="47" t="s">
        <v>76</v>
      </c>
      <c r="H299" s="47" t="s">
        <v>74</v>
      </c>
      <c r="I299" s="223" t="s">
        <v>592</v>
      </c>
      <c r="J299" s="636" t="s">
        <v>1808</v>
      </c>
      <c r="K299" s="636" t="s">
        <v>1801</v>
      </c>
      <c r="L299" s="223" t="s">
        <v>1799</v>
      </c>
      <c r="M299" s="48">
        <v>6.1710000000000003</v>
      </c>
      <c r="N299" s="517">
        <v>5</v>
      </c>
      <c r="O299" s="518"/>
      <c r="P299" s="518"/>
      <c r="Q299" s="421"/>
      <c r="R299" s="50"/>
      <c r="S299" s="51"/>
      <c r="T299" s="52"/>
      <c r="U299" s="53"/>
      <c r="V299" s="54"/>
      <c r="W299" s="55"/>
      <c r="X299" s="56"/>
      <c r="Y299" s="57"/>
      <c r="Z299" s="58"/>
      <c r="AA299" s="59"/>
      <c r="AB299" s="242"/>
      <c r="AC299" s="242"/>
      <c r="AD299" s="213">
        <f t="shared" si="278"/>
        <v>0</v>
      </c>
      <c r="AE299" s="61">
        <f t="shared" si="279"/>
        <v>0</v>
      </c>
      <c r="AF299" s="62"/>
      <c r="AG299" s="62"/>
      <c r="AH299" s="63"/>
      <c r="AI299" s="513"/>
      <c r="AJ299" s="509"/>
      <c r="AK299" s="516"/>
      <c r="AL299" s="516"/>
      <c r="AM299" s="510"/>
      <c r="AN299" s="205">
        <f>ROUND(CEILING(AR299*('Summary '!$J$2/100+1),5),0)-1</f>
        <v>164</v>
      </c>
      <c r="AO299" s="206">
        <f t="shared" si="280"/>
        <v>0</v>
      </c>
      <c r="AP299" s="206">
        <f t="shared" si="281"/>
        <v>0</v>
      </c>
      <c r="AQ299" s="63"/>
      <c r="AR299" s="62">
        <v>134</v>
      </c>
      <c r="AS299" s="62"/>
      <c r="AT299" s="514"/>
      <c r="AU299" s="515"/>
      <c r="AV299" s="515">
        <f t="shared" si="282"/>
        <v>134</v>
      </c>
      <c r="AW299" s="511">
        <f t="shared" si="283"/>
        <v>134</v>
      </c>
      <c r="AX299" s="234"/>
      <c r="AY299" s="235"/>
      <c r="AZ299" s="236"/>
      <c r="BA299" s="237"/>
      <c r="BB299" s="238"/>
      <c r="BC299" s="45">
        <f t="shared" si="284"/>
        <v>0</v>
      </c>
      <c r="BD299" s="44">
        <f t="shared" si="285"/>
        <v>0</v>
      </c>
      <c r="BE299" s="512">
        <f t="shared" si="286"/>
        <v>140.70000000000002</v>
      </c>
      <c r="BF299" s="242"/>
      <c r="BG299" s="210">
        <f t="shared" si="287"/>
        <v>0</v>
      </c>
      <c r="BH299" s="512">
        <f t="shared" si="269"/>
        <v>147.4</v>
      </c>
      <c r="BI299" s="242"/>
      <c r="BJ299" s="44">
        <f t="shared" si="288"/>
        <v>0</v>
      </c>
      <c r="BK299" s="512">
        <f t="shared" si="289"/>
        <v>154.1</v>
      </c>
      <c r="BL299" s="242"/>
      <c r="BM299" s="210">
        <f t="shared" si="290"/>
        <v>0</v>
      </c>
      <c r="BN299" s="512">
        <f t="shared" si="291"/>
        <v>160.79999999999998</v>
      </c>
      <c r="BO299" s="397">
        <f t="shared" si="292"/>
        <v>0</v>
      </c>
      <c r="BP299" s="210">
        <f t="shared" si="293"/>
        <v>0</v>
      </c>
      <c r="BQ299" s="44">
        <f t="shared" si="294"/>
        <v>0</v>
      </c>
      <c r="BR299" s="70">
        <v>1274</v>
      </c>
      <c r="BS299" s="310"/>
      <c r="BT299" s="303"/>
      <c r="BU299" s="303"/>
      <c r="BV299" s="303"/>
      <c r="BW299" s="303"/>
      <c r="BX299" s="305"/>
      <c r="BY299" s="305"/>
      <c r="BZ299" s="303"/>
    </row>
    <row r="300" spans="1:78" ht="12.75" customHeight="1">
      <c r="A300" s="44" t="str">
        <f t="shared" si="277"/>
        <v>AX11275</v>
      </c>
      <c r="B300" s="38" t="s">
        <v>592</v>
      </c>
      <c r="C300" s="47" t="s">
        <v>634</v>
      </c>
      <c r="D300" s="46" t="s">
        <v>7</v>
      </c>
      <c r="E300" s="243"/>
      <c r="F300" s="48" t="s">
        <v>58</v>
      </c>
      <c r="G300" s="48" t="s">
        <v>76</v>
      </c>
      <c r="H300" s="48" t="s">
        <v>74</v>
      </c>
      <c r="I300" s="223" t="s">
        <v>592</v>
      </c>
      <c r="J300" s="636" t="s">
        <v>1808</v>
      </c>
      <c r="K300" s="636" t="s">
        <v>1801</v>
      </c>
      <c r="L300" s="223" t="s">
        <v>1799</v>
      </c>
      <c r="M300" s="48">
        <v>6.3739999999999997</v>
      </c>
      <c r="N300" s="517">
        <v>4</v>
      </c>
      <c r="O300" s="518"/>
      <c r="P300" s="518"/>
      <c r="Q300" s="421"/>
      <c r="R300" s="50"/>
      <c r="S300" s="51"/>
      <c r="T300" s="52"/>
      <c r="U300" s="53"/>
      <c r="V300" s="54"/>
      <c r="W300" s="55"/>
      <c r="X300" s="56"/>
      <c r="Y300" s="57"/>
      <c r="Z300" s="58"/>
      <c r="AA300" s="59"/>
      <c r="AB300" s="242"/>
      <c r="AC300" s="242"/>
      <c r="AD300" s="213">
        <f t="shared" si="278"/>
        <v>0</v>
      </c>
      <c r="AE300" s="61">
        <f t="shared" si="279"/>
        <v>0</v>
      </c>
      <c r="AF300" s="62"/>
      <c r="AG300" s="62"/>
      <c r="AH300" s="63"/>
      <c r="AI300" s="513"/>
      <c r="AJ300" s="509"/>
      <c r="AK300" s="516"/>
      <c r="AL300" s="516"/>
      <c r="AM300" s="510"/>
      <c r="AN300" s="205">
        <f>ROUND(CEILING(AR300*('Summary '!$J$2/100+1),5),0)-1</f>
        <v>169</v>
      </c>
      <c r="AO300" s="206">
        <f t="shared" si="280"/>
        <v>0</v>
      </c>
      <c r="AP300" s="206">
        <f t="shared" si="281"/>
        <v>0</v>
      </c>
      <c r="AQ300" s="63"/>
      <c r="AR300" s="62">
        <v>139</v>
      </c>
      <c r="AS300" s="62"/>
      <c r="AT300" s="514"/>
      <c r="AU300" s="515"/>
      <c r="AV300" s="515">
        <f t="shared" si="282"/>
        <v>139</v>
      </c>
      <c r="AW300" s="511">
        <f t="shared" si="283"/>
        <v>139</v>
      </c>
      <c r="AX300" s="234"/>
      <c r="AY300" s="235"/>
      <c r="AZ300" s="236"/>
      <c r="BA300" s="237"/>
      <c r="BB300" s="238"/>
      <c r="BC300" s="45">
        <f t="shared" si="284"/>
        <v>0</v>
      </c>
      <c r="BD300" s="44">
        <f t="shared" si="285"/>
        <v>0</v>
      </c>
      <c r="BE300" s="512">
        <f t="shared" si="286"/>
        <v>145.95000000000002</v>
      </c>
      <c r="BF300" s="242"/>
      <c r="BG300" s="210">
        <f t="shared" si="287"/>
        <v>0</v>
      </c>
      <c r="BH300" s="512">
        <f t="shared" si="269"/>
        <v>152.9</v>
      </c>
      <c r="BI300" s="242"/>
      <c r="BJ300" s="44">
        <f t="shared" si="288"/>
        <v>0</v>
      </c>
      <c r="BK300" s="512">
        <f t="shared" si="289"/>
        <v>159.85</v>
      </c>
      <c r="BL300" s="242"/>
      <c r="BM300" s="210">
        <f t="shared" si="290"/>
        <v>0</v>
      </c>
      <c r="BN300" s="512">
        <f t="shared" si="291"/>
        <v>166.79999999999998</v>
      </c>
      <c r="BO300" s="397">
        <f t="shared" si="292"/>
        <v>0</v>
      </c>
      <c r="BP300" s="210">
        <f t="shared" si="293"/>
        <v>0</v>
      </c>
      <c r="BQ300" s="44">
        <f t="shared" si="294"/>
        <v>0</v>
      </c>
      <c r="BR300" s="84">
        <v>1275</v>
      </c>
      <c r="BS300" s="310"/>
      <c r="BT300" s="303"/>
      <c r="BU300" s="303"/>
      <c r="BV300" s="303"/>
      <c r="BW300" s="303"/>
      <c r="BX300" s="305"/>
      <c r="BY300" s="305"/>
      <c r="BZ300" s="303"/>
    </row>
    <row r="301" spans="1:78" ht="12.75" customHeight="1">
      <c r="A301" s="44" t="str">
        <f t="shared" si="277"/>
        <v>AX11276</v>
      </c>
      <c r="B301" s="38" t="s">
        <v>592</v>
      </c>
      <c r="C301" s="47" t="s">
        <v>635</v>
      </c>
      <c r="D301" s="46" t="s">
        <v>7</v>
      </c>
      <c r="E301" s="243"/>
      <c r="F301" s="48" t="s">
        <v>770</v>
      </c>
      <c r="G301" s="48" t="s">
        <v>76</v>
      </c>
      <c r="H301" s="48" t="s">
        <v>74</v>
      </c>
      <c r="I301" s="223" t="s">
        <v>592</v>
      </c>
      <c r="J301" s="636" t="s">
        <v>1808</v>
      </c>
      <c r="K301" s="636" t="s">
        <v>1801</v>
      </c>
      <c r="L301" s="223" t="s">
        <v>1799</v>
      </c>
      <c r="M301" s="48">
        <v>8.1630000000000003</v>
      </c>
      <c r="N301" s="517">
        <v>4</v>
      </c>
      <c r="O301" s="518"/>
      <c r="P301" s="518"/>
      <c r="Q301" s="421"/>
      <c r="R301" s="50"/>
      <c r="S301" s="51"/>
      <c r="T301" s="52"/>
      <c r="U301" s="53"/>
      <c r="V301" s="54"/>
      <c r="W301" s="55"/>
      <c r="X301" s="56"/>
      <c r="Y301" s="57"/>
      <c r="Z301" s="58"/>
      <c r="AA301" s="59"/>
      <c r="AB301" s="242"/>
      <c r="AC301" s="242"/>
      <c r="AD301" s="213">
        <f t="shared" si="278"/>
        <v>0</v>
      </c>
      <c r="AE301" s="61">
        <f t="shared" si="279"/>
        <v>0</v>
      </c>
      <c r="AF301" s="62"/>
      <c r="AG301" s="62"/>
      <c r="AH301" s="63"/>
      <c r="AI301" s="513"/>
      <c r="AJ301" s="509"/>
      <c r="AK301" s="516"/>
      <c r="AL301" s="516"/>
      <c r="AM301" s="510"/>
      <c r="AN301" s="205">
        <f>ROUND(CEILING(AR301*('Summary '!$J$2/100+1),5),0)-1</f>
        <v>164</v>
      </c>
      <c r="AO301" s="206">
        <f t="shared" si="280"/>
        <v>0</v>
      </c>
      <c r="AP301" s="206">
        <f t="shared" si="281"/>
        <v>0</v>
      </c>
      <c r="AQ301" s="63"/>
      <c r="AR301" s="62">
        <v>134</v>
      </c>
      <c r="AS301" s="62"/>
      <c r="AT301" s="514"/>
      <c r="AU301" s="515"/>
      <c r="AV301" s="515">
        <f t="shared" si="282"/>
        <v>134</v>
      </c>
      <c r="AW301" s="511">
        <f t="shared" si="283"/>
        <v>134</v>
      </c>
      <c r="AX301" s="234"/>
      <c r="AY301" s="235"/>
      <c r="AZ301" s="236"/>
      <c r="BA301" s="237"/>
      <c r="BB301" s="238"/>
      <c r="BC301" s="45">
        <f t="shared" si="284"/>
        <v>0</v>
      </c>
      <c r="BD301" s="44">
        <f t="shared" si="285"/>
        <v>0</v>
      </c>
      <c r="BE301" s="512">
        <f t="shared" si="286"/>
        <v>140.70000000000002</v>
      </c>
      <c r="BF301" s="242"/>
      <c r="BG301" s="210">
        <f t="shared" si="287"/>
        <v>0</v>
      </c>
      <c r="BH301" s="512">
        <f t="shared" si="269"/>
        <v>147.4</v>
      </c>
      <c r="BI301" s="242"/>
      <c r="BJ301" s="44">
        <f t="shared" si="288"/>
        <v>0</v>
      </c>
      <c r="BK301" s="512">
        <f t="shared" si="289"/>
        <v>154.1</v>
      </c>
      <c r="BL301" s="242"/>
      <c r="BM301" s="210">
        <f t="shared" si="290"/>
        <v>0</v>
      </c>
      <c r="BN301" s="512">
        <f t="shared" si="291"/>
        <v>160.79999999999998</v>
      </c>
      <c r="BO301" s="397">
        <f t="shared" si="292"/>
        <v>0</v>
      </c>
      <c r="BP301" s="210">
        <f t="shared" si="293"/>
        <v>0</v>
      </c>
      <c r="BQ301" s="44">
        <f t="shared" si="294"/>
        <v>0</v>
      </c>
      <c r="BR301" s="70">
        <v>1276</v>
      </c>
      <c r="BS301" s="310"/>
      <c r="BT301" s="303"/>
      <c r="BU301" s="303"/>
      <c r="BV301" s="303"/>
      <c r="BW301" s="303"/>
      <c r="BX301" s="305"/>
      <c r="BY301" s="305"/>
      <c r="BZ301" s="303"/>
    </row>
    <row r="302" spans="1:78" ht="12.75" customHeight="1">
      <c r="A302" s="44" t="str">
        <f t="shared" si="277"/>
        <v>AX11277</v>
      </c>
      <c r="B302" s="38" t="s">
        <v>592</v>
      </c>
      <c r="C302" s="47" t="s">
        <v>636</v>
      </c>
      <c r="D302" s="46" t="s">
        <v>7</v>
      </c>
      <c r="E302" s="243"/>
      <c r="F302" s="47" t="s">
        <v>59</v>
      </c>
      <c r="G302" s="47" t="s">
        <v>76</v>
      </c>
      <c r="H302" s="47" t="s">
        <v>74</v>
      </c>
      <c r="I302" s="223" t="s">
        <v>592</v>
      </c>
      <c r="J302" s="636" t="s">
        <v>1808</v>
      </c>
      <c r="K302" s="636" t="s">
        <v>1801</v>
      </c>
      <c r="L302" s="223" t="s">
        <v>1799</v>
      </c>
      <c r="M302" s="48">
        <v>5.8070000000000004</v>
      </c>
      <c r="N302" s="517">
        <v>5</v>
      </c>
      <c r="O302" s="518"/>
      <c r="P302" s="518"/>
      <c r="Q302" s="421"/>
      <c r="R302" s="50"/>
      <c r="S302" s="51"/>
      <c r="T302" s="52"/>
      <c r="U302" s="53"/>
      <c r="V302" s="54"/>
      <c r="W302" s="55"/>
      <c r="X302" s="56"/>
      <c r="Y302" s="57"/>
      <c r="Z302" s="58"/>
      <c r="AA302" s="59"/>
      <c r="AB302" s="242"/>
      <c r="AC302" s="242"/>
      <c r="AD302" s="213">
        <f t="shared" si="278"/>
        <v>0</v>
      </c>
      <c r="AE302" s="61">
        <f t="shared" si="279"/>
        <v>0</v>
      </c>
      <c r="AF302" s="62"/>
      <c r="AG302" s="62"/>
      <c r="AH302" s="63"/>
      <c r="AI302" s="513"/>
      <c r="AJ302" s="509"/>
      <c r="AK302" s="516"/>
      <c r="AL302" s="516"/>
      <c r="AM302" s="510"/>
      <c r="AN302" s="205">
        <f>ROUND(CEILING(AR302*('Summary '!$J$2/100+1),5),0)-1</f>
        <v>154</v>
      </c>
      <c r="AO302" s="206">
        <f t="shared" si="280"/>
        <v>0</v>
      </c>
      <c r="AP302" s="206">
        <f t="shared" si="281"/>
        <v>0</v>
      </c>
      <c r="AQ302" s="63"/>
      <c r="AR302" s="62">
        <v>124</v>
      </c>
      <c r="AS302" s="62"/>
      <c r="AT302" s="514"/>
      <c r="AU302" s="515"/>
      <c r="AV302" s="515">
        <f t="shared" si="282"/>
        <v>124</v>
      </c>
      <c r="AW302" s="511">
        <f t="shared" si="283"/>
        <v>124</v>
      </c>
      <c r="AX302" s="234"/>
      <c r="AY302" s="235"/>
      <c r="AZ302" s="236"/>
      <c r="BA302" s="237"/>
      <c r="BB302" s="238"/>
      <c r="BC302" s="45">
        <f t="shared" si="284"/>
        <v>0</v>
      </c>
      <c r="BD302" s="44">
        <f t="shared" si="285"/>
        <v>0</v>
      </c>
      <c r="BE302" s="512">
        <f t="shared" si="286"/>
        <v>130.20000000000002</v>
      </c>
      <c r="BF302" s="242"/>
      <c r="BG302" s="210">
        <f t="shared" si="287"/>
        <v>0</v>
      </c>
      <c r="BH302" s="512">
        <f t="shared" si="269"/>
        <v>136.4</v>
      </c>
      <c r="BI302" s="242"/>
      <c r="BJ302" s="44">
        <f t="shared" si="288"/>
        <v>0</v>
      </c>
      <c r="BK302" s="512">
        <f t="shared" si="289"/>
        <v>142.6</v>
      </c>
      <c r="BL302" s="242"/>
      <c r="BM302" s="210">
        <f t="shared" si="290"/>
        <v>0</v>
      </c>
      <c r="BN302" s="512">
        <f t="shared" si="291"/>
        <v>148.79999999999998</v>
      </c>
      <c r="BO302" s="397">
        <f t="shared" si="292"/>
        <v>0</v>
      </c>
      <c r="BP302" s="210">
        <f t="shared" si="293"/>
        <v>0</v>
      </c>
      <c r="BQ302" s="44">
        <f t="shared" si="294"/>
        <v>0</v>
      </c>
      <c r="BR302" s="84">
        <v>1277</v>
      </c>
      <c r="BS302" s="310"/>
      <c r="BT302" s="303"/>
      <c r="BU302" s="303"/>
      <c r="BV302" s="303"/>
      <c r="BW302" s="303"/>
      <c r="BX302" s="305"/>
      <c r="BY302" s="305"/>
      <c r="BZ302" s="303"/>
    </row>
    <row r="303" spans="1:78" ht="12.75" customHeight="1">
      <c r="A303" s="44" t="str">
        <f t="shared" si="277"/>
        <v>AX11278</v>
      </c>
      <c r="B303" s="38" t="s">
        <v>592</v>
      </c>
      <c r="C303" s="47" t="s">
        <v>637</v>
      </c>
      <c r="D303" s="46" t="s">
        <v>7</v>
      </c>
      <c r="E303" s="243"/>
      <c r="F303" s="47" t="s">
        <v>59</v>
      </c>
      <c r="G303" s="47" t="s">
        <v>76</v>
      </c>
      <c r="H303" s="47" t="s">
        <v>77</v>
      </c>
      <c r="I303" s="223" t="s">
        <v>592</v>
      </c>
      <c r="J303" s="636" t="s">
        <v>1808</v>
      </c>
      <c r="K303" s="636" t="s">
        <v>1801</v>
      </c>
      <c r="L303" s="223" t="s">
        <v>1799</v>
      </c>
      <c r="M303" s="48">
        <v>8.1370000000000005</v>
      </c>
      <c r="N303" s="517">
        <v>5</v>
      </c>
      <c r="O303" s="518"/>
      <c r="P303" s="518"/>
      <c r="Q303" s="421"/>
      <c r="R303" s="50"/>
      <c r="S303" s="51"/>
      <c r="T303" s="52"/>
      <c r="U303" s="53"/>
      <c r="V303" s="54"/>
      <c r="W303" s="55"/>
      <c r="X303" s="56"/>
      <c r="Y303" s="57"/>
      <c r="Z303" s="58"/>
      <c r="AA303" s="59"/>
      <c r="AB303" s="242"/>
      <c r="AC303" s="242"/>
      <c r="AD303" s="213">
        <f t="shared" si="278"/>
        <v>0</v>
      </c>
      <c r="AE303" s="61">
        <f t="shared" si="279"/>
        <v>0</v>
      </c>
      <c r="AF303" s="62"/>
      <c r="AG303" s="62"/>
      <c r="AH303" s="63"/>
      <c r="AI303" s="513"/>
      <c r="AJ303" s="509"/>
      <c r="AK303" s="516"/>
      <c r="AL303" s="516"/>
      <c r="AM303" s="510"/>
      <c r="AN303" s="205">
        <f>ROUND(CEILING(AR303*('Summary '!$J$2/100+1),5),0)-1</f>
        <v>164</v>
      </c>
      <c r="AO303" s="206">
        <f t="shared" si="280"/>
        <v>0</v>
      </c>
      <c r="AP303" s="206">
        <f t="shared" si="281"/>
        <v>0</v>
      </c>
      <c r="AQ303" s="63"/>
      <c r="AR303" s="62">
        <v>134</v>
      </c>
      <c r="AS303" s="62"/>
      <c r="AT303" s="514"/>
      <c r="AU303" s="515"/>
      <c r="AV303" s="515">
        <f t="shared" si="282"/>
        <v>134</v>
      </c>
      <c r="AW303" s="511">
        <f t="shared" si="283"/>
        <v>134</v>
      </c>
      <c r="AX303" s="234"/>
      <c r="AY303" s="235"/>
      <c r="AZ303" s="236"/>
      <c r="BA303" s="237"/>
      <c r="BB303" s="238"/>
      <c r="BC303" s="45">
        <f t="shared" si="284"/>
        <v>0</v>
      </c>
      <c r="BD303" s="44">
        <f t="shared" si="285"/>
        <v>0</v>
      </c>
      <c r="BE303" s="512">
        <f t="shared" si="286"/>
        <v>140.70000000000002</v>
      </c>
      <c r="BF303" s="242"/>
      <c r="BG303" s="210">
        <f t="shared" si="287"/>
        <v>0</v>
      </c>
      <c r="BH303" s="512">
        <f t="shared" si="269"/>
        <v>147.4</v>
      </c>
      <c r="BI303" s="242"/>
      <c r="BJ303" s="44">
        <f t="shared" si="288"/>
        <v>0</v>
      </c>
      <c r="BK303" s="512">
        <f t="shared" si="289"/>
        <v>154.1</v>
      </c>
      <c r="BL303" s="242"/>
      <c r="BM303" s="210">
        <f t="shared" si="290"/>
        <v>0</v>
      </c>
      <c r="BN303" s="512">
        <f t="shared" si="291"/>
        <v>160.79999999999998</v>
      </c>
      <c r="BO303" s="397">
        <f t="shared" si="292"/>
        <v>0</v>
      </c>
      <c r="BP303" s="210">
        <f t="shared" si="293"/>
        <v>0</v>
      </c>
      <c r="BQ303" s="44">
        <f t="shared" si="294"/>
        <v>0</v>
      </c>
      <c r="BR303" s="70">
        <v>1278</v>
      </c>
      <c r="BS303" s="310"/>
      <c r="BT303" s="303"/>
      <c r="BU303" s="303"/>
      <c r="BV303" s="303"/>
      <c r="BW303" s="303"/>
      <c r="BX303" s="305"/>
      <c r="BY303" s="305"/>
      <c r="BZ303" s="303"/>
    </row>
    <row r="304" spans="1:78" ht="12.75" customHeight="1">
      <c r="A304" s="210" t="str">
        <f t="shared" si="277"/>
        <v>AX11279</v>
      </c>
      <c r="B304" s="393" t="s">
        <v>592</v>
      </c>
      <c r="C304" s="241" t="s">
        <v>2266</v>
      </c>
      <c r="D304" s="243" t="s">
        <v>7</v>
      </c>
      <c r="E304" s="243"/>
      <c r="F304" s="212" t="s">
        <v>58</v>
      </c>
      <c r="G304" s="212" t="s">
        <v>76</v>
      </c>
      <c r="H304" s="212" t="s">
        <v>74</v>
      </c>
      <c r="I304" s="223" t="s">
        <v>592</v>
      </c>
      <c r="J304" s="636" t="s">
        <v>1808</v>
      </c>
      <c r="K304" s="636" t="s">
        <v>1801</v>
      </c>
      <c r="L304" s="223" t="s">
        <v>1799</v>
      </c>
      <c r="M304" s="212">
        <v>6.3079999999999998</v>
      </c>
      <c r="N304" s="661">
        <v>5</v>
      </c>
      <c r="O304" s="518"/>
      <c r="P304" s="518"/>
      <c r="Q304" s="421"/>
      <c r="R304" s="225"/>
      <c r="S304" s="196"/>
      <c r="T304" s="197"/>
      <c r="U304" s="226"/>
      <c r="V304" s="199"/>
      <c r="W304" s="200"/>
      <c r="X304" s="201"/>
      <c r="Y304" s="202"/>
      <c r="Z304" s="203"/>
      <c r="AA304" s="227"/>
      <c r="AB304" s="242"/>
      <c r="AC304" s="242"/>
      <c r="AD304" s="213">
        <f t="shared" si="278"/>
        <v>0</v>
      </c>
      <c r="AE304" s="214">
        <f t="shared" si="279"/>
        <v>0</v>
      </c>
      <c r="AF304" s="62"/>
      <c r="AG304" s="62"/>
      <c r="AH304" s="63"/>
      <c r="AI304" s="516"/>
      <c r="AJ304" s="516"/>
      <c r="AK304" s="516"/>
      <c r="AL304" s="516"/>
      <c r="AM304" s="510"/>
      <c r="AN304" s="205">
        <f>ROUND(CEILING(AR304*('Summary '!$J$2/100+1),5),0)-1</f>
        <v>164</v>
      </c>
      <c r="AO304" s="63">
        <f t="shared" si="280"/>
        <v>0</v>
      </c>
      <c r="AP304" s="63">
        <f t="shared" si="281"/>
        <v>0</v>
      </c>
      <c r="AQ304" s="63"/>
      <c r="AR304" s="62">
        <v>134</v>
      </c>
      <c r="AS304" s="62"/>
      <c r="AT304" s="510"/>
      <c r="AU304" s="511"/>
      <c r="AV304" s="511">
        <f t="shared" ref="AV304" si="295">IF(OrderFormType="Wholesale",CEILING(AR304*ExchRate,ExchRateRoundUpTo),CEILING(AN304*ExchRate,ExchRateRoundUpTo)/1.22)</f>
        <v>134</v>
      </c>
      <c r="AW304" s="511">
        <f t="shared" si="283"/>
        <v>134</v>
      </c>
      <c r="AX304" s="234"/>
      <c r="AY304" s="235"/>
      <c r="AZ304" s="236"/>
      <c r="BA304" s="237"/>
      <c r="BB304" s="238"/>
      <c r="BC304" s="239">
        <f t="shared" si="284"/>
        <v>0</v>
      </c>
      <c r="BD304" s="210">
        <f t="shared" si="285"/>
        <v>0</v>
      </c>
      <c r="BE304" s="512">
        <f t="shared" si="286"/>
        <v>140.70000000000002</v>
      </c>
      <c r="BF304" s="242"/>
      <c r="BG304" s="210">
        <f t="shared" si="287"/>
        <v>0</v>
      </c>
      <c r="BH304" s="512">
        <f t="shared" si="269"/>
        <v>147.4</v>
      </c>
      <c r="BI304" s="242"/>
      <c r="BJ304" s="210">
        <f t="shared" si="288"/>
        <v>0</v>
      </c>
      <c r="BK304" s="512">
        <f t="shared" si="289"/>
        <v>154.1</v>
      </c>
      <c r="BL304" s="242"/>
      <c r="BM304" s="210">
        <f t="shared" si="290"/>
        <v>0</v>
      </c>
      <c r="BN304" s="512">
        <f t="shared" si="291"/>
        <v>160.79999999999998</v>
      </c>
      <c r="BO304" s="397">
        <f t="shared" si="292"/>
        <v>0</v>
      </c>
      <c r="BP304" s="210">
        <f t="shared" si="293"/>
        <v>0</v>
      </c>
      <c r="BQ304" s="210">
        <f t="shared" si="294"/>
        <v>0</v>
      </c>
      <c r="BR304" s="422">
        <v>1279</v>
      </c>
      <c r="BS304" s="310"/>
      <c r="BT304" s="303"/>
      <c r="BU304" s="303"/>
      <c r="BV304" s="303"/>
      <c r="BW304" s="303"/>
      <c r="BX304" s="305"/>
      <c r="BY304" s="305"/>
      <c r="BZ304" s="303"/>
    </row>
    <row r="305" spans="1:78" ht="12.75" customHeight="1">
      <c r="A305" s="44" t="str">
        <f t="shared" si="277"/>
        <v>AX11510</v>
      </c>
      <c r="B305" s="38" t="s">
        <v>592</v>
      </c>
      <c r="C305" s="47" t="s">
        <v>638</v>
      </c>
      <c r="D305" s="46" t="s">
        <v>7</v>
      </c>
      <c r="E305" s="243"/>
      <c r="F305" s="48" t="s">
        <v>58</v>
      </c>
      <c r="G305" s="48" t="s">
        <v>76</v>
      </c>
      <c r="H305" s="48" t="s">
        <v>74</v>
      </c>
      <c r="I305" s="223" t="s">
        <v>592</v>
      </c>
      <c r="J305" s="636" t="s">
        <v>1808</v>
      </c>
      <c r="K305" s="636" t="s">
        <v>1801</v>
      </c>
      <c r="L305" s="223" t="s">
        <v>1799</v>
      </c>
      <c r="M305" s="48">
        <v>6.18344</v>
      </c>
      <c r="N305" s="427">
        <v>5</v>
      </c>
      <c r="O305" s="430"/>
      <c r="P305" s="430"/>
      <c r="Q305" s="421"/>
      <c r="R305" s="50"/>
      <c r="S305" s="51"/>
      <c r="T305" s="52"/>
      <c r="U305" s="53"/>
      <c r="V305" s="54"/>
      <c r="W305" s="55"/>
      <c r="X305" s="56"/>
      <c r="Y305" s="57"/>
      <c r="Z305" s="58"/>
      <c r="AA305" s="59"/>
      <c r="AB305" s="242"/>
      <c r="AC305" s="242"/>
      <c r="AD305" s="213">
        <f t="shared" si="278"/>
        <v>0</v>
      </c>
      <c r="AE305" s="61">
        <f t="shared" ref="AE305:AE306" si="296">N305*AD305</f>
        <v>0</v>
      </c>
      <c r="AF305" s="62"/>
      <c r="AG305" s="62"/>
      <c r="AH305" s="63"/>
      <c r="AI305" s="513"/>
      <c r="AJ305" s="509"/>
      <c r="AK305" s="516"/>
      <c r="AL305" s="516"/>
      <c r="AM305" s="510"/>
      <c r="AN305" s="205">
        <f>ROUND(CEILING(AR305*('Summary '!$J$2/100+1),5),0)-1</f>
        <v>164</v>
      </c>
      <c r="AO305" s="206">
        <f t="shared" si="280"/>
        <v>0</v>
      </c>
      <c r="AP305" s="206">
        <f t="shared" si="281"/>
        <v>0</v>
      </c>
      <c r="AQ305" s="63"/>
      <c r="AR305" s="62">
        <v>134</v>
      </c>
      <c r="AS305" s="62"/>
      <c r="AT305" s="514"/>
      <c r="AU305" s="515"/>
      <c r="AV305" s="515">
        <f t="shared" si="282"/>
        <v>134</v>
      </c>
      <c r="AW305" s="511">
        <f t="shared" si="283"/>
        <v>134</v>
      </c>
      <c r="AX305" s="234"/>
      <c r="AY305" s="235"/>
      <c r="AZ305" s="236"/>
      <c r="BA305" s="237"/>
      <c r="BB305" s="238"/>
      <c r="BC305" s="45">
        <f t="shared" si="284"/>
        <v>0</v>
      </c>
      <c r="BD305" s="44">
        <f t="shared" si="285"/>
        <v>0</v>
      </c>
      <c r="BE305" s="512">
        <f t="shared" si="286"/>
        <v>140.70000000000002</v>
      </c>
      <c r="BF305" s="242"/>
      <c r="BG305" s="210">
        <f t="shared" si="287"/>
        <v>0</v>
      </c>
      <c r="BH305" s="512">
        <f t="shared" si="269"/>
        <v>147.4</v>
      </c>
      <c r="BI305" s="242"/>
      <c r="BJ305" s="44">
        <f t="shared" si="288"/>
        <v>0</v>
      </c>
      <c r="BK305" s="512">
        <f t="shared" si="289"/>
        <v>154.1</v>
      </c>
      <c r="BL305" s="242"/>
      <c r="BM305" s="210">
        <f t="shared" si="290"/>
        <v>0</v>
      </c>
      <c r="BN305" s="512">
        <f t="shared" si="291"/>
        <v>160.79999999999998</v>
      </c>
      <c r="BO305" s="397">
        <f t="shared" si="292"/>
        <v>0</v>
      </c>
      <c r="BP305" s="210">
        <f t="shared" si="293"/>
        <v>0</v>
      </c>
      <c r="BQ305" s="44">
        <f t="shared" si="294"/>
        <v>0</v>
      </c>
      <c r="BR305" s="84">
        <v>1510</v>
      </c>
      <c r="BS305" s="310"/>
      <c r="BT305" s="303"/>
      <c r="BU305" s="303"/>
      <c r="BV305" s="303"/>
      <c r="BW305" s="303"/>
      <c r="BX305" s="305"/>
      <c r="BY305" s="305"/>
      <c r="BZ305" s="303"/>
    </row>
    <row r="306" spans="1:78" ht="12.75" customHeight="1">
      <c r="A306" s="44" t="str">
        <f t="shared" si="277"/>
        <v>AX11511</v>
      </c>
      <c r="B306" s="38" t="s">
        <v>592</v>
      </c>
      <c r="C306" s="47" t="s">
        <v>639</v>
      </c>
      <c r="D306" s="46" t="s">
        <v>7</v>
      </c>
      <c r="E306" s="243"/>
      <c r="F306" s="47" t="s">
        <v>59</v>
      </c>
      <c r="G306" s="47" t="s">
        <v>76</v>
      </c>
      <c r="H306" s="48" t="s">
        <v>77</v>
      </c>
      <c r="I306" s="223" t="s">
        <v>592</v>
      </c>
      <c r="J306" s="636" t="s">
        <v>1808</v>
      </c>
      <c r="K306" s="636" t="s">
        <v>1801</v>
      </c>
      <c r="L306" s="223" t="s">
        <v>1799</v>
      </c>
      <c r="M306" s="48">
        <v>6.1444999999999999</v>
      </c>
      <c r="N306" s="427">
        <v>4</v>
      </c>
      <c r="O306" s="430"/>
      <c r="P306" s="430"/>
      <c r="Q306" s="421"/>
      <c r="R306" s="50"/>
      <c r="S306" s="51"/>
      <c r="T306" s="52"/>
      <c r="U306" s="53"/>
      <c r="V306" s="54"/>
      <c r="W306" s="55"/>
      <c r="X306" s="56"/>
      <c r="Y306" s="57"/>
      <c r="Z306" s="58"/>
      <c r="AA306" s="59"/>
      <c r="AB306" s="242"/>
      <c r="AC306" s="242"/>
      <c r="AD306" s="213">
        <f t="shared" si="278"/>
        <v>0</v>
      </c>
      <c r="AE306" s="61">
        <f t="shared" si="296"/>
        <v>0</v>
      </c>
      <c r="AF306" s="62"/>
      <c r="AG306" s="62"/>
      <c r="AH306" s="63"/>
      <c r="AI306" s="513"/>
      <c r="AJ306" s="509"/>
      <c r="AK306" s="516"/>
      <c r="AL306" s="516"/>
      <c r="AM306" s="510"/>
      <c r="AN306" s="205">
        <f>ROUND(CEILING(AR306*('Summary '!$J$2/100+1),5),0)-1</f>
        <v>154</v>
      </c>
      <c r="AO306" s="206">
        <f t="shared" si="280"/>
        <v>0</v>
      </c>
      <c r="AP306" s="206">
        <f t="shared" si="281"/>
        <v>0</v>
      </c>
      <c r="AQ306" s="63"/>
      <c r="AR306" s="62">
        <v>124</v>
      </c>
      <c r="AS306" s="62"/>
      <c r="AT306" s="514"/>
      <c r="AU306" s="515"/>
      <c r="AV306" s="515">
        <f t="shared" si="282"/>
        <v>124</v>
      </c>
      <c r="AW306" s="511">
        <f t="shared" si="283"/>
        <v>124</v>
      </c>
      <c r="AX306" s="234"/>
      <c r="AY306" s="235"/>
      <c r="AZ306" s="236"/>
      <c r="BA306" s="237"/>
      <c r="BB306" s="238"/>
      <c r="BC306" s="45">
        <f t="shared" si="284"/>
        <v>0</v>
      </c>
      <c r="BD306" s="44">
        <f t="shared" si="285"/>
        <v>0</v>
      </c>
      <c r="BE306" s="512">
        <f t="shared" si="286"/>
        <v>130.20000000000002</v>
      </c>
      <c r="BF306" s="242"/>
      <c r="BG306" s="210">
        <f t="shared" si="287"/>
        <v>0</v>
      </c>
      <c r="BH306" s="512">
        <f t="shared" si="269"/>
        <v>136.4</v>
      </c>
      <c r="BI306" s="242"/>
      <c r="BJ306" s="44">
        <f t="shared" si="288"/>
        <v>0</v>
      </c>
      <c r="BK306" s="512">
        <f t="shared" si="289"/>
        <v>142.6</v>
      </c>
      <c r="BL306" s="242"/>
      <c r="BM306" s="210">
        <f t="shared" si="290"/>
        <v>0</v>
      </c>
      <c r="BN306" s="512">
        <f t="shared" si="291"/>
        <v>148.79999999999998</v>
      </c>
      <c r="BO306" s="397">
        <f t="shared" si="292"/>
        <v>0</v>
      </c>
      <c r="BP306" s="210">
        <f t="shared" si="293"/>
        <v>0</v>
      </c>
      <c r="BQ306" s="44">
        <f t="shared" si="294"/>
        <v>0</v>
      </c>
      <c r="BR306" s="194">
        <v>1511</v>
      </c>
      <c r="BS306" s="310"/>
      <c r="BT306" s="303"/>
      <c r="BU306" s="303"/>
      <c r="BV306" s="303"/>
      <c r="BW306" s="303"/>
      <c r="BX306" s="305"/>
      <c r="BY306" s="305"/>
      <c r="BZ306" s="303"/>
    </row>
    <row r="307" spans="1:78" ht="12.75" customHeight="1">
      <c r="A307" s="44" t="str">
        <f t="shared" ref="A307:A312" si="297">"AX1"&amp;REPT(0,4-LEN(BR307))&amp;BR307</f>
        <v>AX11281</v>
      </c>
      <c r="B307" s="38" t="s">
        <v>592</v>
      </c>
      <c r="C307" s="47" t="s">
        <v>640</v>
      </c>
      <c r="D307" s="46" t="s">
        <v>7</v>
      </c>
      <c r="E307" s="243"/>
      <c r="F307" s="47" t="s">
        <v>59</v>
      </c>
      <c r="G307" s="47" t="s">
        <v>87</v>
      </c>
      <c r="H307" s="47" t="s">
        <v>74</v>
      </c>
      <c r="I307" s="223" t="s">
        <v>592</v>
      </c>
      <c r="J307" s="636" t="s">
        <v>1808</v>
      </c>
      <c r="K307" s="636" t="s">
        <v>1801</v>
      </c>
      <c r="L307" s="223" t="s">
        <v>1799</v>
      </c>
      <c r="M307" s="48">
        <v>9.234</v>
      </c>
      <c r="N307" s="517">
        <v>5</v>
      </c>
      <c r="O307" s="518"/>
      <c r="P307" s="518"/>
      <c r="Q307" s="421"/>
      <c r="R307" s="50"/>
      <c r="S307" s="51"/>
      <c r="T307" s="52"/>
      <c r="U307" s="53"/>
      <c r="V307" s="54"/>
      <c r="W307" s="55"/>
      <c r="X307" s="56"/>
      <c r="Y307" s="57"/>
      <c r="Z307" s="58"/>
      <c r="AA307" s="59"/>
      <c r="AB307" s="242"/>
      <c r="AC307" s="242"/>
      <c r="AD307" s="213">
        <f t="shared" si="278"/>
        <v>0</v>
      </c>
      <c r="AE307" s="61">
        <f t="shared" ref="AE307:AE312" si="298">N307*AD307</f>
        <v>0</v>
      </c>
      <c r="AF307" s="62"/>
      <c r="AG307" s="62"/>
      <c r="AH307" s="63"/>
      <c r="AI307" s="513"/>
      <c r="AJ307" s="509"/>
      <c r="AK307" s="516"/>
      <c r="AL307" s="516"/>
      <c r="AM307" s="510"/>
      <c r="AN307" s="205">
        <f>ROUND(CEILING(AR307*('Summary '!$J$2/100+1),5),0)-1</f>
        <v>169</v>
      </c>
      <c r="AO307" s="206">
        <f t="shared" si="280"/>
        <v>0</v>
      </c>
      <c r="AP307" s="206">
        <f t="shared" si="281"/>
        <v>0</v>
      </c>
      <c r="AQ307" s="63"/>
      <c r="AR307" s="62">
        <v>139</v>
      </c>
      <c r="AS307" s="62"/>
      <c r="AT307" s="514"/>
      <c r="AU307" s="515"/>
      <c r="AV307" s="515">
        <f t="shared" si="282"/>
        <v>139</v>
      </c>
      <c r="AW307" s="511">
        <f t="shared" si="283"/>
        <v>139</v>
      </c>
      <c r="AX307" s="234"/>
      <c r="AY307" s="235"/>
      <c r="AZ307" s="236"/>
      <c r="BA307" s="237"/>
      <c r="BB307" s="238"/>
      <c r="BC307" s="45">
        <f t="shared" si="284"/>
        <v>0</v>
      </c>
      <c r="BD307" s="44">
        <f t="shared" si="285"/>
        <v>0</v>
      </c>
      <c r="BE307" s="512">
        <f t="shared" si="286"/>
        <v>145.95000000000002</v>
      </c>
      <c r="BF307" s="242"/>
      <c r="BG307" s="210">
        <f t="shared" si="287"/>
        <v>0</v>
      </c>
      <c r="BH307" s="512">
        <f t="shared" si="269"/>
        <v>152.9</v>
      </c>
      <c r="BI307" s="242"/>
      <c r="BJ307" s="44">
        <f t="shared" si="288"/>
        <v>0</v>
      </c>
      <c r="BK307" s="512">
        <f t="shared" si="289"/>
        <v>159.85</v>
      </c>
      <c r="BL307" s="242"/>
      <c r="BM307" s="210">
        <f t="shared" si="290"/>
        <v>0</v>
      </c>
      <c r="BN307" s="512">
        <f t="shared" si="291"/>
        <v>166.79999999999998</v>
      </c>
      <c r="BO307" s="397">
        <f t="shared" si="292"/>
        <v>0</v>
      </c>
      <c r="BP307" s="210">
        <f t="shared" si="293"/>
        <v>0</v>
      </c>
      <c r="BQ307" s="44">
        <f t="shared" si="294"/>
        <v>0</v>
      </c>
      <c r="BR307" s="84">
        <v>1281</v>
      </c>
      <c r="BS307" s="310"/>
      <c r="BT307" s="303"/>
      <c r="BU307" s="303"/>
      <c r="BV307" s="303"/>
      <c r="BW307" s="303"/>
      <c r="BX307" s="305"/>
      <c r="BY307" s="305"/>
      <c r="BZ307" s="303"/>
    </row>
    <row r="308" spans="1:78" ht="12.75" customHeight="1">
      <c r="A308" s="44" t="str">
        <f t="shared" si="297"/>
        <v>AX11282</v>
      </c>
      <c r="B308" s="38" t="s">
        <v>592</v>
      </c>
      <c r="C308" s="47" t="s">
        <v>641</v>
      </c>
      <c r="D308" s="46" t="s">
        <v>7</v>
      </c>
      <c r="E308" s="243"/>
      <c r="F308" s="47" t="s">
        <v>59</v>
      </c>
      <c r="G308" s="47" t="s">
        <v>87</v>
      </c>
      <c r="H308" s="47" t="s">
        <v>77</v>
      </c>
      <c r="I308" s="223" t="s">
        <v>592</v>
      </c>
      <c r="J308" s="636" t="s">
        <v>1808</v>
      </c>
      <c r="K308" s="636" t="s">
        <v>1801</v>
      </c>
      <c r="L308" s="223" t="s">
        <v>1799</v>
      </c>
      <c r="M308" s="48">
        <v>4.5119999999999996</v>
      </c>
      <c r="N308" s="517">
        <v>2</v>
      </c>
      <c r="O308" s="518"/>
      <c r="P308" s="518"/>
      <c r="Q308" s="421"/>
      <c r="R308" s="50"/>
      <c r="S308" s="51"/>
      <c r="T308" s="52"/>
      <c r="U308" s="53"/>
      <c r="V308" s="54"/>
      <c r="W308" s="55"/>
      <c r="X308" s="56"/>
      <c r="Y308" s="57"/>
      <c r="Z308" s="58"/>
      <c r="AA308" s="59"/>
      <c r="AB308" s="242"/>
      <c r="AC308" s="242"/>
      <c r="AD308" s="213">
        <f t="shared" si="278"/>
        <v>0</v>
      </c>
      <c r="AE308" s="61">
        <f t="shared" si="298"/>
        <v>0</v>
      </c>
      <c r="AF308" s="62"/>
      <c r="AG308" s="62"/>
      <c r="AH308" s="63"/>
      <c r="AI308" s="513"/>
      <c r="AJ308" s="509"/>
      <c r="AK308" s="516"/>
      <c r="AL308" s="516"/>
      <c r="AM308" s="510"/>
      <c r="AN308" s="205">
        <f>ROUND(CEILING(AR308*('Summary '!$J$2/100+1),5),0)-1</f>
        <v>114</v>
      </c>
      <c r="AO308" s="206">
        <f t="shared" si="280"/>
        <v>0</v>
      </c>
      <c r="AP308" s="206">
        <f t="shared" si="281"/>
        <v>0</v>
      </c>
      <c r="AQ308" s="63"/>
      <c r="AR308" s="62">
        <v>94</v>
      </c>
      <c r="AS308" s="62"/>
      <c r="AT308" s="514"/>
      <c r="AU308" s="515"/>
      <c r="AV308" s="515">
        <f t="shared" si="282"/>
        <v>94</v>
      </c>
      <c r="AW308" s="511">
        <f t="shared" si="283"/>
        <v>94</v>
      </c>
      <c r="AX308" s="234"/>
      <c r="AY308" s="235"/>
      <c r="AZ308" s="236"/>
      <c r="BA308" s="237"/>
      <c r="BB308" s="238"/>
      <c r="BC308" s="45">
        <f t="shared" si="284"/>
        <v>0</v>
      </c>
      <c r="BD308" s="44">
        <f t="shared" si="285"/>
        <v>0</v>
      </c>
      <c r="BE308" s="512">
        <f t="shared" si="286"/>
        <v>98.7</v>
      </c>
      <c r="BF308" s="242"/>
      <c r="BG308" s="210">
        <f t="shared" si="287"/>
        <v>0</v>
      </c>
      <c r="BH308" s="512">
        <f t="shared" si="269"/>
        <v>103.4</v>
      </c>
      <c r="BI308" s="242"/>
      <c r="BJ308" s="44">
        <f t="shared" si="288"/>
        <v>0</v>
      </c>
      <c r="BK308" s="512">
        <f t="shared" si="289"/>
        <v>108.1</v>
      </c>
      <c r="BL308" s="242"/>
      <c r="BM308" s="210">
        <f t="shared" si="290"/>
        <v>0</v>
      </c>
      <c r="BN308" s="512">
        <f t="shared" si="291"/>
        <v>112.8</v>
      </c>
      <c r="BO308" s="397">
        <f t="shared" si="292"/>
        <v>0</v>
      </c>
      <c r="BP308" s="210">
        <f t="shared" si="293"/>
        <v>0</v>
      </c>
      <c r="BQ308" s="44">
        <f t="shared" si="294"/>
        <v>0</v>
      </c>
      <c r="BR308" s="70">
        <v>1282</v>
      </c>
      <c r="BS308" s="310"/>
      <c r="BT308" s="303"/>
      <c r="BU308" s="303"/>
      <c r="BV308" s="303"/>
      <c r="BW308" s="303"/>
      <c r="BX308" s="305"/>
      <c r="BY308" s="305"/>
      <c r="BZ308" s="303"/>
    </row>
    <row r="309" spans="1:78" ht="12.75" customHeight="1">
      <c r="A309" s="44" t="str">
        <f t="shared" si="297"/>
        <v>AX11283</v>
      </c>
      <c r="B309" s="38" t="s">
        <v>592</v>
      </c>
      <c r="C309" s="47" t="s">
        <v>642</v>
      </c>
      <c r="D309" s="46" t="s">
        <v>7</v>
      </c>
      <c r="E309" s="243"/>
      <c r="F309" s="47" t="s">
        <v>59</v>
      </c>
      <c r="G309" s="47" t="s">
        <v>87</v>
      </c>
      <c r="H309" s="47" t="s">
        <v>77</v>
      </c>
      <c r="I309" s="223" t="s">
        <v>592</v>
      </c>
      <c r="J309" s="636" t="s">
        <v>1808</v>
      </c>
      <c r="K309" s="636" t="s">
        <v>1801</v>
      </c>
      <c r="L309" s="223" t="s">
        <v>1799</v>
      </c>
      <c r="M309" s="48">
        <v>4.8280000000000003</v>
      </c>
      <c r="N309" s="517">
        <v>2</v>
      </c>
      <c r="O309" s="518"/>
      <c r="P309" s="518"/>
      <c r="Q309" s="421"/>
      <c r="R309" s="50"/>
      <c r="S309" s="51"/>
      <c r="T309" s="52"/>
      <c r="U309" s="53"/>
      <c r="V309" s="54"/>
      <c r="W309" s="55"/>
      <c r="X309" s="56"/>
      <c r="Y309" s="57"/>
      <c r="Z309" s="58"/>
      <c r="AA309" s="59"/>
      <c r="AB309" s="242"/>
      <c r="AC309" s="242"/>
      <c r="AD309" s="213">
        <f t="shared" si="278"/>
        <v>0</v>
      </c>
      <c r="AE309" s="61">
        <f t="shared" si="298"/>
        <v>0</v>
      </c>
      <c r="AF309" s="62"/>
      <c r="AG309" s="62"/>
      <c r="AH309" s="63"/>
      <c r="AI309" s="513"/>
      <c r="AJ309" s="509"/>
      <c r="AK309" s="516"/>
      <c r="AL309" s="516"/>
      <c r="AM309" s="510"/>
      <c r="AN309" s="205">
        <f>ROUND(CEILING(AR309*('Summary '!$J$2/100+1),5),0)-1</f>
        <v>114</v>
      </c>
      <c r="AO309" s="206">
        <f t="shared" si="280"/>
        <v>0</v>
      </c>
      <c r="AP309" s="206">
        <f t="shared" si="281"/>
        <v>0</v>
      </c>
      <c r="AQ309" s="63"/>
      <c r="AR309" s="62">
        <v>94</v>
      </c>
      <c r="AS309" s="62"/>
      <c r="AT309" s="514"/>
      <c r="AU309" s="515"/>
      <c r="AV309" s="515">
        <f t="shared" si="282"/>
        <v>94</v>
      </c>
      <c r="AW309" s="511">
        <f t="shared" si="283"/>
        <v>94</v>
      </c>
      <c r="AX309" s="234"/>
      <c r="AY309" s="235"/>
      <c r="AZ309" s="236"/>
      <c r="BA309" s="237"/>
      <c r="BB309" s="238"/>
      <c r="BC309" s="45">
        <f t="shared" si="284"/>
        <v>0</v>
      </c>
      <c r="BD309" s="44">
        <f t="shared" si="285"/>
        <v>0</v>
      </c>
      <c r="BE309" s="512">
        <f t="shared" si="286"/>
        <v>98.7</v>
      </c>
      <c r="BF309" s="242"/>
      <c r="BG309" s="210">
        <f t="shared" si="287"/>
        <v>0</v>
      </c>
      <c r="BH309" s="512">
        <f t="shared" si="269"/>
        <v>103.4</v>
      </c>
      <c r="BI309" s="242"/>
      <c r="BJ309" s="44">
        <f t="shared" si="288"/>
        <v>0</v>
      </c>
      <c r="BK309" s="512">
        <f t="shared" si="289"/>
        <v>108.1</v>
      </c>
      <c r="BL309" s="242"/>
      <c r="BM309" s="210">
        <f t="shared" si="290"/>
        <v>0</v>
      </c>
      <c r="BN309" s="512">
        <f t="shared" si="291"/>
        <v>112.8</v>
      </c>
      <c r="BO309" s="397">
        <f t="shared" si="292"/>
        <v>0</v>
      </c>
      <c r="BP309" s="210">
        <f t="shared" si="293"/>
        <v>0</v>
      </c>
      <c r="BQ309" s="44">
        <f t="shared" si="294"/>
        <v>0</v>
      </c>
      <c r="BR309" s="84">
        <v>1283</v>
      </c>
      <c r="BS309" s="310"/>
      <c r="BT309" s="303"/>
      <c r="BU309" s="303"/>
      <c r="BV309" s="303"/>
      <c r="BW309" s="303"/>
      <c r="BX309" s="305"/>
      <c r="BY309" s="305"/>
      <c r="BZ309" s="303"/>
    </row>
    <row r="310" spans="1:78" ht="12.75" customHeight="1">
      <c r="A310" s="44" t="str">
        <f t="shared" si="297"/>
        <v>AX11284</v>
      </c>
      <c r="B310" s="38" t="s">
        <v>592</v>
      </c>
      <c r="C310" s="47" t="s">
        <v>643</v>
      </c>
      <c r="D310" s="46" t="s">
        <v>7</v>
      </c>
      <c r="E310" s="243"/>
      <c r="F310" s="47" t="s">
        <v>59</v>
      </c>
      <c r="G310" s="47" t="s">
        <v>99</v>
      </c>
      <c r="H310" s="47" t="s">
        <v>77</v>
      </c>
      <c r="I310" s="223" t="s">
        <v>592</v>
      </c>
      <c r="J310" s="636" t="s">
        <v>1808</v>
      </c>
      <c r="K310" s="636" t="s">
        <v>1801</v>
      </c>
      <c r="L310" s="223" t="s">
        <v>1799</v>
      </c>
      <c r="M310" s="48">
        <v>2.964</v>
      </c>
      <c r="N310" s="517">
        <v>1</v>
      </c>
      <c r="O310" s="518"/>
      <c r="P310" s="518"/>
      <c r="Q310" s="421"/>
      <c r="R310" s="50"/>
      <c r="S310" s="51"/>
      <c r="T310" s="52"/>
      <c r="U310" s="53"/>
      <c r="V310" s="54"/>
      <c r="W310" s="55"/>
      <c r="X310" s="56"/>
      <c r="Y310" s="57"/>
      <c r="Z310" s="58"/>
      <c r="AA310" s="59"/>
      <c r="AB310" s="242"/>
      <c r="AC310" s="242"/>
      <c r="AD310" s="213">
        <f t="shared" si="278"/>
        <v>0</v>
      </c>
      <c r="AE310" s="61">
        <f t="shared" si="298"/>
        <v>0</v>
      </c>
      <c r="AF310" s="62"/>
      <c r="AG310" s="62"/>
      <c r="AH310" s="63"/>
      <c r="AI310" s="513"/>
      <c r="AJ310" s="509"/>
      <c r="AK310" s="516"/>
      <c r="AL310" s="516"/>
      <c r="AM310" s="510"/>
      <c r="AN310" s="205">
        <f>ROUND(CEILING(AR310*('Summary '!$J$2/100+1),5),0)-1</f>
        <v>99</v>
      </c>
      <c r="AO310" s="206">
        <f t="shared" si="280"/>
        <v>0</v>
      </c>
      <c r="AP310" s="206">
        <f t="shared" si="281"/>
        <v>0</v>
      </c>
      <c r="AQ310" s="63"/>
      <c r="AR310" s="62">
        <v>79</v>
      </c>
      <c r="AS310" s="62"/>
      <c r="AT310" s="514"/>
      <c r="AU310" s="515"/>
      <c r="AV310" s="515">
        <f t="shared" si="282"/>
        <v>79</v>
      </c>
      <c r="AW310" s="511">
        <f t="shared" si="283"/>
        <v>79</v>
      </c>
      <c r="AX310" s="234"/>
      <c r="AY310" s="235"/>
      <c r="AZ310" s="236"/>
      <c r="BA310" s="237"/>
      <c r="BB310" s="238"/>
      <c r="BC310" s="45">
        <f t="shared" si="284"/>
        <v>0</v>
      </c>
      <c r="BD310" s="44">
        <f t="shared" si="285"/>
        <v>0</v>
      </c>
      <c r="BE310" s="512">
        <f t="shared" si="286"/>
        <v>82.95</v>
      </c>
      <c r="BF310" s="242"/>
      <c r="BG310" s="210">
        <f t="shared" si="287"/>
        <v>0</v>
      </c>
      <c r="BH310" s="512">
        <f t="shared" si="269"/>
        <v>86.9</v>
      </c>
      <c r="BI310" s="242"/>
      <c r="BJ310" s="44">
        <f t="shared" si="288"/>
        <v>0</v>
      </c>
      <c r="BK310" s="512">
        <f t="shared" si="289"/>
        <v>90.85</v>
      </c>
      <c r="BL310" s="242"/>
      <c r="BM310" s="210">
        <f t="shared" si="290"/>
        <v>0</v>
      </c>
      <c r="BN310" s="512">
        <f t="shared" si="291"/>
        <v>94.8</v>
      </c>
      <c r="BO310" s="397">
        <f t="shared" si="292"/>
        <v>0</v>
      </c>
      <c r="BP310" s="210">
        <f t="shared" si="293"/>
        <v>0</v>
      </c>
      <c r="BQ310" s="44">
        <f t="shared" si="294"/>
        <v>0</v>
      </c>
      <c r="BR310" s="70">
        <v>1284</v>
      </c>
      <c r="BS310" s="310"/>
      <c r="BT310" s="303"/>
      <c r="BU310" s="303"/>
      <c r="BV310" s="303"/>
      <c r="BW310" s="303"/>
      <c r="BX310" s="305"/>
      <c r="BY310" s="305"/>
      <c r="BZ310" s="303"/>
    </row>
    <row r="311" spans="1:78" ht="12.75" customHeight="1">
      <c r="A311" s="44" t="str">
        <f t="shared" si="297"/>
        <v>AX11285</v>
      </c>
      <c r="B311" s="38" t="s">
        <v>592</v>
      </c>
      <c r="C311" s="47" t="s">
        <v>644</v>
      </c>
      <c r="D311" s="46" t="s">
        <v>7</v>
      </c>
      <c r="E311" s="243"/>
      <c r="F311" s="46" t="s">
        <v>506</v>
      </c>
      <c r="G311" s="46" t="s">
        <v>99</v>
      </c>
      <c r="H311" s="46" t="s">
        <v>74</v>
      </c>
      <c r="I311" s="223" t="s">
        <v>592</v>
      </c>
      <c r="J311" s="636" t="s">
        <v>1808</v>
      </c>
      <c r="K311" s="636" t="s">
        <v>1801</v>
      </c>
      <c r="L311" s="223" t="s">
        <v>1799</v>
      </c>
      <c r="M311" s="48">
        <v>3.8940000000000001</v>
      </c>
      <c r="N311" s="517">
        <v>1</v>
      </c>
      <c r="O311" s="518"/>
      <c r="P311" s="518"/>
      <c r="Q311" s="421"/>
      <c r="R311" s="50"/>
      <c r="S311" s="51"/>
      <c r="T311" s="52"/>
      <c r="U311" s="53"/>
      <c r="V311" s="54"/>
      <c r="W311" s="55"/>
      <c r="X311" s="56"/>
      <c r="Y311" s="57"/>
      <c r="Z311" s="58"/>
      <c r="AA311" s="59"/>
      <c r="AB311" s="242"/>
      <c r="AC311" s="242"/>
      <c r="AD311" s="213">
        <f t="shared" si="278"/>
        <v>0</v>
      </c>
      <c r="AE311" s="61">
        <f t="shared" si="298"/>
        <v>0</v>
      </c>
      <c r="AF311" s="62"/>
      <c r="AG311" s="62"/>
      <c r="AH311" s="63"/>
      <c r="AI311" s="513"/>
      <c r="AJ311" s="509"/>
      <c r="AK311" s="516"/>
      <c r="AL311" s="516"/>
      <c r="AM311" s="510"/>
      <c r="AN311" s="205">
        <f>ROUND(CEILING(AR311*('Summary '!$J$2/100+1),5),0)-1</f>
        <v>109</v>
      </c>
      <c r="AO311" s="206">
        <f t="shared" si="280"/>
        <v>0</v>
      </c>
      <c r="AP311" s="206">
        <f t="shared" si="281"/>
        <v>0</v>
      </c>
      <c r="AQ311" s="63"/>
      <c r="AR311" s="62">
        <v>89</v>
      </c>
      <c r="AS311" s="62"/>
      <c r="AT311" s="514"/>
      <c r="AU311" s="515"/>
      <c r="AV311" s="515">
        <f t="shared" si="282"/>
        <v>89</v>
      </c>
      <c r="AW311" s="511">
        <f t="shared" si="283"/>
        <v>89</v>
      </c>
      <c r="AX311" s="234"/>
      <c r="AY311" s="235"/>
      <c r="AZ311" s="236"/>
      <c r="BA311" s="237"/>
      <c r="BB311" s="238"/>
      <c r="BC311" s="45">
        <f t="shared" si="284"/>
        <v>0</v>
      </c>
      <c r="BD311" s="44">
        <f t="shared" si="285"/>
        <v>0</v>
      </c>
      <c r="BE311" s="512">
        <f t="shared" si="286"/>
        <v>93.45</v>
      </c>
      <c r="BF311" s="242"/>
      <c r="BG311" s="210">
        <f t="shared" si="287"/>
        <v>0</v>
      </c>
      <c r="BH311" s="512">
        <f t="shared" si="269"/>
        <v>97.9</v>
      </c>
      <c r="BI311" s="242"/>
      <c r="BJ311" s="44">
        <f t="shared" si="288"/>
        <v>0</v>
      </c>
      <c r="BK311" s="512">
        <f t="shared" si="289"/>
        <v>102.35</v>
      </c>
      <c r="BL311" s="242"/>
      <c r="BM311" s="210">
        <f t="shared" si="290"/>
        <v>0</v>
      </c>
      <c r="BN311" s="512">
        <f t="shared" si="291"/>
        <v>106.8</v>
      </c>
      <c r="BO311" s="397">
        <f t="shared" si="292"/>
        <v>0</v>
      </c>
      <c r="BP311" s="210">
        <f t="shared" si="293"/>
        <v>0</v>
      </c>
      <c r="BQ311" s="44">
        <f t="shared" si="294"/>
        <v>0</v>
      </c>
      <c r="BR311" s="84">
        <v>1285</v>
      </c>
      <c r="BS311" s="310"/>
      <c r="BT311" s="303"/>
      <c r="BU311" s="303"/>
      <c r="BV311" s="303"/>
      <c r="BW311" s="303"/>
      <c r="BX311" s="305"/>
      <c r="BY311" s="305"/>
      <c r="BZ311" s="303"/>
    </row>
    <row r="312" spans="1:78" ht="12.75" customHeight="1">
      <c r="A312" s="44" t="str">
        <f t="shared" si="297"/>
        <v>AX11286</v>
      </c>
      <c r="B312" s="38" t="s">
        <v>592</v>
      </c>
      <c r="C312" s="47" t="s">
        <v>645</v>
      </c>
      <c r="D312" s="46" t="s">
        <v>7</v>
      </c>
      <c r="E312" s="243"/>
      <c r="F312" s="46" t="s">
        <v>506</v>
      </c>
      <c r="G312" s="46" t="s">
        <v>99</v>
      </c>
      <c r="H312" s="46" t="s">
        <v>74</v>
      </c>
      <c r="I312" s="223" t="s">
        <v>592</v>
      </c>
      <c r="J312" s="636" t="s">
        <v>1808</v>
      </c>
      <c r="K312" s="636" t="s">
        <v>1801</v>
      </c>
      <c r="L312" s="223" t="s">
        <v>1799</v>
      </c>
      <c r="M312" s="48">
        <v>4.6109999999999998</v>
      </c>
      <c r="N312" s="517">
        <v>1</v>
      </c>
      <c r="O312" s="518"/>
      <c r="P312" s="518"/>
      <c r="Q312" s="421"/>
      <c r="R312" s="50"/>
      <c r="S312" s="51"/>
      <c r="T312" s="52"/>
      <c r="U312" s="53"/>
      <c r="V312" s="54"/>
      <c r="W312" s="55"/>
      <c r="X312" s="56"/>
      <c r="Y312" s="57"/>
      <c r="Z312" s="58"/>
      <c r="AA312" s="59"/>
      <c r="AB312" s="242"/>
      <c r="AC312" s="242"/>
      <c r="AD312" s="213">
        <f t="shared" si="278"/>
        <v>0</v>
      </c>
      <c r="AE312" s="61">
        <f t="shared" si="298"/>
        <v>0</v>
      </c>
      <c r="AF312" s="62"/>
      <c r="AG312" s="62"/>
      <c r="AH312" s="63"/>
      <c r="AI312" s="513"/>
      <c r="AJ312" s="509"/>
      <c r="AK312" s="516"/>
      <c r="AL312" s="516"/>
      <c r="AM312" s="510"/>
      <c r="AN312" s="205">
        <f>ROUND(CEILING(AR312*('Summary '!$J$2/100+1),5),0)-1</f>
        <v>129</v>
      </c>
      <c r="AO312" s="206">
        <f t="shared" si="280"/>
        <v>0</v>
      </c>
      <c r="AP312" s="206">
        <f t="shared" si="281"/>
        <v>0</v>
      </c>
      <c r="AQ312" s="63"/>
      <c r="AR312" s="62">
        <v>104</v>
      </c>
      <c r="AS312" s="62"/>
      <c r="AT312" s="514"/>
      <c r="AU312" s="515"/>
      <c r="AV312" s="515">
        <f t="shared" si="282"/>
        <v>104</v>
      </c>
      <c r="AW312" s="511">
        <f t="shared" si="283"/>
        <v>104</v>
      </c>
      <c r="AX312" s="234"/>
      <c r="AY312" s="235"/>
      <c r="AZ312" s="236"/>
      <c r="BA312" s="237"/>
      <c r="BB312" s="238"/>
      <c r="BC312" s="45">
        <f t="shared" si="284"/>
        <v>0</v>
      </c>
      <c r="BD312" s="44">
        <f t="shared" si="285"/>
        <v>0</v>
      </c>
      <c r="BE312" s="512">
        <f t="shared" si="286"/>
        <v>109.2</v>
      </c>
      <c r="BF312" s="242"/>
      <c r="BG312" s="210">
        <f t="shared" si="287"/>
        <v>0</v>
      </c>
      <c r="BH312" s="512">
        <f t="shared" si="269"/>
        <v>114.4</v>
      </c>
      <c r="BI312" s="242"/>
      <c r="BJ312" s="44">
        <f t="shared" si="288"/>
        <v>0</v>
      </c>
      <c r="BK312" s="512">
        <f t="shared" si="289"/>
        <v>119.6</v>
      </c>
      <c r="BL312" s="242"/>
      <c r="BM312" s="210">
        <f t="shared" si="290"/>
        <v>0</v>
      </c>
      <c r="BN312" s="512">
        <f t="shared" si="291"/>
        <v>124.8</v>
      </c>
      <c r="BO312" s="397">
        <f t="shared" si="292"/>
        <v>0</v>
      </c>
      <c r="BP312" s="210">
        <f t="shared" si="293"/>
        <v>0</v>
      </c>
      <c r="BQ312" s="44">
        <f t="shared" si="294"/>
        <v>0</v>
      </c>
      <c r="BR312" s="70">
        <v>1286</v>
      </c>
      <c r="BS312" s="310"/>
      <c r="BT312" s="303"/>
      <c r="BU312" s="303"/>
      <c r="BV312" s="303"/>
      <c r="BW312" s="303"/>
      <c r="BX312" s="305"/>
      <c r="BY312" s="305"/>
      <c r="BZ312" s="303"/>
    </row>
    <row r="313" spans="1:78" ht="17">
      <c r="A313" s="85"/>
      <c r="B313" s="71"/>
      <c r="C313" s="293" t="s">
        <v>1708</v>
      </c>
      <c r="D313" s="72"/>
      <c r="E313" s="207"/>
      <c r="F313" s="72"/>
      <c r="G313" s="72"/>
      <c r="H313" s="72"/>
      <c r="I313" s="72"/>
      <c r="J313" s="72"/>
      <c r="K313" s="72"/>
      <c r="L313" s="207"/>
      <c r="M313" s="86"/>
      <c r="N313" s="73"/>
      <c r="O313" s="429"/>
      <c r="P313" s="429"/>
      <c r="Q313" s="244"/>
      <c r="R313" s="74"/>
      <c r="S313" s="74"/>
      <c r="T313" s="74"/>
      <c r="U313" s="75"/>
      <c r="V313" s="74"/>
      <c r="W313" s="74"/>
      <c r="X313" s="76"/>
      <c r="Y313" s="74"/>
      <c r="Z313" s="76"/>
      <c r="AA313" s="76"/>
      <c r="AB313" s="456"/>
      <c r="AC313" s="456"/>
      <c r="AD313" s="77"/>
      <c r="AE313" s="77"/>
      <c r="AF313" s="77"/>
      <c r="AG313" s="77"/>
      <c r="AH313" s="77"/>
      <c r="AI313" s="77"/>
      <c r="AJ313" s="407"/>
      <c r="AK313" s="87"/>
      <c r="AL313" s="404"/>
      <c r="AM313" s="404"/>
      <c r="AN313" s="404"/>
      <c r="AO313" s="404"/>
      <c r="AP313" s="404"/>
      <c r="AQ313" s="404"/>
      <c r="AR313" s="404"/>
      <c r="AS313" s="404"/>
      <c r="AT313" s="404"/>
      <c r="AU313" s="404"/>
      <c r="AV313" s="404"/>
      <c r="AW313" s="404"/>
      <c r="AX313" s="457"/>
      <c r="AY313" s="457"/>
      <c r="AZ313" s="457"/>
      <c r="BA313" s="462"/>
      <c r="BB313" s="457"/>
      <c r="BC313" s="404"/>
      <c r="BD313" s="404"/>
      <c r="BE313" s="404"/>
      <c r="BF313" s="457"/>
      <c r="BG313" s="404"/>
      <c r="BH313" s="404"/>
      <c r="BI313" s="457"/>
      <c r="BJ313" s="404"/>
      <c r="BK313" s="404"/>
      <c r="BL313" s="457"/>
      <c r="BM313" s="404"/>
      <c r="BN313" s="404"/>
      <c r="BO313" s="404"/>
      <c r="BP313" s="404"/>
      <c r="BQ313" s="81"/>
      <c r="BR313" s="82"/>
      <c r="BS313" s="310"/>
      <c r="BT313" s="303"/>
      <c r="BU313" s="303"/>
      <c r="BV313" s="303"/>
      <c r="BW313" s="303"/>
      <c r="BX313" s="305"/>
      <c r="BY313" s="305"/>
      <c r="BZ313" s="303"/>
    </row>
    <row r="314" spans="1:78" ht="12.75" customHeight="1">
      <c r="A314" s="210" t="str">
        <f t="shared" ref="A314:A323" si="299">"AX1"&amp;REPT(0,4-LEN(BR314))&amp;BR314</f>
        <v>AX12660</v>
      </c>
      <c r="B314" s="247" t="s">
        <v>2222</v>
      </c>
      <c r="C314" s="247" t="s">
        <v>2267</v>
      </c>
      <c r="D314" s="247" t="s">
        <v>1504</v>
      </c>
      <c r="E314" s="423"/>
      <c r="F314" s="223" t="s">
        <v>60</v>
      </c>
      <c r="G314" s="649" t="s">
        <v>1955</v>
      </c>
      <c r="H314" s="223" t="s">
        <v>79</v>
      </c>
      <c r="I314" s="223" t="s">
        <v>1819</v>
      </c>
      <c r="J314" s="636" t="s">
        <v>1808</v>
      </c>
      <c r="K314" s="636" t="s">
        <v>1801</v>
      </c>
      <c r="L314" s="263" t="s">
        <v>1813</v>
      </c>
      <c r="M314" s="212">
        <v>1.1000000000000001</v>
      </c>
      <c r="N314" s="210">
        <v>1</v>
      </c>
      <c r="O314" s="427"/>
      <c r="P314" s="430"/>
      <c r="Q314" s="421"/>
      <c r="R314" s="225"/>
      <c r="S314" s="196"/>
      <c r="T314" s="197"/>
      <c r="U314" s="226"/>
      <c r="V314" s="199"/>
      <c r="W314" s="200"/>
      <c r="X314" s="201"/>
      <c r="Y314" s="202"/>
      <c r="Z314" s="203"/>
      <c r="AA314" s="227"/>
      <c r="AB314" s="242"/>
      <c r="AC314" s="242"/>
      <c r="AD314" s="213">
        <f t="shared" si="278"/>
        <v>0</v>
      </c>
      <c r="AE314" s="214">
        <f t="shared" ref="AE314:AE318" si="300">N314*AD314</f>
        <v>0</v>
      </c>
      <c r="AF314" s="205"/>
      <c r="AG314" s="205"/>
      <c r="AH314" s="206"/>
      <c r="AI314" s="509"/>
      <c r="AJ314" s="509"/>
      <c r="AK314" s="516"/>
      <c r="AL314" s="516"/>
      <c r="AM314" s="510"/>
      <c r="AN314" s="205">
        <f>ROUND(CEILING(AR314*('Summary '!$J$4/100+1),5),0)-1</f>
        <v>309</v>
      </c>
      <c r="AO314" s="206">
        <f t="shared" ref="AO314:AO318" si="301">IF(P314=TRUE,-0.05,0)</f>
        <v>0</v>
      </c>
      <c r="AP314" s="206">
        <f>IF(O314=TRUE,0.22,0)</f>
        <v>0</v>
      </c>
      <c r="AQ314" s="63"/>
      <c r="AR314" s="62">
        <v>254</v>
      </c>
      <c r="AS314" s="205"/>
      <c r="AT314" s="510"/>
      <c r="AU314" s="511"/>
      <c r="AV314" s="511">
        <f t="shared" ref="AV314:AV323" si="302">IF(OrderFormType="Wholesale",CEILING(AR314*ExchRate,ExchRateRoundUpTo),CEILING(AN314*ExchRate,ExchRateRoundUpTo)/1.22)</f>
        <v>254</v>
      </c>
      <c r="AW314" s="511">
        <f t="shared" ref="AW314:AW323" si="303">AV314*(1+AO314+AP314)</f>
        <v>254</v>
      </c>
      <c r="AX314" s="234"/>
      <c r="AY314" s="235"/>
      <c r="AZ314" s="236"/>
      <c r="BA314" s="237"/>
      <c r="BB314" s="238"/>
      <c r="BC314" s="239">
        <f t="shared" ref="BC314:BC323" si="304">SUM(AX314:BB314)</f>
        <v>0</v>
      </c>
      <c r="BD314" s="210">
        <f t="shared" ref="BD314:BD323" si="305">N314*BC314</f>
        <v>0</v>
      </c>
      <c r="BE314" s="512">
        <f t="shared" ref="BE314:BE323" si="306">AV314*(1.05+AO314+AP314)</f>
        <v>266.7</v>
      </c>
      <c r="BF314" s="242"/>
      <c r="BG314" s="210">
        <f t="shared" ref="BG314:BG318" si="307">$N314*BF314</f>
        <v>0</v>
      </c>
      <c r="BH314" s="512">
        <f t="shared" si="269"/>
        <v>279.40000000000003</v>
      </c>
      <c r="BI314" s="400"/>
      <c r="BJ314" s="210">
        <f t="shared" ref="BJ314:BJ323" si="308">N314*BI314</f>
        <v>0</v>
      </c>
      <c r="BK314" s="512">
        <f t="shared" ref="BK314:BK323" si="309">AV314*(1.15+AO314+AP314)</f>
        <v>292.09999999999997</v>
      </c>
      <c r="BL314" s="400"/>
      <c r="BM314" s="210">
        <f t="shared" ref="BM314:BM323" si="310">N314*BL314</f>
        <v>0</v>
      </c>
      <c r="BN314" s="512">
        <f t="shared" ref="BN314:BN323" si="311">AV314*(1.2+AO314+AP314)</f>
        <v>304.8</v>
      </c>
      <c r="BO314" s="397">
        <f t="shared" ref="BO314:BO323" si="312">(AD314*AW314)+(BC314*BE314)+(BF314*BH314)+(BI314*BK314)+(BL314*BN314)</f>
        <v>0</v>
      </c>
      <c r="BP314" s="210">
        <f t="shared" ref="BP314:BP323" si="313">AD314+BC314+BF314+BI314+BL314</f>
        <v>0</v>
      </c>
      <c r="BQ314" s="210">
        <f t="shared" ref="BQ314:BQ323" si="314">N314*BP314</f>
        <v>0</v>
      </c>
      <c r="BR314" s="659">
        <v>2660</v>
      </c>
      <c r="BS314" s="310"/>
      <c r="BT314" s="303"/>
      <c r="BU314" s="303"/>
      <c r="BV314" s="303"/>
      <c r="BW314" s="303"/>
      <c r="BX314" s="305"/>
      <c r="BY314" s="305"/>
      <c r="BZ314" s="303"/>
    </row>
    <row r="315" spans="1:78" ht="12.75" customHeight="1">
      <c r="A315" s="210" t="str">
        <f t="shared" si="299"/>
        <v>AX12661</v>
      </c>
      <c r="B315" s="247" t="s">
        <v>2222</v>
      </c>
      <c r="C315" s="519" t="s">
        <v>2223</v>
      </c>
      <c r="D315" s="247" t="s">
        <v>1504</v>
      </c>
      <c r="E315" s="423"/>
      <c r="F315" s="48" t="s">
        <v>58</v>
      </c>
      <c r="G315" s="649" t="s">
        <v>1956</v>
      </c>
      <c r="H315" s="223" t="s">
        <v>79</v>
      </c>
      <c r="I315" s="223" t="s">
        <v>1819</v>
      </c>
      <c r="J315" s="636" t="s">
        <v>1808</v>
      </c>
      <c r="K315" s="636" t="s">
        <v>1801</v>
      </c>
      <c r="L315" s="263" t="s">
        <v>1813</v>
      </c>
      <c r="M315" s="212">
        <v>1.3</v>
      </c>
      <c r="N315" s="210">
        <v>1</v>
      </c>
      <c r="O315" s="427"/>
      <c r="P315" s="430"/>
      <c r="Q315" s="421"/>
      <c r="R315" s="225"/>
      <c r="S315" s="196"/>
      <c r="T315" s="197"/>
      <c r="U315" s="226"/>
      <c r="V315" s="199"/>
      <c r="W315" s="200"/>
      <c r="X315" s="201"/>
      <c r="Y315" s="202"/>
      <c r="Z315" s="203"/>
      <c r="AA315" s="227"/>
      <c r="AB315" s="242"/>
      <c r="AC315" s="242"/>
      <c r="AD315" s="213">
        <f t="shared" si="278"/>
        <v>0</v>
      </c>
      <c r="AE315" s="214">
        <f t="shared" si="300"/>
        <v>0</v>
      </c>
      <c r="AF315" s="205"/>
      <c r="AG315" s="205"/>
      <c r="AH315" s="206"/>
      <c r="AI315" s="509"/>
      <c r="AJ315" s="509"/>
      <c r="AK315" s="516"/>
      <c r="AL315" s="516"/>
      <c r="AM315" s="510"/>
      <c r="AN315" s="205">
        <f>ROUND(CEILING(AR315*('Summary '!$J$4/100+1),5),0)-1</f>
        <v>324</v>
      </c>
      <c r="AO315" s="206">
        <f t="shared" si="301"/>
        <v>0</v>
      </c>
      <c r="AP315" s="206">
        <f t="shared" ref="AP315:AP318" si="315">IF(O315=TRUE,0.22,0)</f>
        <v>0</v>
      </c>
      <c r="AQ315" s="63"/>
      <c r="AR315" s="62">
        <v>264</v>
      </c>
      <c r="AS315" s="205"/>
      <c r="AT315" s="510"/>
      <c r="AU315" s="511"/>
      <c r="AV315" s="511">
        <f t="shared" si="302"/>
        <v>264</v>
      </c>
      <c r="AW315" s="511">
        <f t="shared" si="303"/>
        <v>264</v>
      </c>
      <c r="AX315" s="234"/>
      <c r="AY315" s="235"/>
      <c r="AZ315" s="236"/>
      <c r="BA315" s="237"/>
      <c r="BB315" s="238"/>
      <c r="BC315" s="239">
        <f t="shared" si="304"/>
        <v>0</v>
      </c>
      <c r="BD315" s="210">
        <f t="shared" si="305"/>
        <v>0</v>
      </c>
      <c r="BE315" s="512">
        <f t="shared" si="306"/>
        <v>277.2</v>
      </c>
      <c r="BF315" s="242"/>
      <c r="BG315" s="210">
        <f t="shared" si="307"/>
        <v>0</v>
      </c>
      <c r="BH315" s="512">
        <f t="shared" si="269"/>
        <v>290.40000000000003</v>
      </c>
      <c r="BI315" s="400"/>
      <c r="BJ315" s="210">
        <f t="shared" si="308"/>
        <v>0</v>
      </c>
      <c r="BK315" s="512">
        <f t="shared" si="309"/>
        <v>303.59999999999997</v>
      </c>
      <c r="BL315" s="400"/>
      <c r="BM315" s="210">
        <f t="shared" si="310"/>
        <v>0</v>
      </c>
      <c r="BN315" s="512">
        <f t="shared" si="311"/>
        <v>316.8</v>
      </c>
      <c r="BO315" s="397">
        <f t="shared" si="312"/>
        <v>0</v>
      </c>
      <c r="BP315" s="210">
        <f t="shared" si="313"/>
        <v>0</v>
      </c>
      <c r="BQ315" s="210">
        <f t="shared" si="314"/>
        <v>0</v>
      </c>
      <c r="BR315" s="660">
        <v>2661</v>
      </c>
      <c r="BS315" s="310"/>
      <c r="BT315" s="303"/>
      <c r="BU315" s="303"/>
      <c r="BV315" s="303"/>
      <c r="BW315" s="303"/>
      <c r="BX315" s="305"/>
      <c r="BY315" s="305"/>
      <c r="BZ315" s="303"/>
    </row>
    <row r="316" spans="1:78" ht="12.75" customHeight="1">
      <c r="A316" s="210" t="str">
        <f t="shared" si="299"/>
        <v>AX12662</v>
      </c>
      <c r="B316" s="247" t="s">
        <v>2222</v>
      </c>
      <c r="C316" s="519" t="s">
        <v>2224</v>
      </c>
      <c r="D316" s="247" t="s">
        <v>1504</v>
      </c>
      <c r="E316" s="423"/>
      <c r="F316" s="48" t="s">
        <v>58</v>
      </c>
      <c r="G316" s="649" t="s">
        <v>1957</v>
      </c>
      <c r="H316" s="223" t="s">
        <v>79</v>
      </c>
      <c r="I316" s="223" t="s">
        <v>1819</v>
      </c>
      <c r="J316" s="636" t="s">
        <v>1808</v>
      </c>
      <c r="K316" s="636" t="s">
        <v>1801</v>
      </c>
      <c r="L316" s="263" t="s">
        <v>1813</v>
      </c>
      <c r="M316" s="364">
        <v>1.2</v>
      </c>
      <c r="N316" s="210">
        <v>1</v>
      </c>
      <c r="O316" s="427"/>
      <c r="P316" s="430"/>
      <c r="Q316" s="421"/>
      <c r="R316" s="225"/>
      <c r="S316" s="196"/>
      <c r="T316" s="197"/>
      <c r="U316" s="226"/>
      <c r="V316" s="199"/>
      <c r="W316" s="200"/>
      <c r="X316" s="201"/>
      <c r="Y316" s="202"/>
      <c r="Z316" s="203"/>
      <c r="AA316" s="227"/>
      <c r="AB316" s="242"/>
      <c r="AC316" s="242"/>
      <c r="AD316" s="213">
        <f t="shared" si="278"/>
        <v>0</v>
      </c>
      <c r="AE316" s="214">
        <f t="shared" si="300"/>
        <v>0</v>
      </c>
      <c r="AF316" s="205"/>
      <c r="AG316" s="205"/>
      <c r="AH316" s="206"/>
      <c r="AI316" s="509"/>
      <c r="AJ316" s="509"/>
      <c r="AK316" s="516"/>
      <c r="AL316" s="516"/>
      <c r="AM316" s="510"/>
      <c r="AN316" s="205">
        <f>ROUND(CEILING(AR316*('Summary '!$J$4/100+1),5),0)-1</f>
        <v>329</v>
      </c>
      <c r="AO316" s="206">
        <f t="shared" si="301"/>
        <v>0</v>
      </c>
      <c r="AP316" s="206">
        <f t="shared" si="315"/>
        <v>0</v>
      </c>
      <c r="AQ316" s="63"/>
      <c r="AR316" s="62">
        <v>269</v>
      </c>
      <c r="AS316" s="205"/>
      <c r="AT316" s="510"/>
      <c r="AU316" s="511"/>
      <c r="AV316" s="511">
        <f t="shared" si="302"/>
        <v>269</v>
      </c>
      <c r="AW316" s="511">
        <f t="shared" si="303"/>
        <v>269</v>
      </c>
      <c r="AX316" s="234"/>
      <c r="AY316" s="235"/>
      <c r="AZ316" s="236"/>
      <c r="BA316" s="237"/>
      <c r="BB316" s="238"/>
      <c r="BC316" s="239">
        <f t="shared" si="304"/>
        <v>0</v>
      </c>
      <c r="BD316" s="210">
        <f t="shared" si="305"/>
        <v>0</v>
      </c>
      <c r="BE316" s="512">
        <f t="shared" si="306"/>
        <v>282.45</v>
      </c>
      <c r="BF316" s="242"/>
      <c r="BG316" s="210">
        <f t="shared" si="307"/>
        <v>0</v>
      </c>
      <c r="BH316" s="512">
        <f t="shared" si="269"/>
        <v>295.90000000000003</v>
      </c>
      <c r="BI316" s="400"/>
      <c r="BJ316" s="210">
        <f t="shared" si="308"/>
        <v>0</v>
      </c>
      <c r="BK316" s="512">
        <f t="shared" si="309"/>
        <v>309.34999999999997</v>
      </c>
      <c r="BL316" s="400"/>
      <c r="BM316" s="210">
        <f t="shared" si="310"/>
        <v>0</v>
      </c>
      <c r="BN316" s="512">
        <f t="shared" si="311"/>
        <v>322.8</v>
      </c>
      <c r="BO316" s="397">
        <f t="shared" si="312"/>
        <v>0</v>
      </c>
      <c r="BP316" s="210">
        <f t="shared" si="313"/>
        <v>0</v>
      </c>
      <c r="BQ316" s="210">
        <f t="shared" si="314"/>
        <v>0</v>
      </c>
      <c r="BR316" s="659">
        <v>2662</v>
      </c>
      <c r="BS316" s="310"/>
      <c r="BT316" s="303"/>
      <c r="BU316" s="303"/>
      <c r="BV316" s="303"/>
      <c r="BW316" s="303"/>
      <c r="BX316" s="305"/>
      <c r="BY316" s="305"/>
      <c r="BZ316" s="303"/>
    </row>
    <row r="317" spans="1:78" ht="12.75" customHeight="1">
      <c r="A317" s="210" t="str">
        <f t="shared" si="299"/>
        <v>AX12663</v>
      </c>
      <c r="B317" s="247" t="s">
        <v>2222</v>
      </c>
      <c r="C317" s="519" t="s">
        <v>2225</v>
      </c>
      <c r="D317" s="247" t="s">
        <v>1504</v>
      </c>
      <c r="E317" s="423"/>
      <c r="F317" s="48" t="s">
        <v>58</v>
      </c>
      <c r="G317" s="649" t="s">
        <v>1958</v>
      </c>
      <c r="H317" s="223" t="s">
        <v>79</v>
      </c>
      <c r="I317" s="223" t="s">
        <v>1819</v>
      </c>
      <c r="J317" s="636" t="s">
        <v>1808</v>
      </c>
      <c r="K317" s="636" t="s">
        <v>1801</v>
      </c>
      <c r="L317" s="263" t="s">
        <v>1813</v>
      </c>
      <c r="M317" s="212">
        <v>1.1000000000000001</v>
      </c>
      <c r="N317" s="210">
        <v>1</v>
      </c>
      <c r="O317" s="427"/>
      <c r="P317" s="430"/>
      <c r="Q317" s="421"/>
      <c r="R317" s="225"/>
      <c r="S317" s="196"/>
      <c r="T317" s="197"/>
      <c r="U317" s="226"/>
      <c r="V317" s="199"/>
      <c r="W317" s="200"/>
      <c r="X317" s="201"/>
      <c r="Y317" s="202"/>
      <c r="Z317" s="203"/>
      <c r="AA317" s="227"/>
      <c r="AB317" s="242"/>
      <c r="AC317" s="242"/>
      <c r="AD317" s="213">
        <f t="shared" si="278"/>
        <v>0</v>
      </c>
      <c r="AE317" s="214">
        <f t="shared" si="300"/>
        <v>0</v>
      </c>
      <c r="AF317" s="205"/>
      <c r="AG317" s="205"/>
      <c r="AH317" s="206"/>
      <c r="AI317" s="509"/>
      <c r="AJ317" s="509"/>
      <c r="AK317" s="516"/>
      <c r="AL317" s="516"/>
      <c r="AM317" s="510"/>
      <c r="AN317" s="205">
        <f>ROUND(CEILING(AR317*('Summary '!$J$4/100+1),5),0)-1</f>
        <v>324</v>
      </c>
      <c r="AO317" s="206">
        <f t="shared" si="301"/>
        <v>0</v>
      </c>
      <c r="AP317" s="206">
        <f t="shared" si="315"/>
        <v>0</v>
      </c>
      <c r="AQ317" s="63"/>
      <c r="AR317" s="62">
        <v>264</v>
      </c>
      <c r="AS317" s="205"/>
      <c r="AT317" s="510"/>
      <c r="AU317" s="511"/>
      <c r="AV317" s="511">
        <f t="shared" si="302"/>
        <v>264</v>
      </c>
      <c r="AW317" s="511">
        <f t="shared" si="303"/>
        <v>264</v>
      </c>
      <c r="AX317" s="234"/>
      <c r="AY317" s="235"/>
      <c r="AZ317" s="236"/>
      <c r="BA317" s="237"/>
      <c r="BB317" s="238"/>
      <c r="BC317" s="239">
        <f t="shared" si="304"/>
        <v>0</v>
      </c>
      <c r="BD317" s="210">
        <f t="shared" si="305"/>
        <v>0</v>
      </c>
      <c r="BE317" s="512">
        <f t="shared" si="306"/>
        <v>277.2</v>
      </c>
      <c r="BF317" s="242"/>
      <c r="BG317" s="210">
        <f t="shared" si="307"/>
        <v>0</v>
      </c>
      <c r="BH317" s="512">
        <f t="shared" si="269"/>
        <v>290.40000000000003</v>
      </c>
      <c r="BI317" s="400"/>
      <c r="BJ317" s="210">
        <f t="shared" si="308"/>
        <v>0</v>
      </c>
      <c r="BK317" s="512">
        <f t="shared" si="309"/>
        <v>303.59999999999997</v>
      </c>
      <c r="BL317" s="400"/>
      <c r="BM317" s="210">
        <f t="shared" si="310"/>
        <v>0</v>
      </c>
      <c r="BN317" s="512">
        <f t="shared" si="311"/>
        <v>316.8</v>
      </c>
      <c r="BO317" s="397">
        <f t="shared" si="312"/>
        <v>0</v>
      </c>
      <c r="BP317" s="210">
        <f t="shared" si="313"/>
        <v>0</v>
      </c>
      <c r="BQ317" s="210">
        <f t="shared" si="314"/>
        <v>0</v>
      </c>
      <c r="BR317" s="660">
        <v>2663</v>
      </c>
      <c r="BS317" s="310"/>
      <c r="BT317" s="303"/>
      <c r="BU317" s="303"/>
      <c r="BV317" s="303"/>
      <c r="BW317" s="303"/>
      <c r="BX317" s="305"/>
      <c r="BY317" s="305"/>
      <c r="BZ317" s="303"/>
    </row>
    <row r="318" spans="1:78" ht="12.75" customHeight="1">
      <c r="A318" s="210" t="str">
        <f t="shared" si="299"/>
        <v>AX12664</v>
      </c>
      <c r="B318" s="247" t="s">
        <v>2222</v>
      </c>
      <c r="C318" s="519" t="s">
        <v>2226</v>
      </c>
      <c r="D318" s="247" t="s">
        <v>1504</v>
      </c>
      <c r="E318" s="423"/>
      <c r="F318" s="223" t="s">
        <v>57</v>
      </c>
      <c r="G318" s="649" t="s">
        <v>1959</v>
      </c>
      <c r="H318" s="223" t="s">
        <v>74</v>
      </c>
      <c r="I318" s="223" t="s">
        <v>1819</v>
      </c>
      <c r="J318" s="636" t="s">
        <v>1808</v>
      </c>
      <c r="K318" s="636" t="s">
        <v>1801</v>
      </c>
      <c r="L318" s="263" t="s">
        <v>1813</v>
      </c>
      <c r="M318" s="212">
        <v>1.1000000000000001</v>
      </c>
      <c r="N318" s="210">
        <v>1</v>
      </c>
      <c r="O318" s="427"/>
      <c r="P318" s="430"/>
      <c r="Q318" s="421"/>
      <c r="R318" s="225"/>
      <c r="S318" s="196"/>
      <c r="T318" s="197"/>
      <c r="U318" s="226"/>
      <c r="V318" s="199"/>
      <c r="W318" s="200"/>
      <c r="X318" s="201"/>
      <c r="Y318" s="202"/>
      <c r="Z318" s="203"/>
      <c r="AA318" s="227"/>
      <c r="AB318" s="242"/>
      <c r="AC318" s="242"/>
      <c r="AD318" s="213">
        <f t="shared" si="278"/>
        <v>0</v>
      </c>
      <c r="AE318" s="214">
        <f t="shared" si="300"/>
        <v>0</v>
      </c>
      <c r="AF318" s="205"/>
      <c r="AG318" s="205"/>
      <c r="AH318" s="206"/>
      <c r="AI318" s="509"/>
      <c r="AJ318" s="509"/>
      <c r="AK318" s="516"/>
      <c r="AL318" s="516"/>
      <c r="AM318" s="510"/>
      <c r="AN318" s="205">
        <f>ROUND(CEILING(AR318*('Summary '!$J$4/100+1),5),0)-1</f>
        <v>324</v>
      </c>
      <c r="AO318" s="206">
        <f t="shared" si="301"/>
        <v>0</v>
      </c>
      <c r="AP318" s="206">
        <f t="shared" si="315"/>
        <v>0</v>
      </c>
      <c r="AQ318" s="63"/>
      <c r="AR318" s="62">
        <v>264</v>
      </c>
      <c r="AS318" s="205"/>
      <c r="AT318" s="510"/>
      <c r="AU318" s="511"/>
      <c r="AV318" s="511">
        <f t="shared" si="302"/>
        <v>264</v>
      </c>
      <c r="AW318" s="511">
        <f t="shared" si="303"/>
        <v>264</v>
      </c>
      <c r="AX318" s="234"/>
      <c r="AY318" s="235"/>
      <c r="AZ318" s="236"/>
      <c r="BA318" s="237"/>
      <c r="BB318" s="238"/>
      <c r="BC318" s="239">
        <f t="shared" si="304"/>
        <v>0</v>
      </c>
      <c r="BD318" s="210">
        <f t="shared" si="305"/>
        <v>0</v>
      </c>
      <c r="BE318" s="512">
        <f t="shared" si="306"/>
        <v>277.2</v>
      </c>
      <c r="BF318" s="242"/>
      <c r="BG318" s="210">
        <f t="shared" si="307"/>
        <v>0</v>
      </c>
      <c r="BH318" s="512">
        <f t="shared" si="269"/>
        <v>290.40000000000003</v>
      </c>
      <c r="BI318" s="400"/>
      <c r="BJ318" s="210">
        <f t="shared" si="308"/>
        <v>0</v>
      </c>
      <c r="BK318" s="512">
        <f t="shared" si="309"/>
        <v>303.59999999999997</v>
      </c>
      <c r="BL318" s="400"/>
      <c r="BM318" s="210">
        <f t="shared" si="310"/>
        <v>0</v>
      </c>
      <c r="BN318" s="512">
        <f t="shared" si="311"/>
        <v>316.8</v>
      </c>
      <c r="BO318" s="397">
        <f t="shared" si="312"/>
        <v>0</v>
      </c>
      <c r="BP318" s="210">
        <f t="shared" si="313"/>
        <v>0</v>
      </c>
      <c r="BQ318" s="210">
        <f t="shared" si="314"/>
        <v>0</v>
      </c>
      <c r="BR318" s="659">
        <v>2664</v>
      </c>
      <c r="BS318" s="310"/>
      <c r="BT318" s="303"/>
      <c r="BU318" s="303"/>
      <c r="BV318" s="303"/>
      <c r="BW318" s="303"/>
      <c r="BX318" s="305"/>
      <c r="BY318" s="305"/>
      <c r="BZ318" s="303"/>
    </row>
    <row r="319" spans="1:78" ht="12.75" customHeight="1">
      <c r="A319" s="210" t="str">
        <f t="shared" si="299"/>
        <v>AX12747</v>
      </c>
      <c r="B319" s="247" t="s">
        <v>2288</v>
      </c>
      <c r="C319" s="519" t="s">
        <v>2283</v>
      </c>
      <c r="D319" s="247" t="s">
        <v>1504</v>
      </c>
      <c r="E319" s="423"/>
      <c r="F319" s="223" t="s">
        <v>60</v>
      </c>
      <c r="G319" s="649" t="s">
        <v>1955</v>
      </c>
      <c r="H319" s="223" t="s">
        <v>79</v>
      </c>
      <c r="I319" s="223" t="s">
        <v>2290</v>
      </c>
      <c r="J319" s="636" t="s">
        <v>1808</v>
      </c>
      <c r="K319" s="636" t="s">
        <v>1801</v>
      </c>
      <c r="L319" s="263" t="s">
        <v>1803</v>
      </c>
      <c r="M319" s="212">
        <v>1.1000000000000001</v>
      </c>
      <c r="N319" s="210">
        <v>1</v>
      </c>
      <c r="O319" s="427"/>
      <c r="P319" s="430"/>
      <c r="Q319" s="421"/>
      <c r="R319" s="225"/>
      <c r="S319" s="196"/>
      <c r="T319" s="197"/>
      <c r="U319" s="226"/>
      <c r="V319" s="199"/>
      <c r="W319" s="200"/>
      <c r="X319" s="201"/>
      <c r="Y319" s="202"/>
      <c r="Z319" s="203"/>
      <c r="AA319" s="227"/>
      <c r="AB319" s="242"/>
      <c r="AC319" s="242"/>
      <c r="AD319" s="213">
        <f t="shared" si="278"/>
        <v>0</v>
      </c>
      <c r="AE319" s="214">
        <f t="shared" ref="AE319:AE323" si="316">N319*AD319</f>
        <v>0</v>
      </c>
      <c r="AF319" s="205"/>
      <c r="AG319" s="205"/>
      <c r="AH319" s="206"/>
      <c r="AI319" s="509"/>
      <c r="AJ319" s="509"/>
      <c r="AK319" s="516"/>
      <c r="AL319" s="516"/>
      <c r="AM319" s="510"/>
      <c r="AN319" s="205">
        <f>ROUND(CEILING(AR319*('Summary '!$J$4/100+1),5),0)-1</f>
        <v>254</v>
      </c>
      <c r="AO319" s="206">
        <f t="shared" ref="AO319:AO323" si="317">IF(P319=TRUE,-0.05,0)</f>
        <v>0</v>
      </c>
      <c r="AP319" s="206">
        <f t="shared" ref="AP319:AP323" si="318">IF(O319=TRUE,0.15,0)</f>
        <v>0</v>
      </c>
      <c r="AQ319" s="63"/>
      <c r="AR319" s="62">
        <v>209</v>
      </c>
      <c r="AS319" s="205"/>
      <c r="AT319" s="510"/>
      <c r="AU319" s="511"/>
      <c r="AV319" s="511">
        <f t="shared" si="302"/>
        <v>209</v>
      </c>
      <c r="AW319" s="511">
        <f t="shared" si="303"/>
        <v>209</v>
      </c>
      <c r="AX319" s="234"/>
      <c r="AY319" s="235"/>
      <c r="AZ319" s="236"/>
      <c r="BA319" s="237"/>
      <c r="BB319" s="238"/>
      <c r="BC319" s="239">
        <f t="shared" si="304"/>
        <v>0</v>
      </c>
      <c r="BD319" s="210">
        <f t="shared" si="305"/>
        <v>0</v>
      </c>
      <c r="BE319" s="512">
        <f t="shared" si="306"/>
        <v>219.45000000000002</v>
      </c>
      <c r="BF319" s="242"/>
      <c r="BG319" s="210">
        <f t="shared" ref="BG319:BG323" si="319">$N319*BF319</f>
        <v>0</v>
      </c>
      <c r="BH319" s="512">
        <f t="shared" si="269"/>
        <v>229.9</v>
      </c>
      <c r="BI319" s="400"/>
      <c r="BJ319" s="210">
        <f t="shared" si="308"/>
        <v>0</v>
      </c>
      <c r="BK319" s="512">
        <f t="shared" si="309"/>
        <v>240.35</v>
      </c>
      <c r="BL319" s="400"/>
      <c r="BM319" s="210">
        <f t="shared" si="310"/>
        <v>0</v>
      </c>
      <c r="BN319" s="512">
        <f t="shared" si="311"/>
        <v>250.79999999999998</v>
      </c>
      <c r="BO319" s="397">
        <f t="shared" si="312"/>
        <v>0</v>
      </c>
      <c r="BP319" s="210">
        <f t="shared" si="313"/>
        <v>0</v>
      </c>
      <c r="BQ319" s="210">
        <f t="shared" si="314"/>
        <v>0</v>
      </c>
      <c r="BR319" s="659">
        <v>2747</v>
      </c>
      <c r="BS319" s="310"/>
      <c r="BT319" s="303"/>
      <c r="BU319" s="303"/>
      <c r="BV319" s="303"/>
      <c r="BW319" s="303"/>
      <c r="BX319" s="305"/>
      <c r="BY319" s="305"/>
      <c r="BZ319" s="303"/>
    </row>
    <row r="320" spans="1:78" ht="12.75" customHeight="1">
      <c r="A320" s="210" t="str">
        <f t="shared" si="299"/>
        <v>AX12748</v>
      </c>
      <c r="B320" s="247" t="s">
        <v>2288</v>
      </c>
      <c r="C320" s="519" t="s">
        <v>2284</v>
      </c>
      <c r="D320" s="247" t="s">
        <v>1504</v>
      </c>
      <c r="E320" s="423"/>
      <c r="F320" s="48" t="s">
        <v>58</v>
      </c>
      <c r="G320" s="649" t="s">
        <v>1956</v>
      </c>
      <c r="H320" s="223" t="s">
        <v>79</v>
      </c>
      <c r="I320" s="223" t="s">
        <v>2290</v>
      </c>
      <c r="J320" s="636" t="s">
        <v>1808</v>
      </c>
      <c r="K320" s="636" t="s">
        <v>1801</v>
      </c>
      <c r="L320" s="263" t="s">
        <v>1803</v>
      </c>
      <c r="M320" s="212">
        <v>1.3</v>
      </c>
      <c r="N320" s="210">
        <v>1</v>
      </c>
      <c r="O320" s="427"/>
      <c r="P320" s="430"/>
      <c r="Q320" s="421"/>
      <c r="R320" s="225"/>
      <c r="S320" s="196"/>
      <c r="T320" s="197"/>
      <c r="U320" s="226"/>
      <c r="V320" s="199"/>
      <c r="W320" s="200"/>
      <c r="X320" s="201"/>
      <c r="Y320" s="202"/>
      <c r="Z320" s="203"/>
      <c r="AA320" s="227"/>
      <c r="AB320" s="242"/>
      <c r="AC320" s="242"/>
      <c r="AD320" s="213">
        <f t="shared" si="278"/>
        <v>0</v>
      </c>
      <c r="AE320" s="214">
        <f t="shared" si="316"/>
        <v>0</v>
      </c>
      <c r="AF320" s="205"/>
      <c r="AG320" s="205"/>
      <c r="AH320" s="206"/>
      <c r="AI320" s="509"/>
      <c r="AJ320" s="509"/>
      <c r="AK320" s="516"/>
      <c r="AL320" s="516"/>
      <c r="AM320" s="510"/>
      <c r="AN320" s="205">
        <f>ROUND(CEILING(AR320*('Summary '!$J$4/100+1),5),0)-1</f>
        <v>269</v>
      </c>
      <c r="AO320" s="206">
        <f t="shared" si="317"/>
        <v>0</v>
      </c>
      <c r="AP320" s="206">
        <f t="shared" si="318"/>
        <v>0</v>
      </c>
      <c r="AQ320" s="63"/>
      <c r="AR320" s="62">
        <v>219</v>
      </c>
      <c r="AS320" s="205"/>
      <c r="AT320" s="510"/>
      <c r="AU320" s="511"/>
      <c r="AV320" s="511">
        <f t="shared" si="302"/>
        <v>219</v>
      </c>
      <c r="AW320" s="511">
        <f t="shared" si="303"/>
        <v>219</v>
      </c>
      <c r="AX320" s="234"/>
      <c r="AY320" s="235"/>
      <c r="AZ320" s="236"/>
      <c r="BA320" s="237"/>
      <c r="BB320" s="238"/>
      <c r="BC320" s="239">
        <f t="shared" si="304"/>
        <v>0</v>
      </c>
      <c r="BD320" s="210">
        <f t="shared" si="305"/>
        <v>0</v>
      </c>
      <c r="BE320" s="512">
        <f t="shared" si="306"/>
        <v>229.95000000000002</v>
      </c>
      <c r="BF320" s="242"/>
      <c r="BG320" s="210">
        <f t="shared" si="319"/>
        <v>0</v>
      </c>
      <c r="BH320" s="512">
        <f t="shared" ref="BH320:BH323" si="320">$AV320*(1.1+$AO320+$AP320)</f>
        <v>240.9</v>
      </c>
      <c r="BI320" s="400"/>
      <c r="BJ320" s="210">
        <f t="shared" si="308"/>
        <v>0</v>
      </c>
      <c r="BK320" s="512">
        <f t="shared" si="309"/>
        <v>251.85</v>
      </c>
      <c r="BL320" s="400"/>
      <c r="BM320" s="210">
        <f t="shared" si="310"/>
        <v>0</v>
      </c>
      <c r="BN320" s="512">
        <f t="shared" si="311"/>
        <v>262.8</v>
      </c>
      <c r="BO320" s="397">
        <f t="shared" si="312"/>
        <v>0</v>
      </c>
      <c r="BP320" s="210">
        <f t="shared" si="313"/>
        <v>0</v>
      </c>
      <c r="BQ320" s="210">
        <f t="shared" si="314"/>
        <v>0</v>
      </c>
      <c r="BR320" s="422">
        <v>2748</v>
      </c>
      <c r="BS320" s="310"/>
      <c r="BT320" s="303"/>
      <c r="BU320" s="303"/>
      <c r="BV320" s="303"/>
      <c r="BW320" s="303"/>
      <c r="BX320" s="305"/>
      <c r="BY320" s="305"/>
      <c r="BZ320" s="303"/>
    </row>
    <row r="321" spans="1:78" ht="12.75" customHeight="1">
      <c r="A321" s="210" t="str">
        <f t="shared" si="299"/>
        <v>AX12749</v>
      </c>
      <c r="B321" s="247" t="s">
        <v>2288</v>
      </c>
      <c r="C321" s="519" t="s">
        <v>2285</v>
      </c>
      <c r="D321" s="247" t="s">
        <v>1504</v>
      </c>
      <c r="E321" s="423"/>
      <c r="F321" s="48" t="s">
        <v>58</v>
      </c>
      <c r="G321" s="649" t="s">
        <v>1957</v>
      </c>
      <c r="H321" s="223" t="s">
        <v>79</v>
      </c>
      <c r="I321" s="223" t="s">
        <v>2290</v>
      </c>
      <c r="J321" s="636" t="s">
        <v>1808</v>
      </c>
      <c r="K321" s="636" t="s">
        <v>1801</v>
      </c>
      <c r="L321" s="263" t="s">
        <v>1803</v>
      </c>
      <c r="M321" s="364">
        <v>1.2</v>
      </c>
      <c r="N321" s="210">
        <v>1</v>
      </c>
      <c r="O321" s="427"/>
      <c r="P321" s="430"/>
      <c r="Q321" s="421"/>
      <c r="R321" s="225"/>
      <c r="S321" s="196"/>
      <c r="T321" s="197"/>
      <c r="U321" s="226"/>
      <c r="V321" s="199"/>
      <c r="W321" s="200"/>
      <c r="X321" s="201"/>
      <c r="Y321" s="202"/>
      <c r="Z321" s="203"/>
      <c r="AA321" s="227"/>
      <c r="AB321" s="242"/>
      <c r="AC321" s="242"/>
      <c r="AD321" s="213">
        <f t="shared" si="278"/>
        <v>0</v>
      </c>
      <c r="AE321" s="214">
        <f t="shared" si="316"/>
        <v>0</v>
      </c>
      <c r="AF321" s="205"/>
      <c r="AG321" s="205"/>
      <c r="AH321" s="206"/>
      <c r="AI321" s="509"/>
      <c r="AJ321" s="509"/>
      <c r="AK321" s="516"/>
      <c r="AL321" s="516"/>
      <c r="AM321" s="510"/>
      <c r="AN321" s="205">
        <f>ROUND(CEILING(AR321*('Summary '!$J$4/100+1),5),0)-1</f>
        <v>269</v>
      </c>
      <c r="AO321" s="206">
        <f t="shared" si="317"/>
        <v>0</v>
      </c>
      <c r="AP321" s="206">
        <f t="shared" si="318"/>
        <v>0</v>
      </c>
      <c r="AQ321" s="63"/>
      <c r="AR321" s="62">
        <v>219</v>
      </c>
      <c r="AS321" s="205"/>
      <c r="AT321" s="510"/>
      <c r="AU321" s="511"/>
      <c r="AV321" s="511">
        <f t="shared" si="302"/>
        <v>219</v>
      </c>
      <c r="AW321" s="511">
        <f t="shared" si="303"/>
        <v>219</v>
      </c>
      <c r="AX321" s="234"/>
      <c r="AY321" s="235"/>
      <c r="AZ321" s="236"/>
      <c r="BA321" s="237"/>
      <c r="BB321" s="238"/>
      <c r="BC321" s="239">
        <f t="shared" si="304"/>
        <v>0</v>
      </c>
      <c r="BD321" s="210">
        <f t="shared" si="305"/>
        <v>0</v>
      </c>
      <c r="BE321" s="512">
        <f t="shared" si="306"/>
        <v>229.95000000000002</v>
      </c>
      <c r="BF321" s="242"/>
      <c r="BG321" s="210">
        <f t="shared" si="319"/>
        <v>0</v>
      </c>
      <c r="BH321" s="512">
        <f t="shared" si="320"/>
        <v>240.9</v>
      </c>
      <c r="BI321" s="400"/>
      <c r="BJ321" s="210">
        <f t="shared" si="308"/>
        <v>0</v>
      </c>
      <c r="BK321" s="512">
        <f t="shared" si="309"/>
        <v>251.85</v>
      </c>
      <c r="BL321" s="400"/>
      <c r="BM321" s="210">
        <f t="shared" si="310"/>
        <v>0</v>
      </c>
      <c r="BN321" s="512">
        <f t="shared" si="311"/>
        <v>262.8</v>
      </c>
      <c r="BO321" s="397">
        <f t="shared" si="312"/>
        <v>0</v>
      </c>
      <c r="BP321" s="210">
        <f t="shared" si="313"/>
        <v>0</v>
      </c>
      <c r="BQ321" s="210">
        <f t="shared" si="314"/>
        <v>0</v>
      </c>
      <c r="BR321" s="215">
        <v>2749</v>
      </c>
      <c r="BS321" s="310"/>
      <c r="BT321" s="303"/>
      <c r="BU321" s="303"/>
      <c r="BV321" s="303"/>
      <c r="BW321" s="303"/>
      <c r="BX321" s="305"/>
      <c r="BY321" s="305"/>
      <c r="BZ321" s="303"/>
    </row>
    <row r="322" spans="1:78" ht="12.75" customHeight="1">
      <c r="A322" s="210" t="str">
        <f t="shared" si="299"/>
        <v>AX12750</v>
      </c>
      <c r="B322" s="247" t="s">
        <v>2288</v>
      </c>
      <c r="C322" s="519" t="s">
        <v>2286</v>
      </c>
      <c r="D322" s="247" t="s">
        <v>1504</v>
      </c>
      <c r="E322" s="423"/>
      <c r="F322" s="48" t="s">
        <v>58</v>
      </c>
      <c r="G322" s="649" t="s">
        <v>1958</v>
      </c>
      <c r="H322" s="223" t="s">
        <v>79</v>
      </c>
      <c r="I322" s="223" t="s">
        <v>2290</v>
      </c>
      <c r="J322" s="636" t="s">
        <v>1808</v>
      </c>
      <c r="K322" s="636" t="s">
        <v>1801</v>
      </c>
      <c r="L322" s="263" t="s">
        <v>1803</v>
      </c>
      <c r="M322" s="212">
        <v>1.1000000000000001</v>
      </c>
      <c r="N322" s="210">
        <v>1</v>
      </c>
      <c r="O322" s="427"/>
      <c r="P322" s="430"/>
      <c r="Q322" s="421"/>
      <c r="R322" s="225"/>
      <c r="S322" s="196"/>
      <c r="T322" s="197"/>
      <c r="U322" s="226"/>
      <c r="V322" s="199"/>
      <c r="W322" s="200"/>
      <c r="X322" s="201"/>
      <c r="Y322" s="202"/>
      <c r="Z322" s="203"/>
      <c r="AA322" s="227"/>
      <c r="AB322" s="242"/>
      <c r="AC322" s="242"/>
      <c r="AD322" s="213">
        <f>SUM(Q322:AC322)</f>
        <v>0</v>
      </c>
      <c r="AE322" s="214">
        <f t="shared" si="316"/>
        <v>0</v>
      </c>
      <c r="AF322" s="205"/>
      <c r="AG322" s="205"/>
      <c r="AH322" s="206"/>
      <c r="AI322" s="509"/>
      <c r="AJ322" s="509"/>
      <c r="AK322" s="516"/>
      <c r="AL322" s="516"/>
      <c r="AM322" s="510"/>
      <c r="AN322" s="205">
        <f>ROUND(CEILING(AR322*('Summary '!$J$4/100+1),5),0)-1</f>
        <v>254</v>
      </c>
      <c r="AO322" s="206">
        <f t="shared" si="317"/>
        <v>0</v>
      </c>
      <c r="AP322" s="206">
        <f t="shared" si="318"/>
        <v>0</v>
      </c>
      <c r="AQ322" s="63"/>
      <c r="AR322" s="62">
        <v>209</v>
      </c>
      <c r="AS322" s="205"/>
      <c r="AT322" s="510"/>
      <c r="AU322" s="511"/>
      <c r="AV322" s="511">
        <f t="shared" si="302"/>
        <v>209</v>
      </c>
      <c r="AW322" s="511">
        <f t="shared" si="303"/>
        <v>209</v>
      </c>
      <c r="AX322" s="234"/>
      <c r="AY322" s="235"/>
      <c r="AZ322" s="236"/>
      <c r="BA322" s="237"/>
      <c r="BB322" s="238"/>
      <c r="BC322" s="239">
        <f t="shared" si="304"/>
        <v>0</v>
      </c>
      <c r="BD322" s="210">
        <f t="shared" si="305"/>
        <v>0</v>
      </c>
      <c r="BE322" s="512">
        <f t="shared" si="306"/>
        <v>219.45000000000002</v>
      </c>
      <c r="BF322" s="242"/>
      <c r="BG322" s="210">
        <f t="shared" si="319"/>
        <v>0</v>
      </c>
      <c r="BH322" s="512">
        <f t="shared" si="320"/>
        <v>229.9</v>
      </c>
      <c r="BI322" s="400"/>
      <c r="BJ322" s="210">
        <f t="shared" si="308"/>
        <v>0</v>
      </c>
      <c r="BK322" s="512">
        <f t="shared" si="309"/>
        <v>240.35</v>
      </c>
      <c r="BL322" s="400"/>
      <c r="BM322" s="210">
        <f t="shared" si="310"/>
        <v>0</v>
      </c>
      <c r="BN322" s="512">
        <f t="shared" si="311"/>
        <v>250.79999999999998</v>
      </c>
      <c r="BO322" s="397">
        <f t="shared" si="312"/>
        <v>0</v>
      </c>
      <c r="BP322" s="210">
        <f t="shared" si="313"/>
        <v>0</v>
      </c>
      <c r="BQ322" s="210">
        <f t="shared" si="314"/>
        <v>0</v>
      </c>
      <c r="BR322" s="422">
        <v>2750</v>
      </c>
      <c r="BS322" s="310"/>
      <c r="BT322" s="303"/>
      <c r="BU322" s="303"/>
      <c r="BV322" s="303"/>
      <c r="BW322" s="303"/>
      <c r="BX322" s="305"/>
      <c r="BY322" s="305"/>
      <c r="BZ322" s="303"/>
    </row>
    <row r="323" spans="1:78" ht="12.75" customHeight="1">
      <c r="A323" s="210" t="str">
        <f t="shared" si="299"/>
        <v>AX12751</v>
      </c>
      <c r="B323" s="247" t="s">
        <v>2288</v>
      </c>
      <c r="C323" s="519" t="s">
        <v>2287</v>
      </c>
      <c r="D323" s="247" t="s">
        <v>1504</v>
      </c>
      <c r="E323" s="423"/>
      <c r="F323" s="223" t="s">
        <v>57</v>
      </c>
      <c r="G323" s="649" t="s">
        <v>1959</v>
      </c>
      <c r="H323" s="223" t="s">
        <v>74</v>
      </c>
      <c r="I323" s="223" t="s">
        <v>2290</v>
      </c>
      <c r="J323" s="636" t="s">
        <v>1808</v>
      </c>
      <c r="K323" s="636" t="s">
        <v>1801</v>
      </c>
      <c r="L323" s="263" t="s">
        <v>1803</v>
      </c>
      <c r="M323" s="212">
        <v>1.1000000000000001</v>
      </c>
      <c r="N323" s="210">
        <v>1</v>
      </c>
      <c r="O323" s="427"/>
      <c r="P323" s="430"/>
      <c r="Q323" s="421"/>
      <c r="R323" s="225"/>
      <c r="S323" s="196"/>
      <c r="T323" s="197"/>
      <c r="U323" s="226"/>
      <c r="V323" s="199"/>
      <c r="W323" s="200"/>
      <c r="X323" s="201"/>
      <c r="Y323" s="202"/>
      <c r="Z323" s="203"/>
      <c r="AA323" s="227"/>
      <c r="AB323" s="242"/>
      <c r="AC323" s="242"/>
      <c r="AD323" s="213">
        <f t="shared" ref="AD323:AD341" si="321">SUM(Q323:AC323)</f>
        <v>0</v>
      </c>
      <c r="AE323" s="214">
        <f t="shared" si="316"/>
        <v>0</v>
      </c>
      <c r="AF323" s="205"/>
      <c r="AG323" s="205"/>
      <c r="AH323" s="206"/>
      <c r="AI323" s="509"/>
      <c r="AJ323" s="509"/>
      <c r="AK323" s="516"/>
      <c r="AL323" s="516"/>
      <c r="AM323" s="510"/>
      <c r="AN323" s="205">
        <f>ROUND(CEILING(AR323*('Summary '!$J$4/100+1),5),0)-1</f>
        <v>254</v>
      </c>
      <c r="AO323" s="206">
        <f t="shared" si="317"/>
        <v>0</v>
      </c>
      <c r="AP323" s="206">
        <f t="shared" si="318"/>
        <v>0</v>
      </c>
      <c r="AQ323" s="63"/>
      <c r="AR323" s="62">
        <v>209</v>
      </c>
      <c r="AS323" s="205"/>
      <c r="AT323" s="510"/>
      <c r="AU323" s="511"/>
      <c r="AV323" s="511">
        <f t="shared" si="302"/>
        <v>209</v>
      </c>
      <c r="AW323" s="511">
        <f t="shared" si="303"/>
        <v>209</v>
      </c>
      <c r="AX323" s="234"/>
      <c r="AY323" s="235"/>
      <c r="AZ323" s="236"/>
      <c r="BA323" s="237"/>
      <c r="BB323" s="238"/>
      <c r="BC323" s="239">
        <f t="shared" si="304"/>
        <v>0</v>
      </c>
      <c r="BD323" s="210">
        <f t="shared" si="305"/>
        <v>0</v>
      </c>
      <c r="BE323" s="512">
        <f t="shared" si="306"/>
        <v>219.45000000000002</v>
      </c>
      <c r="BF323" s="242"/>
      <c r="BG323" s="210">
        <f t="shared" si="319"/>
        <v>0</v>
      </c>
      <c r="BH323" s="512">
        <f t="shared" si="320"/>
        <v>229.9</v>
      </c>
      <c r="BI323" s="400"/>
      <c r="BJ323" s="210">
        <f t="shared" si="308"/>
        <v>0</v>
      </c>
      <c r="BK323" s="512">
        <f t="shared" si="309"/>
        <v>240.35</v>
      </c>
      <c r="BL323" s="400"/>
      <c r="BM323" s="210">
        <f t="shared" si="310"/>
        <v>0</v>
      </c>
      <c r="BN323" s="512">
        <f t="shared" si="311"/>
        <v>250.79999999999998</v>
      </c>
      <c r="BO323" s="397">
        <f t="shared" si="312"/>
        <v>0</v>
      </c>
      <c r="BP323" s="210">
        <f t="shared" si="313"/>
        <v>0</v>
      </c>
      <c r="BQ323" s="210">
        <f t="shared" si="314"/>
        <v>0</v>
      </c>
      <c r="BR323" s="215">
        <v>2751</v>
      </c>
      <c r="BS323" s="310"/>
      <c r="BT323" s="303"/>
      <c r="BU323" s="303"/>
      <c r="BV323" s="303"/>
      <c r="BW323" s="303"/>
      <c r="BX323" s="305"/>
      <c r="BY323" s="305"/>
      <c r="BZ323" s="303"/>
    </row>
    <row r="324" spans="1:78" ht="17">
      <c r="A324" s="71"/>
      <c r="B324" s="183"/>
      <c r="C324" s="293" t="s">
        <v>2451</v>
      </c>
      <c r="D324" s="72"/>
      <c r="E324" s="207"/>
      <c r="F324" s="72"/>
      <c r="G324" s="72"/>
      <c r="H324" s="72"/>
      <c r="I324" s="72"/>
      <c r="J324" s="72"/>
      <c r="K324" s="72"/>
      <c r="L324" s="72"/>
      <c r="M324" s="72"/>
      <c r="N324" s="73"/>
      <c r="O324" s="428"/>
      <c r="P324" s="428"/>
      <c r="Q324" s="244"/>
      <c r="R324" s="74"/>
      <c r="S324" s="74"/>
      <c r="T324" s="74"/>
      <c r="U324" s="75"/>
      <c r="V324" s="74"/>
      <c r="W324" s="74"/>
      <c r="X324" s="76"/>
      <c r="Y324" s="74"/>
      <c r="Z324" s="76"/>
      <c r="AA324" s="76"/>
      <c r="AB324" s="455"/>
      <c r="AC324" s="455"/>
      <c r="AD324" s="77"/>
      <c r="AE324" s="77"/>
      <c r="AF324" s="77"/>
      <c r="AG324" s="77"/>
      <c r="AH324" s="77"/>
      <c r="AI324" s="77"/>
      <c r="AJ324" s="404"/>
      <c r="AK324" s="77"/>
      <c r="AL324" s="404"/>
      <c r="AM324" s="404"/>
      <c r="AN324" s="404"/>
      <c r="AO324" s="404"/>
      <c r="AP324" s="404"/>
      <c r="AQ324" s="404"/>
      <c r="AR324" s="404"/>
      <c r="AS324" s="404"/>
      <c r="AT324" s="404"/>
      <c r="AU324" s="404"/>
      <c r="AV324" s="404"/>
      <c r="AW324" s="404"/>
      <c r="AX324" s="455"/>
      <c r="AY324" s="455"/>
      <c r="AZ324" s="455"/>
      <c r="BA324" s="455"/>
      <c r="BB324" s="455"/>
      <c r="BC324" s="404"/>
      <c r="BD324" s="404"/>
      <c r="BE324" s="404"/>
      <c r="BF324" s="455"/>
      <c r="BG324" s="404"/>
      <c r="BH324" s="404"/>
      <c r="BI324" s="455"/>
      <c r="BJ324" s="404"/>
      <c r="BK324" s="404"/>
      <c r="BL324" s="455"/>
      <c r="BM324" s="404"/>
      <c r="BN324" s="404"/>
      <c r="BO324" s="404"/>
      <c r="BP324" s="404"/>
      <c r="BQ324" s="81"/>
      <c r="BR324" s="82"/>
      <c r="BS324" s="310"/>
      <c r="BT324" s="303"/>
      <c r="BU324" s="303"/>
      <c r="BV324" s="303"/>
      <c r="BW324" s="303"/>
      <c r="BX324" s="305"/>
      <c r="BY324" s="305"/>
      <c r="BZ324" s="303"/>
    </row>
    <row r="325" spans="1:78" ht="12.75" customHeight="1">
      <c r="A325" s="44" t="str">
        <f t="shared" ref="A325:A334" si="322">"AX1"&amp;REPT(0,4-LEN(BR325))&amp;BR325</f>
        <v>AX12897</v>
      </c>
      <c r="B325" s="107" t="s">
        <v>2451</v>
      </c>
      <c r="C325" s="47" t="s">
        <v>2452</v>
      </c>
      <c r="D325" s="46" t="s">
        <v>7</v>
      </c>
      <c r="E325" s="243"/>
      <c r="F325" s="118" t="s">
        <v>390</v>
      </c>
      <c r="G325" s="47" t="s">
        <v>73</v>
      </c>
      <c r="H325" s="621" t="s">
        <v>74</v>
      </c>
      <c r="I325" s="223" t="s">
        <v>1798</v>
      </c>
      <c r="J325" s="636" t="s">
        <v>1808</v>
      </c>
      <c r="K325" s="636" t="s">
        <v>1801</v>
      </c>
      <c r="L325" s="223" t="s">
        <v>1799</v>
      </c>
      <c r="M325" s="48">
        <v>4.45</v>
      </c>
      <c r="N325" s="517">
        <v>20</v>
      </c>
      <c r="O325" s="518"/>
      <c r="P325" s="518"/>
      <c r="Q325" s="421"/>
      <c r="R325" s="50"/>
      <c r="S325" s="51"/>
      <c r="T325" s="52"/>
      <c r="U325" s="53"/>
      <c r="V325" s="54"/>
      <c r="W325" s="55"/>
      <c r="X325" s="56"/>
      <c r="Y325" s="57"/>
      <c r="Z325" s="58"/>
      <c r="AA325" s="59"/>
      <c r="AB325" s="242"/>
      <c r="AC325" s="242"/>
      <c r="AD325" s="213">
        <f t="shared" ref="AD325:AD334" si="323">SUM(Q325:AC325)</f>
        <v>0</v>
      </c>
      <c r="AE325" s="61">
        <f t="shared" ref="AE325:AE334" si="324">N325*AD325</f>
        <v>0</v>
      </c>
      <c r="AF325" s="62"/>
      <c r="AG325" s="62"/>
      <c r="AH325" s="63"/>
      <c r="AI325" s="513"/>
      <c r="AJ325" s="509"/>
      <c r="AK325" s="516"/>
      <c r="AL325" s="516"/>
      <c r="AM325" s="510"/>
      <c r="AN325" s="205">
        <f>ROUND(CEILING(AR325*('Summary '!$J$2/100+1),5),0)-1</f>
        <v>139</v>
      </c>
      <c r="AO325" s="206">
        <f t="shared" ref="AO325:AO334" si="325">IF(P325=TRUE,-0.05,0)</f>
        <v>0</v>
      </c>
      <c r="AP325" s="206">
        <f t="shared" ref="AP325:AP334" si="326">IF(O325=TRUE,0.15,0)</f>
        <v>0</v>
      </c>
      <c r="AQ325" s="63"/>
      <c r="AR325" s="62">
        <v>114</v>
      </c>
      <c r="AS325" s="62"/>
      <c r="AT325" s="514"/>
      <c r="AU325" s="515"/>
      <c r="AV325" s="515">
        <f t="shared" ref="AV325:AV334" si="327">IF(OrderFormType="Wholesale",CEILING(AR325*ExchRate,ExchRateRoundUpTo),CEILING(AN325*ExchRate,ExchRateRoundUpTo)/1.22)</f>
        <v>114</v>
      </c>
      <c r="AW325" s="511">
        <f t="shared" ref="AW325:AW334" si="328">AV325*(1+AO325+AP325)</f>
        <v>114</v>
      </c>
      <c r="AX325" s="234"/>
      <c r="AY325" s="235"/>
      <c r="AZ325" s="236"/>
      <c r="BA325" s="237"/>
      <c r="BB325" s="238"/>
      <c r="BC325" s="45">
        <f t="shared" ref="BC325:BC334" si="329">SUM(AX325:BB325)</f>
        <v>0</v>
      </c>
      <c r="BD325" s="44">
        <f t="shared" ref="BD325:BD334" si="330">N325*BC325</f>
        <v>0</v>
      </c>
      <c r="BE325" s="512">
        <f t="shared" ref="BE325:BE334" si="331">AV325*(1.05+AO325+AP325)</f>
        <v>119.7</v>
      </c>
      <c r="BF325" s="242"/>
      <c r="BG325" s="210">
        <f t="shared" ref="BG325:BG334" si="332">$N325*BF325</f>
        <v>0</v>
      </c>
      <c r="BH325" s="512">
        <f t="shared" ref="BH325:BH334" si="333">$AV325*(1.1+$AO325+$AP325)</f>
        <v>125.4</v>
      </c>
      <c r="BI325" s="242"/>
      <c r="BJ325" s="44">
        <f t="shared" ref="BJ325:BJ334" si="334">N325*BI325</f>
        <v>0</v>
      </c>
      <c r="BK325" s="512">
        <f t="shared" ref="BK325:BK334" si="335">AV325*(1.15+AO325+AP325)</f>
        <v>131.1</v>
      </c>
      <c r="BL325" s="242"/>
      <c r="BM325" s="210">
        <f t="shared" ref="BM325:BM334" si="336">N325*BL325</f>
        <v>0</v>
      </c>
      <c r="BN325" s="512">
        <f t="shared" ref="BN325:BN334" si="337">AV325*(1.2+AO325+AP325)</f>
        <v>136.79999999999998</v>
      </c>
      <c r="BO325" s="397">
        <f t="shared" ref="BO325:BO334" si="338">(AD325*AW325)+(BC325*BE325)+(BF325*BH325)+(BI325*BK325)+(BL325*BN325)</f>
        <v>0</v>
      </c>
      <c r="BP325" s="210">
        <f t="shared" ref="BP325:BP334" si="339">AD325+BC325+BF325+BI325+BL325</f>
        <v>0</v>
      </c>
      <c r="BQ325" s="44">
        <f t="shared" ref="BQ325:BQ334" si="340">N325*BP325</f>
        <v>0</v>
      </c>
      <c r="BR325" s="84">
        <v>2897</v>
      </c>
      <c r="BS325" s="310"/>
      <c r="BT325" s="303"/>
      <c r="BU325" s="303"/>
      <c r="BV325" s="303"/>
      <c r="BW325" s="303"/>
      <c r="BX325" s="305"/>
      <c r="BY325" s="305"/>
      <c r="BZ325" s="303"/>
    </row>
    <row r="326" spans="1:78" ht="12.75" customHeight="1">
      <c r="A326" s="44" t="str">
        <f t="shared" si="322"/>
        <v>AX12898</v>
      </c>
      <c r="B326" s="107" t="s">
        <v>2451</v>
      </c>
      <c r="C326" s="47" t="s">
        <v>2453</v>
      </c>
      <c r="D326" s="46" t="s">
        <v>7</v>
      </c>
      <c r="E326" s="243"/>
      <c r="F326" s="118" t="s">
        <v>58</v>
      </c>
      <c r="G326" s="47" t="s">
        <v>73</v>
      </c>
      <c r="H326" s="621" t="s">
        <v>74</v>
      </c>
      <c r="I326" s="223" t="s">
        <v>1798</v>
      </c>
      <c r="J326" s="636" t="s">
        <v>1808</v>
      </c>
      <c r="K326" s="636" t="s">
        <v>1801</v>
      </c>
      <c r="L326" s="223" t="s">
        <v>1799</v>
      </c>
      <c r="M326" s="48">
        <v>3.2</v>
      </c>
      <c r="N326" s="517">
        <v>10</v>
      </c>
      <c r="O326" s="518"/>
      <c r="P326" s="518"/>
      <c r="Q326" s="421"/>
      <c r="R326" s="50"/>
      <c r="S326" s="51"/>
      <c r="T326" s="52"/>
      <c r="U326" s="53"/>
      <c r="V326" s="54"/>
      <c r="W326" s="55"/>
      <c r="X326" s="56"/>
      <c r="Y326" s="57"/>
      <c r="Z326" s="58"/>
      <c r="AA326" s="59"/>
      <c r="AB326" s="242"/>
      <c r="AC326" s="242"/>
      <c r="AD326" s="213">
        <f t="shared" si="323"/>
        <v>0</v>
      </c>
      <c r="AE326" s="61">
        <f t="shared" si="324"/>
        <v>0</v>
      </c>
      <c r="AF326" s="62"/>
      <c r="AG326" s="62"/>
      <c r="AH326" s="63"/>
      <c r="AI326" s="513"/>
      <c r="AJ326" s="509"/>
      <c r="AK326" s="516"/>
      <c r="AL326" s="516"/>
      <c r="AM326" s="510"/>
      <c r="AN326" s="205">
        <f>ROUND(CEILING(AR326*('Summary '!$J$2/100+1),5),0)-1</f>
        <v>124</v>
      </c>
      <c r="AO326" s="206">
        <f t="shared" si="325"/>
        <v>0</v>
      </c>
      <c r="AP326" s="206">
        <f t="shared" si="326"/>
        <v>0</v>
      </c>
      <c r="AQ326" s="63"/>
      <c r="AR326" s="62">
        <v>99</v>
      </c>
      <c r="AS326" s="62"/>
      <c r="AT326" s="514"/>
      <c r="AU326" s="515"/>
      <c r="AV326" s="515">
        <f t="shared" si="327"/>
        <v>99</v>
      </c>
      <c r="AW326" s="511">
        <f t="shared" si="328"/>
        <v>99</v>
      </c>
      <c r="AX326" s="234"/>
      <c r="AY326" s="235"/>
      <c r="AZ326" s="236"/>
      <c r="BA326" s="237"/>
      <c r="BB326" s="238"/>
      <c r="BC326" s="45">
        <f t="shared" si="329"/>
        <v>0</v>
      </c>
      <c r="BD326" s="44">
        <f t="shared" si="330"/>
        <v>0</v>
      </c>
      <c r="BE326" s="512">
        <f t="shared" si="331"/>
        <v>103.95</v>
      </c>
      <c r="BF326" s="242"/>
      <c r="BG326" s="210">
        <f t="shared" si="332"/>
        <v>0</v>
      </c>
      <c r="BH326" s="512">
        <f t="shared" si="333"/>
        <v>108.9</v>
      </c>
      <c r="BI326" s="242"/>
      <c r="BJ326" s="44">
        <f t="shared" si="334"/>
        <v>0</v>
      </c>
      <c r="BK326" s="512">
        <f t="shared" si="335"/>
        <v>113.85</v>
      </c>
      <c r="BL326" s="242"/>
      <c r="BM326" s="210">
        <f t="shared" si="336"/>
        <v>0</v>
      </c>
      <c r="BN326" s="512">
        <f t="shared" si="337"/>
        <v>118.8</v>
      </c>
      <c r="BO326" s="397">
        <f t="shared" si="338"/>
        <v>0</v>
      </c>
      <c r="BP326" s="210">
        <f t="shared" si="339"/>
        <v>0</v>
      </c>
      <c r="BQ326" s="44">
        <f t="shared" si="340"/>
        <v>0</v>
      </c>
      <c r="BR326" s="84">
        <v>2898</v>
      </c>
      <c r="BS326" s="310"/>
      <c r="BT326" s="303"/>
      <c r="BU326" s="303"/>
      <c r="BV326" s="303"/>
      <c r="BW326" s="303"/>
      <c r="BX326" s="305"/>
      <c r="BY326" s="305"/>
      <c r="BZ326" s="303"/>
    </row>
    <row r="327" spans="1:78" ht="12.75" customHeight="1">
      <c r="A327" s="44" t="str">
        <f t="shared" si="322"/>
        <v>AX12899</v>
      </c>
      <c r="B327" s="107" t="s">
        <v>2451</v>
      </c>
      <c r="C327" s="47" t="s">
        <v>2454</v>
      </c>
      <c r="D327" s="46" t="s">
        <v>7</v>
      </c>
      <c r="E327" s="243"/>
      <c r="F327" s="118" t="s">
        <v>58</v>
      </c>
      <c r="G327" s="46" t="s">
        <v>76</v>
      </c>
      <c r="H327" s="621" t="s">
        <v>74</v>
      </c>
      <c r="I327" s="223" t="s">
        <v>1798</v>
      </c>
      <c r="J327" s="636" t="s">
        <v>1808</v>
      </c>
      <c r="K327" s="636" t="s">
        <v>1801</v>
      </c>
      <c r="L327" s="223" t="s">
        <v>1799</v>
      </c>
      <c r="M327" s="48">
        <v>3.77</v>
      </c>
      <c r="N327" s="517">
        <v>5</v>
      </c>
      <c r="O327" s="518"/>
      <c r="P327" s="518"/>
      <c r="Q327" s="421"/>
      <c r="R327" s="50"/>
      <c r="S327" s="51"/>
      <c r="T327" s="52"/>
      <c r="U327" s="53"/>
      <c r="V327" s="54"/>
      <c r="W327" s="55"/>
      <c r="X327" s="56"/>
      <c r="Y327" s="57"/>
      <c r="Z327" s="58"/>
      <c r="AA327" s="59"/>
      <c r="AB327" s="242"/>
      <c r="AC327" s="242"/>
      <c r="AD327" s="213">
        <f t="shared" si="323"/>
        <v>0</v>
      </c>
      <c r="AE327" s="61">
        <f t="shared" si="324"/>
        <v>0</v>
      </c>
      <c r="AF327" s="62"/>
      <c r="AG327" s="62"/>
      <c r="AH327" s="63"/>
      <c r="AI327" s="513"/>
      <c r="AJ327" s="509"/>
      <c r="AK327" s="516"/>
      <c r="AL327" s="516"/>
      <c r="AM327" s="510"/>
      <c r="AN327" s="205">
        <f>ROUND(CEILING(AR327*('Summary '!$J$2/100+1),5),0)-1</f>
        <v>134</v>
      </c>
      <c r="AO327" s="206">
        <f t="shared" si="325"/>
        <v>0</v>
      </c>
      <c r="AP327" s="206">
        <f t="shared" si="326"/>
        <v>0</v>
      </c>
      <c r="AQ327" s="63"/>
      <c r="AR327" s="62">
        <v>109</v>
      </c>
      <c r="AS327" s="62"/>
      <c r="AT327" s="514"/>
      <c r="AU327" s="515"/>
      <c r="AV327" s="515">
        <f t="shared" si="327"/>
        <v>109</v>
      </c>
      <c r="AW327" s="511">
        <f t="shared" si="328"/>
        <v>109</v>
      </c>
      <c r="AX327" s="234"/>
      <c r="AY327" s="235"/>
      <c r="AZ327" s="236"/>
      <c r="BA327" s="237"/>
      <c r="BB327" s="238"/>
      <c r="BC327" s="45">
        <f t="shared" si="329"/>
        <v>0</v>
      </c>
      <c r="BD327" s="44">
        <f t="shared" si="330"/>
        <v>0</v>
      </c>
      <c r="BE327" s="512">
        <f t="shared" si="331"/>
        <v>114.45</v>
      </c>
      <c r="BF327" s="242"/>
      <c r="BG327" s="210">
        <f t="shared" si="332"/>
        <v>0</v>
      </c>
      <c r="BH327" s="512">
        <f t="shared" si="333"/>
        <v>119.9</v>
      </c>
      <c r="BI327" s="242"/>
      <c r="BJ327" s="44">
        <f t="shared" si="334"/>
        <v>0</v>
      </c>
      <c r="BK327" s="512">
        <f t="shared" si="335"/>
        <v>125.35</v>
      </c>
      <c r="BL327" s="242"/>
      <c r="BM327" s="210">
        <f t="shared" si="336"/>
        <v>0</v>
      </c>
      <c r="BN327" s="512">
        <f t="shared" si="337"/>
        <v>130.79999999999998</v>
      </c>
      <c r="BO327" s="397">
        <f t="shared" si="338"/>
        <v>0</v>
      </c>
      <c r="BP327" s="210">
        <f t="shared" si="339"/>
        <v>0</v>
      </c>
      <c r="BQ327" s="44">
        <f t="shared" si="340"/>
        <v>0</v>
      </c>
      <c r="BR327" s="84">
        <v>2899</v>
      </c>
      <c r="BS327" s="310"/>
      <c r="BT327" s="303"/>
      <c r="BU327" s="303"/>
      <c r="BV327" s="303"/>
      <c r="BW327" s="303"/>
      <c r="BX327" s="305"/>
      <c r="BY327" s="305"/>
      <c r="BZ327" s="303"/>
    </row>
    <row r="328" spans="1:78" ht="12.75" customHeight="1">
      <c r="A328" s="44" t="str">
        <f t="shared" si="322"/>
        <v>AX12900</v>
      </c>
      <c r="B328" s="107" t="s">
        <v>2451</v>
      </c>
      <c r="C328" s="47" t="s">
        <v>2455</v>
      </c>
      <c r="D328" s="46" t="s">
        <v>7</v>
      </c>
      <c r="E328" s="243"/>
      <c r="F328" s="118" t="s">
        <v>58</v>
      </c>
      <c r="G328" s="46" t="s">
        <v>76</v>
      </c>
      <c r="H328" s="621" t="s">
        <v>74</v>
      </c>
      <c r="I328" s="223" t="s">
        <v>1798</v>
      </c>
      <c r="J328" s="636" t="s">
        <v>1808</v>
      </c>
      <c r="K328" s="636" t="s">
        <v>1801</v>
      </c>
      <c r="L328" s="223" t="s">
        <v>1799</v>
      </c>
      <c r="M328" s="48">
        <v>5.0650000000000004</v>
      </c>
      <c r="N328" s="517">
        <v>5</v>
      </c>
      <c r="O328" s="518"/>
      <c r="P328" s="518"/>
      <c r="Q328" s="421"/>
      <c r="R328" s="50"/>
      <c r="S328" s="51"/>
      <c r="T328" s="52"/>
      <c r="U328" s="53"/>
      <c r="V328" s="54"/>
      <c r="W328" s="55"/>
      <c r="X328" s="56"/>
      <c r="Y328" s="57"/>
      <c r="Z328" s="58"/>
      <c r="AA328" s="59"/>
      <c r="AB328" s="242"/>
      <c r="AC328" s="242"/>
      <c r="AD328" s="213">
        <f t="shared" si="323"/>
        <v>0</v>
      </c>
      <c r="AE328" s="61">
        <f t="shared" si="324"/>
        <v>0</v>
      </c>
      <c r="AF328" s="62"/>
      <c r="AG328" s="62"/>
      <c r="AH328" s="63"/>
      <c r="AI328" s="513"/>
      <c r="AJ328" s="509"/>
      <c r="AK328" s="516"/>
      <c r="AL328" s="516"/>
      <c r="AM328" s="510"/>
      <c r="AN328" s="205">
        <f>ROUND(CEILING(AR328*('Summary '!$J$2/100+1),5),0)-1</f>
        <v>149</v>
      </c>
      <c r="AO328" s="206">
        <f t="shared" si="325"/>
        <v>0</v>
      </c>
      <c r="AP328" s="206">
        <f t="shared" si="326"/>
        <v>0</v>
      </c>
      <c r="AQ328" s="63"/>
      <c r="AR328" s="62">
        <v>119</v>
      </c>
      <c r="AS328" s="62"/>
      <c r="AT328" s="514"/>
      <c r="AU328" s="515"/>
      <c r="AV328" s="515">
        <f t="shared" si="327"/>
        <v>119</v>
      </c>
      <c r="AW328" s="511">
        <f t="shared" si="328"/>
        <v>119</v>
      </c>
      <c r="AX328" s="234"/>
      <c r="AY328" s="235"/>
      <c r="AZ328" s="236"/>
      <c r="BA328" s="237"/>
      <c r="BB328" s="238"/>
      <c r="BC328" s="45">
        <f t="shared" si="329"/>
        <v>0</v>
      </c>
      <c r="BD328" s="44">
        <f t="shared" si="330"/>
        <v>0</v>
      </c>
      <c r="BE328" s="512">
        <f t="shared" si="331"/>
        <v>124.95</v>
      </c>
      <c r="BF328" s="242"/>
      <c r="BG328" s="210">
        <f t="shared" si="332"/>
        <v>0</v>
      </c>
      <c r="BH328" s="512">
        <f t="shared" si="333"/>
        <v>130.9</v>
      </c>
      <c r="BI328" s="242"/>
      <c r="BJ328" s="44">
        <f t="shared" si="334"/>
        <v>0</v>
      </c>
      <c r="BK328" s="512">
        <f t="shared" si="335"/>
        <v>136.85</v>
      </c>
      <c r="BL328" s="242"/>
      <c r="BM328" s="210">
        <f t="shared" si="336"/>
        <v>0</v>
      </c>
      <c r="BN328" s="512">
        <f t="shared" si="337"/>
        <v>142.79999999999998</v>
      </c>
      <c r="BO328" s="397">
        <f t="shared" si="338"/>
        <v>0</v>
      </c>
      <c r="BP328" s="210">
        <f t="shared" si="339"/>
        <v>0</v>
      </c>
      <c r="BQ328" s="44">
        <f t="shared" si="340"/>
        <v>0</v>
      </c>
      <c r="BR328" s="84">
        <v>2900</v>
      </c>
      <c r="BS328" s="310"/>
      <c r="BT328" s="303"/>
      <c r="BU328" s="303"/>
      <c r="BV328" s="303"/>
      <c r="BW328" s="303"/>
      <c r="BX328" s="305"/>
      <c r="BY328" s="305"/>
      <c r="BZ328" s="303"/>
    </row>
    <row r="329" spans="1:78" ht="12.75" customHeight="1">
      <c r="A329" s="44" t="str">
        <f t="shared" si="322"/>
        <v>AX12901</v>
      </c>
      <c r="B329" s="107" t="s">
        <v>2451</v>
      </c>
      <c r="C329" s="47" t="s">
        <v>2456</v>
      </c>
      <c r="D329" s="46" t="s">
        <v>7</v>
      </c>
      <c r="E329" s="243"/>
      <c r="F329" s="118" t="s">
        <v>58</v>
      </c>
      <c r="G329" s="46" t="s">
        <v>76</v>
      </c>
      <c r="H329" s="621" t="s">
        <v>74</v>
      </c>
      <c r="I329" s="223" t="s">
        <v>1798</v>
      </c>
      <c r="J329" s="636" t="s">
        <v>1808</v>
      </c>
      <c r="K329" s="636" t="s">
        <v>1801</v>
      </c>
      <c r="L329" s="223" t="s">
        <v>1799</v>
      </c>
      <c r="M329" s="48">
        <v>5.5149999999999997</v>
      </c>
      <c r="N329" s="517">
        <v>4</v>
      </c>
      <c r="O329" s="518"/>
      <c r="P329" s="518"/>
      <c r="Q329" s="421"/>
      <c r="R329" s="50"/>
      <c r="S329" s="51"/>
      <c r="T329" s="52"/>
      <c r="U329" s="53"/>
      <c r="V329" s="54"/>
      <c r="W329" s="55"/>
      <c r="X329" s="56"/>
      <c r="Y329" s="57"/>
      <c r="Z329" s="58"/>
      <c r="AA329" s="59"/>
      <c r="AB329" s="242"/>
      <c r="AC329" s="242"/>
      <c r="AD329" s="213">
        <f t="shared" si="323"/>
        <v>0</v>
      </c>
      <c r="AE329" s="61">
        <f t="shared" si="324"/>
        <v>0</v>
      </c>
      <c r="AF329" s="62"/>
      <c r="AG329" s="62"/>
      <c r="AH329" s="63"/>
      <c r="AI329" s="513"/>
      <c r="AJ329" s="509"/>
      <c r="AK329" s="516"/>
      <c r="AL329" s="516"/>
      <c r="AM329" s="510"/>
      <c r="AN329" s="205">
        <f>ROUND(CEILING(AR329*('Summary '!$J$2/100+1),5),0)-1</f>
        <v>154</v>
      </c>
      <c r="AO329" s="206">
        <f t="shared" si="325"/>
        <v>0</v>
      </c>
      <c r="AP329" s="206">
        <f t="shared" si="326"/>
        <v>0</v>
      </c>
      <c r="AQ329" s="63"/>
      <c r="AR329" s="62">
        <v>124</v>
      </c>
      <c r="AS329" s="62"/>
      <c r="AT329" s="514"/>
      <c r="AU329" s="515"/>
      <c r="AV329" s="515">
        <f t="shared" si="327"/>
        <v>124</v>
      </c>
      <c r="AW329" s="511">
        <f t="shared" si="328"/>
        <v>124</v>
      </c>
      <c r="AX329" s="234"/>
      <c r="AY329" s="235"/>
      <c r="AZ329" s="236"/>
      <c r="BA329" s="237"/>
      <c r="BB329" s="238"/>
      <c r="BC329" s="45">
        <f t="shared" si="329"/>
        <v>0</v>
      </c>
      <c r="BD329" s="44">
        <f t="shared" si="330"/>
        <v>0</v>
      </c>
      <c r="BE329" s="512">
        <f t="shared" si="331"/>
        <v>130.20000000000002</v>
      </c>
      <c r="BF329" s="242"/>
      <c r="BG329" s="210">
        <f t="shared" si="332"/>
        <v>0</v>
      </c>
      <c r="BH329" s="512">
        <f t="shared" si="333"/>
        <v>136.4</v>
      </c>
      <c r="BI329" s="242"/>
      <c r="BJ329" s="44">
        <f t="shared" si="334"/>
        <v>0</v>
      </c>
      <c r="BK329" s="512">
        <f t="shared" si="335"/>
        <v>142.6</v>
      </c>
      <c r="BL329" s="242"/>
      <c r="BM329" s="210">
        <f t="shared" si="336"/>
        <v>0</v>
      </c>
      <c r="BN329" s="512">
        <f t="shared" si="337"/>
        <v>148.79999999999998</v>
      </c>
      <c r="BO329" s="397">
        <f t="shared" si="338"/>
        <v>0</v>
      </c>
      <c r="BP329" s="210">
        <f t="shared" si="339"/>
        <v>0</v>
      </c>
      <c r="BQ329" s="44">
        <f t="shared" si="340"/>
        <v>0</v>
      </c>
      <c r="BR329" s="84">
        <v>2901</v>
      </c>
      <c r="BS329" s="310"/>
      <c r="BT329" s="303"/>
      <c r="BU329" s="303"/>
      <c r="BV329" s="303"/>
      <c r="BW329" s="303"/>
      <c r="BX329" s="305"/>
      <c r="BY329" s="305"/>
      <c r="BZ329" s="303"/>
    </row>
    <row r="330" spans="1:78" ht="12.75" customHeight="1">
      <c r="A330" s="44" t="str">
        <f t="shared" si="322"/>
        <v>AX12902</v>
      </c>
      <c r="B330" s="107" t="s">
        <v>2451</v>
      </c>
      <c r="C330" s="47" t="s">
        <v>2457</v>
      </c>
      <c r="D330" s="46" t="s">
        <v>7</v>
      </c>
      <c r="E330" s="243"/>
      <c r="F330" s="118" t="s">
        <v>58</v>
      </c>
      <c r="G330" s="46" t="s">
        <v>76</v>
      </c>
      <c r="H330" s="621" t="s">
        <v>74</v>
      </c>
      <c r="I330" s="223" t="s">
        <v>1798</v>
      </c>
      <c r="J330" s="636" t="s">
        <v>1808</v>
      </c>
      <c r="K330" s="636" t="s">
        <v>1801</v>
      </c>
      <c r="L330" s="223" t="s">
        <v>1799</v>
      </c>
      <c r="M330" s="48">
        <v>4.12</v>
      </c>
      <c r="N330" s="517">
        <v>3</v>
      </c>
      <c r="O330" s="518"/>
      <c r="P330" s="518"/>
      <c r="Q330" s="421"/>
      <c r="R330" s="50"/>
      <c r="S330" s="51"/>
      <c r="T330" s="52"/>
      <c r="U330" s="53"/>
      <c r="V330" s="54"/>
      <c r="W330" s="55"/>
      <c r="X330" s="56"/>
      <c r="Y330" s="57"/>
      <c r="Z330" s="58"/>
      <c r="AA330" s="59"/>
      <c r="AB330" s="242"/>
      <c r="AC330" s="242"/>
      <c r="AD330" s="213">
        <f t="shared" si="323"/>
        <v>0</v>
      </c>
      <c r="AE330" s="61">
        <f t="shared" si="324"/>
        <v>0</v>
      </c>
      <c r="AF330" s="62"/>
      <c r="AG330" s="62"/>
      <c r="AH330" s="63"/>
      <c r="AI330" s="513"/>
      <c r="AJ330" s="509"/>
      <c r="AK330" s="516"/>
      <c r="AL330" s="516"/>
      <c r="AM330" s="510"/>
      <c r="AN330" s="205">
        <f>ROUND(CEILING(AR330*('Summary '!$J$2/100+1),5),0)-1</f>
        <v>134</v>
      </c>
      <c r="AO330" s="206">
        <f t="shared" si="325"/>
        <v>0</v>
      </c>
      <c r="AP330" s="206">
        <f t="shared" si="326"/>
        <v>0</v>
      </c>
      <c r="AQ330" s="63"/>
      <c r="AR330" s="62">
        <v>109</v>
      </c>
      <c r="AS330" s="62"/>
      <c r="AT330" s="514"/>
      <c r="AU330" s="515"/>
      <c r="AV330" s="515">
        <f t="shared" si="327"/>
        <v>109</v>
      </c>
      <c r="AW330" s="511">
        <f t="shared" si="328"/>
        <v>109</v>
      </c>
      <c r="AX330" s="234"/>
      <c r="AY330" s="235"/>
      <c r="AZ330" s="236"/>
      <c r="BA330" s="237"/>
      <c r="BB330" s="238"/>
      <c r="BC330" s="45">
        <f t="shared" si="329"/>
        <v>0</v>
      </c>
      <c r="BD330" s="44">
        <f t="shared" si="330"/>
        <v>0</v>
      </c>
      <c r="BE330" s="512">
        <f t="shared" si="331"/>
        <v>114.45</v>
      </c>
      <c r="BF330" s="242"/>
      <c r="BG330" s="210">
        <f t="shared" si="332"/>
        <v>0</v>
      </c>
      <c r="BH330" s="512">
        <f t="shared" si="333"/>
        <v>119.9</v>
      </c>
      <c r="BI330" s="242"/>
      <c r="BJ330" s="44">
        <f t="shared" si="334"/>
        <v>0</v>
      </c>
      <c r="BK330" s="512">
        <f t="shared" si="335"/>
        <v>125.35</v>
      </c>
      <c r="BL330" s="242"/>
      <c r="BM330" s="210">
        <f t="shared" si="336"/>
        <v>0</v>
      </c>
      <c r="BN330" s="512">
        <f t="shared" si="337"/>
        <v>130.79999999999998</v>
      </c>
      <c r="BO330" s="397">
        <f t="shared" si="338"/>
        <v>0</v>
      </c>
      <c r="BP330" s="210">
        <f t="shared" si="339"/>
        <v>0</v>
      </c>
      <c r="BQ330" s="44">
        <f t="shared" si="340"/>
        <v>0</v>
      </c>
      <c r="BR330" s="84">
        <v>2902</v>
      </c>
      <c r="BS330" s="310"/>
      <c r="BT330" s="303"/>
      <c r="BU330" s="303"/>
      <c r="BV330" s="303"/>
      <c r="BW330" s="303"/>
      <c r="BX330" s="305"/>
      <c r="BY330" s="305"/>
      <c r="BZ330" s="303"/>
    </row>
    <row r="331" spans="1:78" ht="12.75" customHeight="1">
      <c r="A331" s="44" t="str">
        <f t="shared" si="322"/>
        <v>AX12903</v>
      </c>
      <c r="B331" s="107" t="s">
        <v>2451</v>
      </c>
      <c r="C331" s="47" t="s">
        <v>2458</v>
      </c>
      <c r="D331" s="46" t="s">
        <v>7</v>
      </c>
      <c r="E331" s="243"/>
      <c r="F331" s="118" t="s">
        <v>58</v>
      </c>
      <c r="G331" s="46" t="s">
        <v>87</v>
      </c>
      <c r="H331" s="621" t="s">
        <v>74</v>
      </c>
      <c r="I331" s="223" t="s">
        <v>1798</v>
      </c>
      <c r="J331" s="636" t="s">
        <v>1808</v>
      </c>
      <c r="K331" s="636" t="s">
        <v>1801</v>
      </c>
      <c r="L331" s="223" t="s">
        <v>1799</v>
      </c>
      <c r="M331" s="48">
        <v>4.88</v>
      </c>
      <c r="N331" s="663">
        <v>3</v>
      </c>
      <c r="O331" s="518"/>
      <c r="P331" s="518"/>
      <c r="Q331" s="421"/>
      <c r="R331" s="50"/>
      <c r="S331" s="51"/>
      <c r="T331" s="52"/>
      <c r="U331" s="53"/>
      <c r="V331" s="54"/>
      <c r="W331" s="55"/>
      <c r="X331" s="56"/>
      <c r="Y331" s="57"/>
      <c r="Z331" s="58"/>
      <c r="AA331" s="59"/>
      <c r="AB331" s="242"/>
      <c r="AC331" s="242"/>
      <c r="AD331" s="213">
        <f t="shared" si="323"/>
        <v>0</v>
      </c>
      <c r="AE331" s="61">
        <f t="shared" si="324"/>
        <v>0</v>
      </c>
      <c r="AF331" s="62"/>
      <c r="AG331" s="62"/>
      <c r="AH331" s="63"/>
      <c r="AI331" s="513"/>
      <c r="AJ331" s="509"/>
      <c r="AK331" s="516"/>
      <c r="AL331" s="516"/>
      <c r="AM331" s="510"/>
      <c r="AN331" s="205">
        <f>ROUND(CEILING(AR331*('Summary '!$J$2/100+1),5),0)-1</f>
        <v>139</v>
      </c>
      <c r="AO331" s="206">
        <f t="shared" si="325"/>
        <v>0</v>
      </c>
      <c r="AP331" s="206">
        <f t="shared" si="326"/>
        <v>0</v>
      </c>
      <c r="AQ331" s="63"/>
      <c r="AR331" s="62">
        <v>114</v>
      </c>
      <c r="AS331" s="62"/>
      <c r="AT331" s="514"/>
      <c r="AU331" s="515"/>
      <c r="AV331" s="515">
        <f t="shared" si="327"/>
        <v>114</v>
      </c>
      <c r="AW331" s="511">
        <f t="shared" si="328"/>
        <v>114</v>
      </c>
      <c r="AX331" s="234"/>
      <c r="AY331" s="235"/>
      <c r="AZ331" s="236"/>
      <c r="BA331" s="237"/>
      <c r="BB331" s="238"/>
      <c r="BC331" s="45">
        <f t="shared" si="329"/>
        <v>0</v>
      </c>
      <c r="BD331" s="44">
        <f t="shared" si="330"/>
        <v>0</v>
      </c>
      <c r="BE331" s="512">
        <f t="shared" si="331"/>
        <v>119.7</v>
      </c>
      <c r="BF331" s="242"/>
      <c r="BG331" s="210">
        <f t="shared" si="332"/>
        <v>0</v>
      </c>
      <c r="BH331" s="512">
        <f t="shared" si="333"/>
        <v>125.4</v>
      </c>
      <c r="BI331" s="242"/>
      <c r="BJ331" s="44">
        <f t="shared" si="334"/>
        <v>0</v>
      </c>
      <c r="BK331" s="512">
        <f t="shared" si="335"/>
        <v>131.1</v>
      </c>
      <c r="BL331" s="242"/>
      <c r="BM331" s="210">
        <f t="shared" si="336"/>
        <v>0</v>
      </c>
      <c r="BN331" s="512">
        <f t="shared" si="337"/>
        <v>136.79999999999998</v>
      </c>
      <c r="BO331" s="397">
        <f t="shared" si="338"/>
        <v>0</v>
      </c>
      <c r="BP331" s="210">
        <f t="shared" si="339"/>
        <v>0</v>
      </c>
      <c r="BQ331" s="44">
        <f t="shared" si="340"/>
        <v>0</v>
      </c>
      <c r="BR331" s="84">
        <v>2903</v>
      </c>
      <c r="BS331" s="310"/>
      <c r="BT331" s="303"/>
      <c r="BU331" s="303"/>
      <c r="BV331" s="303"/>
      <c r="BW331" s="303"/>
      <c r="BX331" s="305"/>
      <c r="BY331" s="305"/>
      <c r="BZ331" s="303"/>
    </row>
    <row r="332" spans="1:78" ht="12.75" customHeight="1">
      <c r="A332" s="44" t="str">
        <f t="shared" si="322"/>
        <v>AX12904</v>
      </c>
      <c r="B332" s="107" t="s">
        <v>2451</v>
      </c>
      <c r="C332" s="47" t="s">
        <v>2459</v>
      </c>
      <c r="D332" s="46" t="s">
        <v>7</v>
      </c>
      <c r="E332" s="243"/>
      <c r="F332" s="118" t="s">
        <v>58</v>
      </c>
      <c r="G332" s="46" t="s">
        <v>87</v>
      </c>
      <c r="H332" s="621" t="s">
        <v>74</v>
      </c>
      <c r="I332" s="223" t="s">
        <v>1798</v>
      </c>
      <c r="J332" s="636" t="s">
        <v>1808</v>
      </c>
      <c r="K332" s="636" t="s">
        <v>1801</v>
      </c>
      <c r="L332" s="223" t="s">
        <v>1799</v>
      </c>
      <c r="M332" s="48">
        <v>3.2</v>
      </c>
      <c r="N332" s="517">
        <v>2</v>
      </c>
      <c r="O332" s="518"/>
      <c r="P332" s="518"/>
      <c r="Q332" s="421"/>
      <c r="R332" s="50"/>
      <c r="S332" s="51"/>
      <c r="T332" s="52"/>
      <c r="U332" s="53"/>
      <c r="V332" s="54"/>
      <c r="W332" s="55"/>
      <c r="X332" s="56"/>
      <c r="Y332" s="57"/>
      <c r="Z332" s="58"/>
      <c r="AA332" s="59"/>
      <c r="AB332" s="242"/>
      <c r="AC332" s="242"/>
      <c r="AD332" s="213">
        <f t="shared" si="323"/>
        <v>0</v>
      </c>
      <c r="AE332" s="61">
        <f t="shared" si="324"/>
        <v>0</v>
      </c>
      <c r="AF332" s="62"/>
      <c r="AG332" s="62"/>
      <c r="AH332" s="63"/>
      <c r="AI332" s="513"/>
      <c r="AJ332" s="509"/>
      <c r="AK332" s="516"/>
      <c r="AL332" s="516"/>
      <c r="AM332" s="510"/>
      <c r="AN332" s="205">
        <f>ROUND(CEILING(AR332*('Summary '!$J$2/100+1),5),0)-1</f>
        <v>124</v>
      </c>
      <c r="AO332" s="206">
        <f t="shared" si="325"/>
        <v>0</v>
      </c>
      <c r="AP332" s="206">
        <f t="shared" si="326"/>
        <v>0</v>
      </c>
      <c r="AQ332" s="63"/>
      <c r="AR332" s="62">
        <v>99</v>
      </c>
      <c r="AS332" s="62"/>
      <c r="AT332" s="514"/>
      <c r="AU332" s="515"/>
      <c r="AV332" s="515">
        <f t="shared" si="327"/>
        <v>99</v>
      </c>
      <c r="AW332" s="511">
        <f t="shared" si="328"/>
        <v>99</v>
      </c>
      <c r="AX332" s="234"/>
      <c r="AY332" s="235"/>
      <c r="AZ332" s="236"/>
      <c r="BA332" s="237"/>
      <c r="BB332" s="238"/>
      <c r="BC332" s="45">
        <f t="shared" si="329"/>
        <v>0</v>
      </c>
      <c r="BD332" s="44">
        <f t="shared" si="330"/>
        <v>0</v>
      </c>
      <c r="BE332" s="512">
        <f t="shared" si="331"/>
        <v>103.95</v>
      </c>
      <c r="BF332" s="242"/>
      <c r="BG332" s="210">
        <f t="shared" si="332"/>
        <v>0</v>
      </c>
      <c r="BH332" s="512">
        <f t="shared" si="333"/>
        <v>108.9</v>
      </c>
      <c r="BI332" s="242"/>
      <c r="BJ332" s="44">
        <f t="shared" si="334"/>
        <v>0</v>
      </c>
      <c r="BK332" s="512">
        <f t="shared" si="335"/>
        <v>113.85</v>
      </c>
      <c r="BL332" s="242"/>
      <c r="BM332" s="210">
        <f t="shared" si="336"/>
        <v>0</v>
      </c>
      <c r="BN332" s="512">
        <f t="shared" si="337"/>
        <v>118.8</v>
      </c>
      <c r="BO332" s="397">
        <f t="shared" si="338"/>
        <v>0</v>
      </c>
      <c r="BP332" s="210">
        <f t="shared" si="339"/>
        <v>0</v>
      </c>
      <c r="BQ332" s="44">
        <f t="shared" si="340"/>
        <v>0</v>
      </c>
      <c r="BR332" s="84">
        <v>2904</v>
      </c>
      <c r="BS332" s="310"/>
      <c r="BT332" s="303"/>
      <c r="BU332" s="303"/>
      <c r="BV332" s="303"/>
      <c r="BW332" s="303"/>
      <c r="BX332" s="305"/>
      <c r="BY332" s="305"/>
      <c r="BZ332" s="303"/>
    </row>
    <row r="333" spans="1:78" ht="12.75" customHeight="1">
      <c r="A333" s="44" t="str">
        <f t="shared" si="322"/>
        <v>AX12905</v>
      </c>
      <c r="B333" s="107" t="s">
        <v>2451</v>
      </c>
      <c r="C333" s="47" t="s">
        <v>2460</v>
      </c>
      <c r="D333" s="46" t="s">
        <v>7</v>
      </c>
      <c r="E333" s="243"/>
      <c r="F333" s="118" t="s">
        <v>58</v>
      </c>
      <c r="G333" s="46" t="s">
        <v>87</v>
      </c>
      <c r="H333" s="621" t="s">
        <v>74</v>
      </c>
      <c r="I333" s="223" t="s">
        <v>1798</v>
      </c>
      <c r="J333" s="636" t="s">
        <v>1808</v>
      </c>
      <c r="K333" s="636" t="s">
        <v>1801</v>
      </c>
      <c r="L333" s="223" t="s">
        <v>1799</v>
      </c>
      <c r="M333" s="48">
        <v>2.87</v>
      </c>
      <c r="N333" s="517">
        <v>2</v>
      </c>
      <c r="O333" s="518"/>
      <c r="P333" s="518"/>
      <c r="Q333" s="421"/>
      <c r="R333" s="50"/>
      <c r="S333" s="51"/>
      <c r="T333" s="52"/>
      <c r="U333" s="53"/>
      <c r="V333" s="54"/>
      <c r="W333" s="55"/>
      <c r="X333" s="56"/>
      <c r="Y333" s="57"/>
      <c r="Z333" s="58"/>
      <c r="AA333" s="59"/>
      <c r="AB333" s="242"/>
      <c r="AC333" s="242"/>
      <c r="AD333" s="213">
        <f t="shared" si="323"/>
        <v>0</v>
      </c>
      <c r="AE333" s="61">
        <f t="shared" si="324"/>
        <v>0</v>
      </c>
      <c r="AF333" s="62"/>
      <c r="AG333" s="62"/>
      <c r="AH333" s="63"/>
      <c r="AI333" s="513"/>
      <c r="AJ333" s="509"/>
      <c r="AK333" s="516"/>
      <c r="AL333" s="516"/>
      <c r="AM333" s="510"/>
      <c r="AN333" s="205">
        <f>ROUND(CEILING(AR333*('Summary '!$J$2/100+1),5),0)-1</f>
        <v>114</v>
      </c>
      <c r="AO333" s="206">
        <f t="shared" si="325"/>
        <v>0</v>
      </c>
      <c r="AP333" s="206">
        <f t="shared" si="326"/>
        <v>0</v>
      </c>
      <c r="AQ333" s="63"/>
      <c r="AR333" s="62">
        <v>94</v>
      </c>
      <c r="AS333" s="62"/>
      <c r="AT333" s="514"/>
      <c r="AU333" s="515"/>
      <c r="AV333" s="515">
        <f t="shared" si="327"/>
        <v>94</v>
      </c>
      <c r="AW333" s="511">
        <f t="shared" si="328"/>
        <v>94</v>
      </c>
      <c r="AX333" s="234"/>
      <c r="AY333" s="235"/>
      <c r="AZ333" s="236"/>
      <c r="BA333" s="237"/>
      <c r="BB333" s="238"/>
      <c r="BC333" s="45">
        <f t="shared" si="329"/>
        <v>0</v>
      </c>
      <c r="BD333" s="44">
        <f t="shared" si="330"/>
        <v>0</v>
      </c>
      <c r="BE333" s="512">
        <f t="shared" si="331"/>
        <v>98.7</v>
      </c>
      <c r="BF333" s="242"/>
      <c r="BG333" s="210">
        <f t="shared" si="332"/>
        <v>0</v>
      </c>
      <c r="BH333" s="512">
        <f t="shared" si="333"/>
        <v>103.4</v>
      </c>
      <c r="BI333" s="242"/>
      <c r="BJ333" s="44">
        <f t="shared" si="334"/>
        <v>0</v>
      </c>
      <c r="BK333" s="512">
        <f t="shared" si="335"/>
        <v>108.1</v>
      </c>
      <c r="BL333" s="242"/>
      <c r="BM333" s="210">
        <f t="shared" si="336"/>
        <v>0</v>
      </c>
      <c r="BN333" s="512">
        <f t="shared" si="337"/>
        <v>112.8</v>
      </c>
      <c r="BO333" s="397">
        <f t="shared" si="338"/>
        <v>0</v>
      </c>
      <c r="BP333" s="210">
        <f t="shared" si="339"/>
        <v>0</v>
      </c>
      <c r="BQ333" s="44">
        <f t="shared" si="340"/>
        <v>0</v>
      </c>
      <c r="BR333" s="84">
        <v>2905</v>
      </c>
      <c r="BS333" s="310"/>
      <c r="BT333" s="303"/>
      <c r="BU333" s="303"/>
      <c r="BV333" s="303"/>
      <c r="BW333" s="303"/>
      <c r="BX333" s="305"/>
      <c r="BY333" s="305"/>
      <c r="BZ333" s="303"/>
    </row>
    <row r="334" spans="1:78" ht="12.75" customHeight="1">
      <c r="A334" s="44" t="str">
        <f t="shared" si="322"/>
        <v>AX12906</v>
      </c>
      <c r="B334" s="107" t="s">
        <v>2451</v>
      </c>
      <c r="C334" s="47" t="s">
        <v>2461</v>
      </c>
      <c r="D334" s="46" t="s">
        <v>7</v>
      </c>
      <c r="E334" s="243"/>
      <c r="F334" s="118" t="s">
        <v>58</v>
      </c>
      <c r="G334" s="46" t="s">
        <v>87</v>
      </c>
      <c r="H334" s="621" t="s">
        <v>74</v>
      </c>
      <c r="I334" s="223" t="s">
        <v>1798</v>
      </c>
      <c r="J334" s="636" t="s">
        <v>1808</v>
      </c>
      <c r="K334" s="636" t="s">
        <v>1801</v>
      </c>
      <c r="L334" s="223" t="s">
        <v>1799</v>
      </c>
      <c r="M334" s="48">
        <v>3.7040000000000002</v>
      </c>
      <c r="N334" s="517">
        <v>2</v>
      </c>
      <c r="O334" s="518"/>
      <c r="P334" s="518"/>
      <c r="Q334" s="421"/>
      <c r="R334" s="50"/>
      <c r="S334" s="51"/>
      <c r="T334" s="52"/>
      <c r="U334" s="53"/>
      <c r="V334" s="54"/>
      <c r="W334" s="55"/>
      <c r="X334" s="56"/>
      <c r="Y334" s="57"/>
      <c r="Z334" s="58"/>
      <c r="AA334" s="59"/>
      <c r="AB334" s="242"/>
      <c r="AC334" s="242"/>
      <c r="AD334" s="213">
        <f t="shared" si="323"/>
        <v>0</v>
      </c>
      <c r="AE334" s="61">
        <f t="shared" si="324"/>
        <v>0</v>
      </c>
      <c r="AF334" s="62"/>
      <c r="AG334" s="62"/>
      <c r="AH334" s="63"/>
      <c r="AI334" s="513"/>
      <c r="AJ334" s="509"/>
      <c r="AK334" s="516"/>
      <c r="AL334" s="516"/>
      <c r="AM334" s="510"/>
      <c r="AN334" s="205">
        <f>ROUND(CEILING(AR334*('Summary '!$J$2/100+1),5),0)-1</f>
        <v>124</v>
      </c>
      <c r="AO334" s="206">
        <f t="shared" si="325"/>
        <v>0</v>
      </c>
      <c r="AP334" s="206">
        <f t="shared" si="326"/>
        <v>0</v>
      </c>
      <c r="AQ334" s="63"/>
      <c r="AR334" s="62">
        <v>99</v>
      </c>
      <c r="AS334" s="62"/>
      <c r="AT334" s="514"/>
      <c r="AU334" s="515"/>
      <c r="AV334" s="515">
        <f t="shared" si="327"/>
        <v>99</v>
      </c>
      <c r="AW334" s="511">
        <f t="shared" si="328"/>
        <v>99</v>
      </c>
      <c r="AX334" s="234"/>
      <c r="AY334" s="235"/>
      <c r="AZ334" s="236"/>
      <c r="BA334" s="237"/>
      <c r="BB334" s="238"/>
      <c r="BC334" s="45">
        <f t="shared" si="329"/>
        <v>0</v>
      </c>
      <c r="BD334" s="44">
        <f t="shared" si="330"/>
        <v>0</v>
      </c>
      <c r="BE334" s="512">
        <f t="shared" si="331"/>
        <v>103.95</v>
      </c>
      <c r="BF334" s="242"/>
      <c r="BG334" s="210">
        <f t="shared" si="332"/>
        <v>0</v>
      </c>
      <c r="BH334" s="512">
        <f t="shared" si="333"/>
        <v>108.9</v>
      </c>
      <c r="BI334" s="242"/>
      <c r="BJ334" s="44">
        <f t="shared" si="334"/>
        <v>0</v>
      </c>
      <c r="BK334" s="512">
        <f t="shared" si="335"/>
        <v>113.85</v>
      </c>
      <c r="BL334" s="242"/>
      <c r="BM334" s="210">
        <f t="shared" si="336"/>
        <v>0</v>
      </c>
      <c r="BN334" s="512">
        <f t="shared" si="337"/>
        <v>118.8</v>
      </c>
      <c r="BO334" s="397">
        <f t="shared" si="338"/>
        <v>0</v>
      </c>
      <c r="BP334" s="210">
        <f t="shared" si="339"/>
        <v>0</v>
      </c>
      <c r="BQ334" s="44">
        <f t="shared" si="340"/>
        <v>0</v>
      </c>
      <c r="BR334" s="84">
        <v>2906</v>
      </c>
      <c r="BS334" s="310"/>
      <c r="BT334" s="303"/>
      <c r="BU334" s="303"/>
      <c r="BV334" s="303"/>
      <c r="BW334" s="303"/>
      <c r="BX334" s="305"/>
      <c r="BY334" s="305"/>
      <c r="BZ334" s="303"/>
    </row>
    <row r="335" spans="1:78" ht="17">
      <c r="A335" s="85"/>
      <c r="B335" s="71"/>
      <c r="C335" s="293" t="s">
        <v>404</v>
      </c>
      <c r="D335" s="72"/>
      <c r="E335" s="207"/>
      <c r="F335" s="72"/>
      <c r="G335" s="72"/>
      <c r="H335" s="72"/>
      <c r="I335" s="72"/>
      <c r="J335" s="72"/>
      <c r="K335" s="72"/>
      <c r="L335" s="207"/>
      <c r="M335" s="86"/>
      <c r="N335" s="73"/>
      <c r="O335" s="429"/>
      <c r="P335" s="429"/>
      <c r="Q335" s="244"/>
      <c r="R335" s="74"/>
      <c r="S335" s="74"/>
      <c r="T335" s="74"/>
      <c r="U335" s="75"/>
      <c r="V335" s="74"/>
      <c r="W335" s="74"/>
      <c r="X335" s="76"/>
      <c r="Y335" s="74"/>
      <c r="Z335" s="76"/>
      <c r="AA335" s="76"/>
      <c r="AB335" s="456"/>
      <c r="AC335" s="456"/>
      <c r="AD335" s="77"/>
      <c r="AE335" s="77"/>
      <c r="AF335" s="77"/>
      <c r="AG335" s="77"/>
      <c r="AH335" s="77"/>
      <c r="AI335" s="77"/>
      <c r="AJ335" s="407"/>
      <c r="AK335" s="87"/>
      <c r="AL335" s="404"/>
      <c r="AM335" s="404"/>
      <c r="AN335" s="404"/>
      <c r="AO335" s="404"/>
      <c r="AP335" s="404"/>
      <c r="AQ335" s="404"/>
      <c r="AR335" s="404"/>
      <c r="AS335" s="404"/>
      <c r="AT335" s="404"/>
      <c r="AU335" s="404"/>
      <c r="AV335" s="404"/>
      <c r="AW335" s="404"/>
      <c r="AX335" s="457"/>
      <c r="AY335" s="457"/>
      <c r="AZ335" s="457"/>
      <c r="BA335" s="462"/>
      <c r="BB335" s="457"/>
      <c r="BC335" s="404"/>
      <c r="BD335" s="404"/>
      <c r="BE335" s="404"/>
      <c r="BF335" s="457"/>
      <c r="BG335" s="404"/>
      <c r="BH335" s="404"/>
      <c r="BI335" s="457"/>
      <c r="BJ335" s="404"/>
      <c r="BK335" s="404"/>
      <c r="BL335" s="457"/>
      <c r="BM335" s="404"/>
      <c r="BN335" s="404"/>
      <c r="BO335" s="404"/>
      <c r="BP335" s="404"/>
      <c r="BQ335" s="81"/>
      <c r="BR335" s="82"/>
      <c r="BS335" s="310"/>
      <c r="BT335" s="303"/>
      <c r="BU335" s="303"/>
      <c r="BV335" s="303"/>
      <c r="BW335" s="303"/>
      <c r="BX335" s="305"/>
      <c r="BY335" s="305"/>
      <c r="BZ335" s="303"/>
    </row>
    <row r="336" spans="1:78" ht="12.75" customHeight="1">
      <c r="A336" s="44" t="str">
        <f>"AX1"&amp;REPT(0,4-LEN(BR336))&amp;BR336</f>
        <v>AX11076</v>
      </c>
      <c r="B336" s="38" t="s">
        <v>404</v>
      </c>
      <c r="C336" s="46" t="s">
        <v>64</v>
      </c>
      <c r="D336" s="46" t="s">
        <v>7</v>
      </c>
      <c r="E336" s="243"/>
      <c r="F336" s="46" t="s">
        <v>59</v>
      </c>
      <c r="G336" s="46" t="s">
        <v>76</v>
      </c>
      <c r="H336" s="118" t="s">
        <v>1829</v>
      </c>
      <c r="I336" s="223" t="s">
        <v>1818</v>
      </c>
      <c r="J336" s="636" t="s">
        <v>1809</v>
      </c>
      <c r="K336" s="636" t="s">
        <v>1816</v>
      </c>
      <c r="L336" s="223" t="s">
        <v>1799</v>
      </c>
      <c r="M336" s="48">
        <v>5.8959999999999999</v>
      </c>
      <c r="N336" s="44">
        <v>4</v>
      </c>
      <c r="O336" s="210"/>
      <c r="P336" s="210"/>
      <c r="Q336" s="49"/>
      <c r="R336" s="50"/>
      <c r="S336" s="51"/>
      <c r="T336" s="52"/>
      <c r="U336" s="53"/>
      <c r="V336" s="54"/>
      <c r="W336" s="55"/>
      <c r="X336" s="56"/>
      <c r="Y336" s="57"/>
      <c r="Z336" s="58"/>
      <c r="AA336" s="59"/>
      <c r="AB336" s="242"/>
      <c r="AC336" s="242"/>
      <c r="AD336" s="213">
        <f t="shared" si="321"/>
        <v>0</v>
      </c>
      <c r="AE336" s="61">
        <f>N336*AD336</f>
        <v>0</v>
      </c>
      <c r="AF336" s="62"/>
      <c r="AG336" s="62"/>
      <c r="AH336" s="63"/>
      <c r="AI336" s="513"/>
      <c r="AJ336" s="205"/>
      <c r="AK336" s="62"/>
      <c r="AL336" s="516"/>
      <c r="AM336" s="510"/>
      <c r="AN336" s="205">
        <f>ROUND(CEILING(AR336*('Summary '!$J$2/100+1),5),0)-1</f>
        <v>99</v>
      </c>
      <c r="AO336" s="206">
        <f>IF(P336=TRUE,-0.05,0)</f>
        <v>0</v>
      </c>
      <c r="AP336" s="206">
        <f>IF(O336=TRUE,0.15,0)</f>
        <v>0</v>
      </c>
      <c r="AQ336" s="63"/>
      <c r="AR336" s="62">
        <v>79</v>
      </c>
      <c r="AS336" s="62"/>
      <c r="AT336" s="514"/>
      <c r="AU336" s="515"/>
      <c r="AV336" s="515">
        <f>IF(OrderFormType="Wholesale",CEILING(AR336*ExchRate,ExchRateRoundUpTo),CEILING(AN336*ExchRate,ExchRateRoundUpTo)/1.22)</f>
        <v>79</v>
      </c>
      <c r="AW336" s="511">
        <f>AV336*(1+AO336+AP336)</f>
        <v>79</v>
      </c>
      <c r="AX336" s="234"/>
      <c r="AY336" s="235"/>
      <c r="AZ336" s="236"/>
      <c r="BA336" s="237"/>
      <c r="BB336" s="238"/>
      <c r="BC336" s="45">
        <f>SUM(AX336:BB336)</f>
        <v>0</v>
      </c>
      <c r="BD336" s="44">
        <f>N336*BC336</f>
        <v>0</v>
      </c>
      <c r="BE336" s="512">
        <f>AV336*(1.05+AO336+AP336)</f>
        <v>82.95</v>
      </c>
      <c r="BF336" s="242"/>
      <c r="BG336" s="210">
        <f t="shared" si="287"/>
        <v>0</v>
      </c>
      <c r="BH336" s="512">
        <f t="shared" ref="BH336:BH341" si="341">$AV336*(1.1+$AO336+$AP336)</f>
        <v>86.9</v>
      </c>
      <c r="BI336" s="242"/>
      <c r="BJ336" s="44">
        <f>N336*BI336</f>
        <v>0</v>
      </c>
      <c r="BK336" s="512">
        <f>AV336*(1.15+AO336+AP336)</f>
        <v>90.85</v>
      </c>
      <c r="BL336" s="242"/>
      <c r="BM336" s="210">
        <f>N336*BL336</f>
        <v>0</v>
      </c>
      <c r="BN336" s="512">
        <f>AV336*(1.2+AO336+AP336)</f>
        <v>94.8</v>
      </c>
      <c r="BO336" s="397">
        <f>(AD336*AW336)+(BC336*BE336)+(BF336*BH336)+(BI336*BK336)+(BL336*BN336)</f>
        <v>0</v>
      </c>
      <c r="BP336" s="210">
        <f>AD336+BC336+BF336+BI336+BL336</f>
        <v>0</v>
      </c>
      <c r="BQ336" s="44">
        <f>N336*BP336</f>
        <v>0</v>
      </c>
      <c r="BR336" s="70">
        <v>1076</v>
      </c>
      <c r="BS336" s="310"/>
      <c r="BT336" s="303"/>
      <c r="BU336" s="303"/>
      <c r="BV336" s="303"/>
      <c r="BW336" s="303"/>
      <c r="BX336" s="305"/>
      <c r="BY336" s="305"/>
      <c r="BZ336" s="303"/>
    </row>
    <row r="337" spans="1:298" ht="12.75" customHeight="1">
      <c r="A337" s="44" t="str">
        <f>"AX1"&amp;REPT(0,4-LEN(BR337))&amp;BR337</f>
        <v>AX11680</v>
      </c>
      <c r="B337" s="38" t="s">
        <v>404</v>
      </c>
      <c r="C337" s="46" t="s">
        <v>405</v>
      </c>
      <c r="D337" s="46" t="s">
        <v>7</v>
      </c>
      <c r="E337" s="243"/>
      <c r="F337" s="46" t="s">
        <v>59</v>
      </c>
      <c r="G337" s="46" t="s">
        <v>76</v>
      </c>
      <c r="H337" s="118" t="s">
        <v>1829</v>
      </c>
      <c r="I337" s="223" t="s">
        <v>1818</v>
      </c>
      <c r="J337" s="636" t="s">
        <v>1809</v>
      </c>
      <c r="K337" s="636" t="s">
        <v>1816</v>
      </c>
      <c r="L337" s="223" t="s">
        <v>1799</v>
      </c>
      <c r="M337" s="48">
        <v>6.14</v>
      </c>
      <c r="N337" s="44">
        <v>4</v>
      </c>
      <c r="O337" s="210"/>
      <c r="P337" s="210"/>
      <c r="Q337" s="49"/>
      <c r="R337" s="50"/>
      <c r="S337" s="51"/>
      <c r="T337" s="52"/>
      <c r="U337" s="53"/>
      <c r="V337" s="54"/>
      <c r="W337" s="55"/>
      <c r="X337" s="56"/>
      <c r="Y337" s="57"/>
      <c r="Z337" s="58"/>
      <c r="AA337" s="59"/>
      <c r="AB337" s="242"/>
      <c r="AC337" s="242"/>
      <c r="AD337" s="213">
        <f t="shared" si="321"/>
        <v>0</v>
      </c>
      <c r="AE337" s="61">
        <f>N337*AD337</f>
        <v>0</v>
      </c>
      <c r="AF337" s="62"/>
      <c r="AG337" s="62"/>
      <c r="AH337" s="63"/>
      <c r="AI337" s="513"/>
      <c r="AJ337" s="205"/>
      <c r="AK337" s="62"/>
      <c r="AL337" s="516"/>
      <c r="AM337" s="510"/>
      <c r="AN337" s="205">
        <f>ROUND(CEILING(AR337*('Summary '!$J$2/100+1),5),0)-1</f>
        <v>99</v>
      </c>
      <c r="AO337" s="206">
        <f>IF(P337=TRUE,-0.05,0)</f>
        <v>0</v>
      </c>
      <c r="AP337" s="206">
        <f>IF(O337=TRUE,0.15,0)</f>
        <v>0</v>
      </c>
      <c r="AQ337" s="63"/>
      <c r="AR337" s="62">
        <v>79</v>
      </c>
      <c r="AS337" s="62"/>
      <c r="AT337" s="514"/>
      <c r="AU337" s="515"/>
      <c r="AV337" s="515">
        <f>IF(OrderFormType="Wholesale",CEILING(AR337*ExchRate,ExchRateRoundUpTo),CEILING(AN337*ExchRate,ExchRateRoundUpTo)/1.22)</f>
        <v>79</v>
      </c>
      <c r="AW337" s="511">
        <f>AV337*(1+AO337+AP337)</f>
        <v>79</v>
      </c>
      <c r="AX337" s="234"/>
      <c r="AY337" s="235"/>
      <c r="AZ337" s="236"/>
      <c r="BA337" s="237"/>
      <c r="BB337" s="238"/>
      <c r="BC337" s="45">
        <f>SUM(AX337:BB337)</f>
        <v>0</v>
      </c>
      <c r="BD337" s="44">
        <f>N337*BC337</f>
        <v>0</v>
      </c>
      <c r="BE337" s="512">
        <f>AV337*(1.05+AO337+AP337)</f>
        <v>82.95</v>
      </c>
      <c r="BF337" s="242"/>
      <c r="BG337" s="210">
        <f t="shared" si="287"/>
        <v>0</v>
      </c>
      <c r="BH337" s="512">
        <f t="shared" si="341"/>
        <v>86.9</v>
      </c>
      <c r="BI337" s="242"/>
      <c r="BJ337" s="44">
        <f>N337*BI337</f>
        <v>0</v>
      </c>
      <c r="BK337" s="512">
        <f>AV337*(1.15+AO337+AP337)</f>
        <v>90.85</v>
      </c>
      <c r="BL337" s="242"/>
      <c r="BM337" s="210">
        <f>N337*BL337</f>
        <v>0</v>
      </c>
      <c r="BN337" s="512">
        <f>AV337*(1.2+AO337+AP337)</f>
        <v>94.8</v>
      </c>
      <c r="BO337" s="397">
        <f>(AD337*AW337)+(BC337*BE337)+(BF337*BH337)+(BI337*BK337)+(BL337*BN337)</f>
        <v>0</v>
      </c>
      <c r="BP337" s="210">
        <f>AD337+BC337+BF337+BI337+BL337</f>
        <v>0</v>
      </c>
      <c r="BQ337" s="44">
        <f>N337*BP337</f>
        <v>0</v>
      </c>
      <c r="BR337" s="70">
        <v>1680</v>
      </c>
      <c r="BS337" s="310"/>
      <c r="BT337" s="303"/>
      <c r="BU337" s="303"/>
      <c r="BV337" s="303"/>
      <c r="BW337" s="303"/>
      <c r="BX337" s="305"/>
      <c r="BY337" s="305"/>
      <c r="BZ337" s="303"/>
    </row>
    <row r="338" spans="1:298" ht="12.75" customHeight="1">
      <c r="A338" s="210" t="str">
        <f>"AX1"&amp;REPT(0,4-LEN(BR338))&amp;BR338</f>
        <v>AX12401</v>
      </c>
      <c r="B338" s="393" t="s">
        <v>404</v>
      </c>
      <c r="C338" s="241" t="s">
        <v>1330</v>
      </c>
      <c r="D338" s="243" t="s">
        <v>7</v>
      </c>
      <c r="E338" s="426"/>
      <c r="F338" s="243" t="s">
        <v>67</v>
      </c>
      <c r="G338" s="241" t="s">
        <v>67</v>
      </c>
      <c r="H338" s="223" t="s">
        <v>1830</v>
      </c>
      <c r="I338" s="223" t="s">
        <v>1818</v>
      </c>
      <c r="J338" s="636" t="s">
        <v>1809</v>
      </c>
      <c r="K338" s="636" t="s">
        <v>1816</v>
      </c>
      <c r="L338" s="223" t="s">
        <v>1799</v>
      </c>
      <c r="M338" s="212">
        <v>3.528</v>
      </c>
      <c r="N338" s="210">
        <v>5</v>
      </c>
      <c r="O338" s="210"/>
      <c r="P338" s="210"/>
      <c r="Q338" s="224"/>
      <c r="R338" s="225"/>
      <c r="S338" s="196"/>
      <c r="T338" s="197"/>
      <c r="U338" s="226"/>
      <c r="V338" s="199"/>
      <c r="W338" s="200"/>
      <c r="X338" s="201"/>
      <c r="Y338" s="202"/>
      <c r="Z338" s="203"/>
      <c r="AA338" s="227"/>
      <c r="AB338" s="242"/>
      <c r="AC338" s="242"/>
      <c r="AD338" s="213">
        <f t="shared" si="321"/>
        <v>0</v>
      </c>
      <c r="AE338" s="214">
        <f>N338*AD338</f>
        <v>0</v>
      </c>
      <c r="AF338" s="205"/>
      <c r="AG338" s="205"/>
      <c r="AH338" s="206"/>
      <c r="AI338" s="513"/>
      <c r="AJ338" s="205"/>
      <c r="AK338" s="62"/>
      <c r="AL338" s="516"/>
      <c r="AM338" s="510"/>
      <c r="AN338" s="205">
        <f>ROUND(CEILING(AR338*('Summary '!$J$2/100+1),5),0)-1</f>
        <v>79</v>
      </c>
      <c r="AO338" s="206">
        <f>IF(P338=TRUE,-0.05,0)</f>
        <v>0</v>
      </c>
      <c r="AP338" s="206">
        <f>IF(O338=TRUE,0.15,0)</f>
        <v>0</v>
      </c>
      <c r="AQ338" s="63"/>
      <c r="AR338" s="205">
        <v>64</v>
      </c>
      <c r="AS338" s="205"/>
      <c r="AT338" s="510"/>
      <c r="AU338" s="511"/>
      <c r="AV338" s="511">
        <f>IF(OrderFormType="Wholesale",CEILING(AR338*ExchRate,ExchRateRoundUpTo),CEILING(AN338*ExchRate,ExchRateRoundUpTo)/1.22)</f>
        <v>64</v>
      </c>
      <c r="AW338" s="511">
        <f>AV338*(1+AO338+AP338)</f>
        <v>64</v>
      </c>
      <c r="AX338" s="234"/>
      <c r="AY338" s="235"/>
      <c r="AZ338" s="236"/>
      <c r="BA338" s="237"/>
      <c r="BB338" s="238"/>
      <c r="BC338" s="239">
        <f>SUM(AX338:BB338)</f>
        <v>0</v>
      </c>
      <c r="BD338" s="210">
        <f>N338*BC338</f>
        <v>0</v>
      </c>
      <c r="BE338" s="512">
        <f>AV338*(1.05+AO338+AP338)</f>
        <v>67.2</v>
      </c>
      <c r="BF338" s="242"/>
      <c r="BG338" s="210">
        <f t="shared" si="287"/>
        <v>0</v>
      </c>
      <c r="BH338" s="512">
        <f t="shared" si="341"/>
        <v>70.400000000000006</v>
      </c>
      <c r="BI338" s="242"/>
      <c r="BJ338" s="210">
        <f>N338*BI338</f>
        <v>0</v>
      </c>
      <c r="BK338" s="512">
        <f>AV338*(1.15+AO338+AP338)</f>
        <v>73.599999999999994</v>
      </c>
      <c r="BL338" s="242"/>
      <c r="BM338" s="210">
        <f>N338*BL338</f>
        <v>0</v>
      </c>
      <c r="BN338" s="512">
        <f>AV338*(1.2+AO338+AP338)</f>
        <v>76.8</v>
      </c>
      <c r="BO338" s="397">
        <f>(AD338*AW338)+(BC338*BE338)+(BF338*BH338)+(BI338*BK338)+(BL338*BN338)</f>
        <v>0</v>
      </c>
      <c r="BP338" s="210">
        <f>AD338+BC338+BF338+BI338+BL338</f>
        <v>0</v>
      </c>
      <c r="BQ338" s="210">
        <f>N338*BP338</f>
        <v>0</v>
      </c>
      <c r="BR338" s="215">
        <v>2401</v>
      </c>
      <c r="BS338" s="310"/>
      <c r="BT338" s="303"/>
      <c r="BU338" s="303"/>
      <c r="BV338" s="303"/>
      <c r="BW338" s="303"/>
      <c r="BX338" s="305"/>
      <c r="BY338" s="305"/>
      <c r="BZ338" s="303"/>
    </row>
    <row r="339" spans="1:298" ht="17">
      <c r="A339" s="85"/>
      <c r="B339" s="71"/>
      <c r="C339" s="293" t="s">
        <v>547</v>
      </c>
      <c r="D339" s="72"/>
      <c r="E339" s="207"/>
      <c r="F339" s="72"/>
      <c r="G339" s="72"/>
      <c r="H339" s="72"/>
      <c r="I339" s="72"/>
      <c r="J339" s="72"/>
      <c r="K339" s="72"/>
      <c r="L339" s="72"/>
      <c r="M339" s="86"/>
      <c r="N339" s="73"/>
      <c r="O339" s="270"/>
      <c r="P339" s="270"/>
      <c r="Q339" s="244"/>
      <c r="R339" s="74"/>
      <c r="S339" s="74"/>
      <c r="T339" s="74"/>
      <c r="U339" s="75"/>
      <c r="V339" s="74"/>
      <c r="W339" s="74"/>
      <c r="X339" s="76"/>
      <c r="Y339" s="74"/>
      <c r="Z339" s="76"/>
      <c r="AA339" s="76"/>
      <c r="AB339" s="9"/>
      <c r="AC339" s="9"/>
      <c r="AD339" s="77"/>
      <c r="AE339" s="77"/>
      <c r="AF339" s="77"/>
      <c r="AG339" s="77"/>
      <c r="AH339" s="77"/>
      <c r="AI339" s="87"/>
      <c r="AJ339" s="407"/>
      <c r="AK339" s="87"/>
      <c r="AL339" s="404"/>
      <c r="AM339" s="404"/>
      <c r="AN339" s="404"/>
      <c r="AO339" s="404"/>
      <c r="AP339" s="404"/>
      <c r="AQ339" s="404"/>
      <c r="AR339" s="404"/>
      <c r="AS339" s="404"/>
      <c r="AT339" s="404"/>
      <c r="AU339" s="404"/>
      <c r="AV339" s="404"/>
      <c r="AW339" s="404"/>
      <c r="AX339" s="457"/>
      <c r="AY339" s="457"/>
      <c r="AZ339" s="457"/>
      <c r="BA339" s="462"/>
      <c r="BB339" s="457"/>
      <c r="BC339" s="404"/>
      <c r="BD339" s="404"/>
      <c r="BE339" s="404"/>
      <c r="BF339" s="457"/>
      <c r="BG339" s="404"/>
      <c r="BH339" s="404"/>
      <c r="BI339" s="457"/>
      <c r="BJ339" s="404"/>
      <c r="BK339" s="404"/>
      <c r="BL339" s="457"/>
      <c r="BM339" s="404"/>
      <c r="BN339" s="404"/>
      <c r="BO339" s="404"/>
      <c r="BP339" s="404"/>
      <c r="BQ339" s="81"/>
      <c r="BR339" s="82"/>
      <c r="BS339" s="310"/>
      <c r="BT339" s="303"/>
      <c r="BU339" s="303"/>
      <c r="BV339" s="303"/>
      <c r="BW339" s="303"/>
      <c r="BX339" s="305"/>
      <c r="BY339" s="305"/>
      <c r="BZ339" s="303"/>
    </row>
    <row r="340" spans="1:298" ht="12.75" customHeight="1">
      <c r="A340" s="44" t="str">
        <f>"AX1"&amp;REPT(0,4-LEN(BR340))&amp;BR340</f>
        <v>AX13128</v>
      </c>
      <c r="B340" s="265" t="s">
        <v>404</v>
      </c>
      <c r="C340" s="265" t="s">
        <v>548</v>
      </c>
      <c r="D340" s="265" t="s">
        <v>544</v>
      </c>
      <c r="E340" s="403"/>
      <c r="F340" s="46" t="s">
        <v>59</v>
      </c>
      <c r="G340" s="46" t="s">
        <v>76</v>
      </c>
      <c r="H340" s="48" t="s">
        <v>77</v>
      </c>
      <c r="I340" s="223" t="s">
        <v>1818</v>
      </c>
      <c r="J340" s="636" t="s">
        <v>1809</v>
      </c>
      <c r="K340" s="636" t="s">
        <v>1816</v>
      </c>
      <c r="L340" s="223" t="s">
        <v>1799</v>
      </c>
      <c r="M340" s="48">
        <v>2.8576000000000001</v>
      </c>
      <c r="N340" s="44">
        <v>4</v>
      </c>
      <c r="O340" s="210"/>
      <c r="P340" s="210"/>
      <c r="Q340" s="49"/>
      <c r="R340" s="50"/>
      <c r="S340" s="51"/>
      <c r="T340" s="52"/>
      <c r="U340" s="53"/>
      <c r="V340" s="54"/>
      <c r="W340" s="520"/>
      <c r="X340" s="56"/>
      <c r="Y340" s="57"/>
      <c r="Z340" s="58"/>
      <c r="AA340" s="281"/>
      <c r="AB340" s="400"/>
      <c r="AC340" s="461"/>
      <c r="AD340" s="213">
        <f t="shared" si="321"/>
        <v>0</v>
      </c>
      <c r="AE340" s="61">
        <f>N340*AD340</f>
        <v>0</v>
      </c>
      <c r="AF340" s="62"/>
      <c r="AG340" s="62"/>
      <c r="AH340" s="63"/>
      <c r="AI340" s="149"/>
      <c r="AJ340" s="406"/>
      <c r="AK340" s="149"/>
      <c r="AL340" s="516"/>
      <c r="AM340" s="510"/>
      <c r="AN340" s="205">
        <f>ROUND(CEILING(AR340*('Summary '!$J$4/100+1),5),0)-1</f>
        <v>184</v>
      </c>
      <c r="AO340" s="206">
        <f>IF(P340=TRUE,-0.05,0)</f>
        <v>0</v>
      </c>
      <c r="AP340" s="206">
        <f>IF(O340=TRUE,0.15,0)</f>
        <v>0</v>
      </c>
      <c r="AQ340" s="63"/>
      <c r="AR340" s="62">
        <v>149</v>
      </c>
      <c r="AS340" s="62"/>
      <c r="AT340" s="514"/>
      <c r="AU340" s="515"/>
      <c r="AV340" s="515">
        <f>IF(OrderFormType="Wholesale",CEILING(AR340*ExchRate,ExchRateRoundUpTo),CEILING(AN340*ExchRate,ExchRateRoundUpTo)/1.22)</f>
        <v>149</v>
      </c>
      <c r="AW340" s="511">
        <f>AV340*(1+AO340+AP340)</f>
        <v>149</v>
      </c>
      <c r="AX340" s="234"/>
      <c r="AY340" s="235"/>
      <c r="AZ340" s="458"/>
      <c r="BA340" s="459"/>
      <c r="BB340" s="460"/>
      <c r="BC340" s="45">
        <f>SUM(AX340:BB340)</f>
        <v>0</v>
      </c>
      <c r="BD340" s="44">
        <f>N340*BC340</f>
        <v>0</v>
      </c>
      <c r="BE340" s="512">
        <f>AV340*(1+AO340+AP340)</f>
        <v>149</v>
      </c>
      <c r="BF340" s="400"/>
      <c r="BG340" s="210">
        <f t="shared" si="287"/>
        <v>0</v>
      </c>
      <c r="BH340" s="512">
        <f t="shared" si="341"/>
        <v>163.9</v>
      </c>
      <c r="BI340" s="400"/>
      <c r="BJ340" s="44">
        <f>N340*BI340</f>
        <v>0</v>
      </c>
      <c r="BK340" s="512">
        <f>AV340*(1.15+AO340+AP340)</f>
        <v>171.35</v>
      </c>
      <c r="BL340" s="400"/>
      <c r="BM340" s="210">
        <f>N340*BL340</f>
        <v>0</v>
      </c>
      <c r="BN340" s="512">
        <f>AV340*(1.2+AO340+AP340)</f>
        <v>178.79999999999998</v>
      </c>
      <c r="BO340" s="397">
        <f>(AD340*AW340)+(BC340*BE340)+(BF340*BH340)+(BI340*BK340)+(BL340*BN340)</f>
        <v>0</v>
      </c>
      <c r="BP340" s="210">
        <f>AD340+BC340+BF340+BI340+BL340</f>
        <v>0</v>
      </c>
      <c r="BQ340" s="44">
        <f>N340*BP340</f>
        <v>0</v>
      </c>
      <c r="BR340" s="659">
        <v>3128</v>
      </c>
      <c r="BS340" s="310"/>
      <c r="BT340" s="303"/>
      <c r="BU340" s="303"/>
      <c r="BV340" s="303"/>
      <c r="BW340" s="303"/>
      <c r="BX340" s="305"/>
      <c r="BY340" s="305"/>
      <c r="BZ340" s="303"/>
    </row>
    <row r="341" spans="1:298" ht="12.75" customHeight="1">
      <c r="A341" s="44" t="str">
        <f>"AX1"&amp;REPT(0,4-LEN(BR341))&amp;BR341</f>
        <v>AX13127</v>
      </c>
      <c r="B341" s="265" t="s">
        <v>404</v>
      </c>
      <c r="C341" s="264" t="s">
        <v>1318</v>
      </c>
      <c r="D341" s="265" t="s">
        <v>544</v>
      </c>
      <c r="E341" s="403"/>
      <c r="F341" s="46" t="s">
        <v>59</v>
      </c>
      <c r="G341" s="46" t="s">
        <v>76</v>
      </c>
      <c r="H341" s="48" t="s">
        <v>77</v>
      </c>
      <c r="I341" s="223" t="s">
        <v>1818</v>
      </c>
      <c r="J341" s="636" t="s">
        <v>1808</v>
      </c>
      <c r="K341" s="636" t="s">
        <v>1816</v>
      </c>
      <c r="L341" s="223" t="s">
        <v>1799</v>
      </c>
      <c r="M341" s="48">
        <v>3</v>
      </c>
      <c r="N341" s="44">
        <v>4</v>
      </c>
      <c r="O341" s="210"/>
      <c r="P341" s="210"/>
      <c r="Q341" s="49"/>
      <c r="R341" s="50"/>
      <c r="S341" s="51"/>
      <c r="T341" s="52"/>
      <c r="U341" s="53"/>
      <c r="V341" s="54"/>
      <c r="W341" s="520"/>
      <c r="X341" s="56"/>
      <c r="Y341" s="57"/>
      <c r="Z341" s="58"/>
      <c r="AA341" s="281"/>
      <c r="AB341" s="400"/>
      <c r="AC341" s="461"/>
      <c r="AD341" s="213">
        <f t="shared" si="321"/>
        <v>0</v>
      </c>
      <c r="AE341" s="61">
        <f>N341*AD341</f>
        <v>0</v>
      </c>
      <c r="AF341" s="62"/>
      <c r="AG341" s="62"/>
      <c r="AH341" s="63"/>
      <c r="AI341" s="149"/>
      <c r="AJ341" s="406"/>
      <c r="AK341" s="149"/>
      <c r="AL341" s="516"/>
      <c r="AM341" s="510"/>
      <c r="AN341" s="205">
        <f>ROUND(CEILING(AR341*('Summary '!$J$4/100+1),5),0)-1</f>
        <v>184</v>
      </c>
      <c r="AO341" s="206">
        <f>IF(P341=TRUE,-0.05,0)</f>
        <v>0</v>
      </c>
      <c r="AP341" s="206">
        <f>IF(O341=TRUE,0.15,0)</f>
        <v>0</v>
      </c>
      <c r="AQ341" s="63"/>
      <c r="AR341" s="62">
        <v>149</v>
      </c>
      <c r="AS341" s="62"/>
      <c r="AT341" s="514"/>
      <c r="AU341" s="515"/>
      <c r="AV341" s="515">
        <f>IF(OrderFormType="Wholesale",CEILING(AR341*ExchRate,ExchRateRoundUpTo),CEILING(AN341*ExchRate,ExchRateRoundUpTo)/1.22)</f>
        <v>149</v>
      </c>
      <c r="AW341" s="511">
        <f>AV341*(1+AO341+AP341)</f>
        <v>149</v>
      </c>
      <c r="AX341" s="234"/>
      <c r="AY341" s="235"/>
      <c r="AZ341" s="458"/>
      <c r="BA341" s="459"/>
      <c r="BB341" s="460"/>
      <c r="BC341" s="45">
        <f>SUM(AX341:BB341)</f>
        <v>0</v>
      </c>
      <c r="BD341" s="44">
        <f>N341*BC341</f>
        <v>0</v>
      </c>
      <c r="BE341" s="512">
        <f>AV341*(1+AO341+AP341)</f>
        <v>149</v>
      </c>
      <c r="BF341" s="400"/>
      <c r="BG341" s="210">
        <f t="shared" si="287"/>
        <v>0</v>
      </c>
      <c r="BH341" s="512">
        <f t="shared" si="341"/>
        <v>163.9</v>
      </c>
      <c r="BI341" s="400"/>
      <c r="BJ341" s="44">
        <f>N341*BI341</f>
        <v>0</v>
      </c>
      <c r="BK341" s="512">
        <f>AV341*(1.15+AO341+AP341)</f>
        <v>171.35</v>
      </c>
      <c r="BL341" s="400"/>
      <c r="BM341" s="210">
        <f>N341*BL341</f>
        <v>0</v>
      </c>
      <c r="BN341" s="512">
        <f>AV341*(1.2+AO341+AP341)</f>
        <v>178.79999999999998</v>
      </c>
      <c r="BO341" s="397">
        <f>(AD341*AW341)+(BC341*BE341)+(BF341*BH341)+(BI341*BK341)+(BL341*BN341)</f>
        <v>0</v>
      </c>
      <c r="BP341" s="210">
        <f>AD341+BC341+BF341+BI341+BL341</f>
        <v>0</v>
      </c>
      <c r="BQ341" s="44">
        <f>N341*BP341</f>
        <v>0</v>
      </c>
      <c r="BR341" s="659">
        <v>3127</v>
      </c>
      <c r="BS341" s="310"/>
      <c r="BT341" s="303"/>
      <c r="BU341" s="303"/>
      <c r="BV341" s="303"/>
      <c r="BW341" s="303"/>
      <c r="BX341" s="305"/>
      <c r="BY341" s="305"/>
      <c r="BZ341" s="303"/>
    </row>
    <row r="342" spans="1:298" ht="12.75" customHeight="1">
      <c r="A342" s="85"/>
      <c r="B342" s="71"/>
      <c r="C342" s="72"/>
      <c r="D342" s="72"/>
      <c r="E342" s="207"/>
      <c r="F342" s="72"/>
      <c r="G342" s="72"/>
      <c r="H342" s="72"/>
      <c r="I342" s="581"/>
      <c r="J342" s="581"/>
      <c r="K342" s="581"/>
      <c r="L342" s="581"/>
      <c r="M342" s="86"/>
      <c r="N342" s="73"/>
      <c r="O342" s="270"/>
      <c r="P342" s="270"/>
      <c r="Q342" s="74"/>
      <c r="R342" s="74"/>
      <c r="S342" s="74"/>
      <c r="T342" s="74"/>
      <c r="U342" s="75"/>
      <c r="V342" s="74"/>
      <c r="W342" s="74"/>
      <c r="X342" s="76"/>
      <c r="Y342" s="74"/>
      <c r="Z342" s="76"/>
      <c r="AA342" s="76"/>
      <c r="AB342" s="80"/>
      <c r="AC342" s="80"/>
      <c r="AD342" s="77"/>
      <c r="AE342" s="77"/>
      <c r="AF342" s="77"/>
      <c r="AG342" s="77"/>
      <c r="AH342" s="77"/>
      <c r="AI342" s="87"/>
      <c r="AJ342" s="407"/>
      <c r="AK342" s="87"/>
      <c r="AL342" s="87"/>
      <c r="AM342" s="407"/>
      <c r="AN342" s="77"/>
      <c r="AO342" s="404"/>
      <c r="AP342" s="404"/>
      <c r="AQ342" s="404"/>
      <c r="AR342" s="87"/>
      <c r="AS342" s="87"/>
      <c r="AT342" s="87"/>
      <c r="AU342" s="87"/>
      <c r="AV342" s="87"/>
      <c r="AW342" s="407"/>
      <c r="AX342" s="80"/>
      <c r="AY342" s="80"/>
      <c r="AZ342" s="80"/>
      <c r="BA342" s="88"/>
      <c r="BB342" s="80"/>
      <c r="BC342" s="78"/>
      <c r="BD342" s="78"/>
      <c r="BE342" s="79"/>
      <c r="BF342" s="80"/>
      <c r="BG342" s="508"/>
      <c r="BH342" s="78"/>
      <c r="BI342" s="80"/>
      <c r="BJ342" s="508"/>
      <c r="BK342" s="78"/>
      <c r="BL342" s="80"/>
      <c r="BM342" s="508"/>
      <c r="BN342" s="78"/>
      <c r="BO342" s="78"/>
      <c r="BP342" s="73"/>
      <c r="BQ342" s="81"/>
      <c r="BR342" s="82"/>
      <c r="BS342" s="310"/>
      <c r="BT342" s="303"/>
      <c r="BU342" s="303"/>
      <c r="BV342" s="303"/>
      <c r="BW342" s="303"/>
      <c r="BX342" s="305"/>
      <c r="BY342" s="305"/>
      <c r="BZ342" s="303"/>
    </row>
    <row r="343" spans="1:298" ht="13.5" customHeight="1">
      <c r="KH343" s="3"/>
      <c r="KI343" s="3"/>
      <c r="KJ343" s="3"/>
      <c r="KK343" s="3"/>
      <c r="KL343" s="3"/>
    </row>
    <row r="344" spans="1:298" ht="13.5" customHeight="1">
      <c r="KH344" s="3"/>
      <c r="KI344" s="3"/>
      <c r="KJ344" s="3"/>
      <c r="KK344" s="3"/>
      <c r="KL344" s="3"/>
    </row>
    <row r="345" spans="1:298" ht="13.5" customHeight="1">
      <c r="KH345" s="3"/>
      <c r="KI345" s="3"/>
      <c r="KJ345" s="3"/>
      <c r="KK345" s="3"/>
      <c r="KL345" s="3"/>
    </row>
    <row r="346" spans="1:298" ht="13.5" customHeight="1">
      <c r="KH346" s="3"/>
      <c r="KI346" s="3"/>
      <c r="KJ346" s="3"/>
      <c r="KK346" s="3"/>
      <c r="KL346" s="3"/>
    </row>
    <row r="347" spans="1:298" ht="13.5" customHeight="1">
      <c r="KH347" s="3"/>
      <c r="KI347" s="3"/>
      <c r="KJ347" s="3"/>
      <c r="KK347" s="3"/>
      <c r="KL347" s="3"/>
    </row>
  </sheetData>
  <sheetProtection algorithmName="SHA-512" hashValue="Dk6PuUI2fTcBF+UfUVn0psOxhCYMPZ3PxBrBRDRfjS9zUcUSd2snz5AV4ZUxrIHW716qONe8l86WXDy85zRSjg==" saltValue="kaPhbuYByTDUdg109o0tYw==" spinCount="100000" sheet="1" sort="0" autoFilter="0"/>
  <autoFilter ref="A6:BR342" xr:uid="{D8A60707-2EFE-CB4C-8C13-2997744C1CC1}"/>
  <phoneticPr fontId="26" type="noConversion"/>
  <conditionalFormatting sqref="AM272:AM273">
    <cfRule type="dataBar" priority="1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{D3BFB69F-4878-994D-B173-9E71C22DE5C2}</x14:id>
        </ext>
      </extLst>
    </cfRule>
  </conditionalFormatting>
  <conditionalFormatting sqref="AM286">
    <cfRule type="dataBar" priority="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{CB23ED7B-BE9B-CF4F-B419-7FD871D640F4}</x14:id>
        </ext>
      </extLst>
    </cfRule>
  </conditionalFormatting>
  <conditionalFormatting sqref="AM304">
    <cfRule type="dataBar" priority="1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{18FA223A-CBBD-8A47-8C03-99022E0B70BA}</x14:id>
        </ext>
      </extLst>
    </cfRule>
  </conditionalFormatting>
  <conditionalFormatting sqref="AM336:AM338 AM94:AM143 AM46:AM82 AM8:AM17 AM84:AM92 AM145:AM194 AM196 AM198:AM230 AM251:AM271 AM340:AM341 AM232:AM249 AM314:AM323 AM19:AM44 AM290:AM303 AM305:AM312 AM275:AM285 AM287:AM288 AM325:AM334">
    <cfRule type="dataBar" priority="3686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{6819BF2C-B75B-E847-8342-162B8E23F199}</x14:id>
        </ext>
      </extLst>
    </cfRule>
  </conditionalFormatting>
  <conditionalFormatting sqref="AT272:AU273">
    <cfRule type="dataBar" priority="15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{0DE644EA-0E38-F24F-8795-33208639ED54}</x14:id>
        </ext>
      </extLst>
    </cfRule>
  </conditionalFormatting>
  <conditionalFormatting sqref="AT286:AU286">
    <cfRule type="dataBar" priority="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{AF43BFE4-5CA1-E347-BD93-EA790C7D37E2}</x14:id>
        </ext>
      </extLst>
    </cfRule>
  </conditionalFormatting>
  <conditionalFormatting sqref="AT287:AU303 AT196:AU271 AT7:AU194 AT274:AU285 AT305:AU342">
    <cfRule type="dataBar" priority="370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{F1DF1F7F-F4F4-9C41-8DE0-8E8C3B3AC423}</x14:id>
        </ext>
      </extLst>
    </cfRule>
  </conditionalFormatting>
  <conditionalFormatting sqref="AT304:AU304">
    <cfRule type="dataBar" priority="1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{DEFDFB75-8463-A347-B532-7D774BE0F059}</x14:id>
        </ext>
      </extLst>
    </cfRule>
  </conditionalFormatting>
  <dataValidations count="3">
    <dataValidation type="whole" operator="greaterThan" allowBlank="1" showInputMessage="1" showErrorMessage="1" sqref="R7:AC7 R18:AC22 BJ94:BJ116 R250:AC254 Q340:Q341 BL198:BL215 W338:W339 R338:V341 X338:AC341 AX145:AY194 BM198:BM230 BJ198:BJ230 BM340:BM341 Q336:Q338 BI93:BI116 BI251:BJ254 BI84:BJ92 BL84:BM92 BI108:BJ143 BL94:BM143 BB145:BB194 BJ145:BJ194 BM145:BM194 BI198:BI215 BI342:BJ342 BL336:BM338 BI336:BJ338 BB340:BB341 BJ340:BJ341 AX340:AY341 BI46:BI65 BL46:BL65 BJ46:BJ82 BM46:BM82 AC145:AC194 BI196:BJ196 BL196:BM196 Q196 BJ232:BJ249 BF198:BG230 BF46:BG82 BM232:BM249 BG84:BG92 BG94:BG143 BG145:BG194 BF196:BG196 BG232:BG249 BF336:BG338 BG340:BG341 R324:AC337 BF314:BG323 BM314:BM323 Q46:Q82 Q314:AC323 Q8:AC17 BL7:BM17 BI7:BJ17 BF7:BG17 Q19:Q22 BF84:BF143 Q84:V194 X84:Z194 W84:W144 BI255:BI273 BF251:BG273 Q251:AC273 AX251:BB273 AB7:AC17 AX7:BB17 AX314:BB323 AX232:BB249 Q197:AC249 AX198:BB230 R195:AC196 AX196:BB196 AB336:AC338 AX336:BB338 R45:AC83 AX46:BB82 AX94:BB143 AA84:AC144 AX84:BB92 BI290:BJ312 BL251:BM273 BI275:BJ288 BL275:BM288 BF275:BG288 Q275:Q288 AX275:BB288 BJ314:BJ323 BI325:BJ334 BL325:BM334 BF325:BG334 Q325:Q334 AX325:BB334 AB19:AC26 BL19:BM35 Q23:AC44 BJ19:BJ44 BF19:BG44 BI19:BI39 AX19:BB44 BL36:BL39 BM36:BM44 Q290:Q313 R274:AC313 AX290:BB312 BF290:BG312 BL290:BM312 Q342:AC342 AX342:BB342 BF342:BG342 BL342:BM342" xr:uid="{00000000-0002-0000-0100-000000000000}">
      <formula1>0</formula1>
    </dataValidation>
    <dataValidation type="whole" operator="greaterThan" allowBlank="1" showInputMessage="1" showErrorMessage="1" promptTitle="Color not matching!" prompt="The colour you have selected in the polyurethane does not match the colour in polyester, GRP and wood." sqref="W340:W341 AB340:AB341 AZ340:BA341 AA145:AC194 AZ145:BA194 W145:W194" xr:uid="{330432EB-518A-0145-9FB5-BAF432E09722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I216:BI230 BI40:BI44 BL40:BL44 BI66:BI82 BL145:BL194 BI340:BI341 BL340:BL341 BI145:BI194 BL314:BL323 BL216:BL230 BL66:BL82 BI232:BI249 BF232:BF249 BF340:BF341 BL232:BL249 BF145:BF194 BI314:BI323" xr:uid="{D32B5A26-E932-BA45-AFB5-273DA884565B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BFB69F-4878-994D-B173-9E71C22DE5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AM272:AM273</xm:sqref>
        </x14:conditionalFormatting>
        <x14:conditionalFormatting xmlns:xm="http://schemas.microsoft.com/office/excel/2006/main">
          <x14:cfRule type="dataBar" id="{CB23ED7B-BE9B-CF4F-B419-7FD871D640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AM286</xm:sqref>
        </x14:conditionalFormatting>
        <x14:conditionalFormatting xmlns:xm="http://schemas.microsoft.com/office/excel/2006/main">
          <x14:cfRule type="dataBar" id="{18FA223A-CBBD-8A47-8C03-99022E0B70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AM304</xm:sqref>
        </x14:conditionalFormatting>
        <x14:conditionalFormatting xmlns:xm="http://schemas.microsoft.com/office/excel/2006/main">
          <x14:cfRule type="dataBar" id="{6819BF2C-B75B-E847-8342-162B8E23F19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AM336:AM338 AM94:AM143 AM46:AM82 AM8:AM17 AM84:AM92 AM145:AM194 AM196 AM198:AM230 AM251:AM271 AM340:AM341 AM232:AM249 AM314:AM323 AM19:AM44 AM290:AM303 AM305:AM312 AM275:AM285 AM287:AM288 AM325:AM334</xm:sqref>
        </x14:conditionalFormatting>
        <x14:conditionalFormatting xmlns:xm="http://schemas.microsoft.com/office/excel/2006/main">
          <x14:cfRule type="dataBar" id="{0DE644EA-0E38-F24F-8795-33208639ED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AT272:AU273</xm:sqref>
        </x14:conditionalFormatting>
        <x14:conditionalFormatting xmlns:xm="http://schemas.microsoft.com/office/excel/2006/main">
          <x14:cfRule type="dataBar" id="{AF43BFE4-5CA1-E347-BD93-EA790C7D37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AT286:AU286</xm:sqref>
        </x14:conditionalFormatting>
        <x14:conditionalFormatting xmlns:xm="http://schemas.microsoft.com/office/excel/2006/main">
          <x14:cfRule type="dataBar" id="{F1DF1F7F-F4F4-9C41-8DE0-8E8C3B3AC4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AT287:AU303 AT196:AU271 AT7:AU194 AT274:AU285 AT305:AU342</xm:sqref>
        </x14:conditionalFormatting>
        <x14:conditionalFormatting xmlns:xm="http://schemas.microsoft.com/office/excel/2006/main">
          <x14:cfRule type="dataBar" id="{DEFDFB75-8463-A347-B532-7D774BE0F05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AT304:AU304</xm:sqref>
        </x14:conditionalFormatting>
        <x14:conditionalFormatting xmlns:xm="http://schemas.microsoft.com/office/excel/2006/main">
          <x14:cfRule type="expression" priority="452" id="{CDF25EA1-7D53-D84D-99BD-79FC3B7E41AB}">
            <xm:f>Currency!$H$2="Dollar"</xm:f>
            <x14:dxf>
              <numFmt numFmtId="171" formatCode="[$$-409]#,##0.00"/>
            </x14:dxf>
          </x14:cfRule>
          <x14:cfRule type="expression" priority="453" id="{BBFA5790-5CB4-3741-BB61-F73198AC47E7}">
            <xm:f>Currency!$H$2="Pound"</xm:f>
            <x14:dxf>
              <numFmt numFmtId="177" formatCode="[$£-809]#,##0.00"/>
            </x14:dxf>
          </x14:cfRule>
          <x14:cfRule type="expression" priority="454" id="{CAECB26A-71FD-1D49-9009-CAC8433A0926}">
            <xm:f>Currency!$H$2="Franc"</xm:f>
            <x14:dxf>
              <numFmt numFmtId="178" formatCode="[$CHF]\ #,##0.00"/>
            </x14:dxf>
          </x14:cfRule>
          <x14:cfRule type="expression" priority="455" id="{26B634E3-6BE1-264D-99A0-0B6D435930F9}">
            <xm:f>Currency!$H$2="Krone"</xm:f>
            <x14:dxf>
              <numFmt numFmtId="179" formatCode="[$kr-414]\ #,##0.00"/>
            </x14:dxf>
          </x14:cfRule>
          <x14:cfRule type="expression" priority="456" id="{A391378E-EE4A-1147-BA43-CB2E06E0072D}">
            <xm:f>Currency!$H$2="Koruna"</xm:f>
            <x14:dxf>
              <numFmt numFmtId="180" formatCode="#,##0.00\ [$Kč-405]"/>
            </x14:dxf>
          </x14:cfRule>
          <x14:cfRule type="expression" priority="457" id="{49875170-349C-B746-AF84-0EBAC2A3EACC}">
            <xm:f>Currency!$H$2="Yen"</xm:f>
            <x14:dxf>
              <numFmt numFmtId="181" formatCode="[$¥-411]#,##0.00"/>
            </x14:dxf>
          </x14:cfRule>
          <x14:cfRule type="expression" priority="458" id="{29257216-5101-AD4F-A889-5EBD1C5C536B}">
            <xm:f>Currency!$H$2="Yuan"</xm:f>
            <x14:dxf>
              <numFmt numFmtId="182" formatCode="[$¥-804]#,##0.00"/>
            </x14:dxf>
          </x14:cfRule>
          <x14:cfRule type="expression" priority="459" id="{B3F306FB-122B-0843-A62E-8016292DEC9F}">
            <xm:f>Currency!$H$2="Won"</xm:f>
            <x14:dxf>
              <numFmt numFmtId="183" formatCode="[$₩-412]#,##0.00"/>
            </x14:dxf>
          </x14:cfRule>
          <xm:sqref>BN5:BO271 AW7:AW271 BE7:BE271 BH7:BH271 BK7:BK271 BG18 BG45 BG83 BG93 BG144 BG195 BG197 BG231:BH231 BG250 BG274 AW274:AW285 BE274:BE285 BH274:BH285 BK274:BK285 BN274:BO285 AW287:AW303 BE287:BE303 BH287:BH303 BK287:BK303 BN287:BO303 BG289 AW305:AW342 BE305:BE342 BH305:BH342 BK305:BK342 BN305:BO342 BG313 BG324 BG335 BG339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L178"/>
  <sheetViews>
    <sheetView showGridLines="0" topLeftCell="C1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33203125" style="2" hidden="1" customWidth="1" outlineLevel="1"/>
    <col min="2" max="2" width="26.6640625" style="2" hidden="1" customWidth="1" outlineLevel="1"/>
    <col min="3" max="3" width="33.6640625" style="2" customWidth="1" collapsed="1"/>
    <col min="4" max="4" width="6.6640625" style="2" customWidth="1"/>
    <col min="5" max="5" width="5" style="2" bestFit="1" customWidth="1"/>
    <col min="6" max="6" width="27.1640625" style="2" hidden="1" customWidth="1" outlineLevel="1"/>
    <col min="7" max="7" width="16.6640625" style="2" customWidth="1" collapsed="1"/>
    <col min="8" max="9" width="13.83203125" style="2" hidden="1" customWidth="1" outlineLevel="1"/>
    <col min="10" max="10" width="40.5" style="2" hidden="1" customWidth="1" outlineLevel="1"/>
    <col min="11" max="11" width="24" style="2" hidden="1" customWidth="1" outlineLevel="1"/>
    <col min="12" max="12" width="13.83203125" style="2" hidden="1" customWidth="1" outlineLevel="1"/>
    <col min="13" max="13" width="9.1640625" style="2" hidden="1" customWidth="1" outlineLevel="1"/>
    <col min="14" max="14" width="5.1640625" style="2" bestFit="1" customWidth="1" collapsed="1"/>
    <col min="15" max="16" width="6.1640625" style="2" hidden="1" customWidth="1" outlineLevel="1"/>
    <col min="17" max="17" width="4.6640625" style="2" customWidth="1" collapsed="1"/>
    <col min="18" max="18" width="4.6640625" style="2" customWidth="1"/>
    <col min="19" max="19" width="5.1640625" style="2" customWidth="1"/>
    <col min="20" max="29" width="4.6640625" style="2" customWidth="1"/>
    <col min="30" max="30" width="5" style="2" customWidth="1"/>
    <col min="31" max="31" width="7.5" style="2" customWidth="1"/>
    <col min="32" max="34" width="11.6640625" style="2" hidden="1" customWidth="1" outlineLevel="1"/>
    <col min="35" max="41" width="10.8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8" width="14" style="2" hidden="1" customWidth="1" outlineLevel="1"/>
    <col min="49" max="49" width="14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4" style="2" bestFit="1" customWidth="1"/>
    <col min="58" max="58" width="6.1640625" style="2" customWidth="1"/>
    <col min="59" max="59" width="5.6640625" style="2" customWidth="1"/>
    <col min="60" max="60" width="14" style="2" bestFit="1" customWidth="1"/>
    <col min="61" max="61" width="5.5" style="2" customWidth="1"/>
    <col min="62" max="62" width="5.6640625" style="2" customWidth="1"/>
    <col min="63" max="63" width="14" style="2" bestFit="1" customWidth="1"/>
    <col min="64" max="64" width="5.5" style="2" customWidth="1"/>
    <col min="65" max="65" width="5.6640625" style="2" customWidth="1"/>
    <col min="66" max="66" width="14" style="2" bestFit="1" customWidth="1"/>
    <col min="67" max="67" width="17.6640625" style="2" bestFit="1" customWidth="1"/>
    <col min="68" max="68" width="6.83203125" style="2" customWidth="1"/>
    <col min="69" max="69" width="7.5" style="2" customWidth="1"/>
    <col min="70" max="70" width="5" style="2" hidden="1" customWidth="1" outlineLevel="1"/>
    <col min="71" max="71" width="11.5" style="3" customWidth="1" collapsed="1"/>
    <col min="72" max="293" width="11.5" style="3" customWidth="1"/>
    <col min="294" max="16384" width="11.5" style="3"/>
  </cols>
  <sheetData>
    <row r="1" spans="1:298" ht="52">
      <c r="A1" s="89" t="s">
        <v>26</v>
      </c>
      <c r="B1" s="89" t="s">
        <v>69</v>
      </c>
      <c r="C1" s="90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411" t="s">
        <v>31</v>
      </c>
      <c r="N1" s="412" t="s">
        <v>32</v>
      </c>
      <c r="O1" s="372" t="s">
        <v>1299</v>
      </c>
      <c r="P1" s="372" t="s">
        <v>1300</v>
      </c>
      <c r="Q1" s="413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91"/>
      <c r="B2" s="328"/>
      <c r="C2" s="359"/>
      <c r="D2" s="315"/>
      <c r="E2" s="317"/>
      <c r="F2" s="317"/>
      <c r="G2" s="317"/>
      <c r="H2" s="317"/>
      <c r="I2" s="315"/>
      <c r="J2" s="315"/>
      <c r="K2" s="315"/>
      <c r="L2" s="315"/>
      <c r="M2" s="316"/>
      <c r="N2" s="326" t="s">
        <v>1278</v>
      </c>
      <c r="O2" s="357"/>
      <c r="P2" s="414"/>
      <c r="Q2" s="415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179"/>
      <c r="AC2" s="179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319"/>
      <c r="AT2" s="320"/>
      <c r="AU2" s="320"/>
      <c r="AV2" s="345"/>
      <c r="AW2" s="345"/>
      <c r="AX2" s="438" t="s">
        <v>52</v>
      </c>
      <c r="AY2" s="438" t="s">
        <v>44</v>
      </c>
      <c r="AZ2" s="438" t="s">
        <v>43</v>
      </c>
      <c r="BA2" s="438" t="s">
        <v>53</v>
      </c>
      <c r="BB2" s="43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315"/>
      <c r="J3" s="315"/>
      <c r="K3" s="315"/>
      <c r="L3" s="315"/>
      <c r="M3" s="316"/>
      <c r="N3" s="326" t="s">
        <v>500</v>
      </c>
      <c r="O3" s="357"/>
      <c r="P3" s="414"/>
      <c r="Q3" s="415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438" t="s">
        <v>501</v>
      </c>
      <c r="AC3" s="439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438"/>
      <c r="AY3" s="438"/>
      <c r="AZ3" s="438"/>
      <c r="BA3" s="438"/>
      <c r="BB3" s="43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</row>
    <row r="4" spans="1:298" ht="13" customHeight="1">
      <c r="A4" s="91"/>
      <c r="B4" s="328"/>
      <c r="C4" s="359"/>
      <c r="D4" s="315"/>
      <c r="E4" s="317"/>
      <c r="F4" s="317"/>
      <c r="G4" s="317"/>
      <c r="H4" s="317"/>
      <c r="I4" s="315"/>
      <c r="J4" s="315"/>
      <c r="K4" s="315"/>
      <c r="L4" s="315"/>
      <c r="M4" s="316"/>
      <c r="N4" s="326" t="s">
        <v>2346</v>
      </c>
      <c r="O4" s="359"/>
      <c r="P4" s="416"/>
      <c r="Q4" s="417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439"/>
      <c r="AC4" s="439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439" t="s">
        <v>1452</v>
      </c>
      <c r="AY4" s="439" t="s">
        <v>808</v>
      </c>
      <c r="AZ4" s="439"/>
      <c r="BA4" s="439"/>
      <c r="BB4" s="439" t="s">
        <v>916</v>
      </c>
      <c r="BC4" s="327"/>
      <c r="BD4" s="319"/>
      <c r="BE4" s="321"/>
      <c r="BF4" s="418"/>
      <c r="BG4" s="319"/>
      <c r="BH4" s="321"/>
      <c r="BI4" s="418"/>
      <c r="BJ4" s="319"/>
      <c r="BK4" s="321"/>
      <c r="BL4" s="418"/>
      <c r="BM4" s="319"/>
      <c r="BN4" s="321"/>
      <c r="BO4" s="322"/>
      <c r="BP4" s="323"/>
      <c r="BQ4" s="324"/>
      <c r="BR4" s="325"/>
    </row>
    <row r="5" spans="1:298" ht="13">
      <c r="A5" s="92"/>
      <c r="B5" s="595"/>
      <c r="C5" s="703"/>
      <c r="D5" s="431"/>
      <c r="E5" s="431"/>
      <c r="F5" s="533"/>
      <c r="G5" s="533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AC5" si="0">SUMPRODUCT(Q6:Q178,$N6:$N178)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SUM(AD6:AD178)</f>
        <v>0</v>
      </c>
      <c r="AE5" s="93">
        <f>SUM(AE6:AE178)</f>
        <v>0</v>
      </c>
      <c r="AF5" s="36"/>
      <c r="AG5" s="36"/>
      <c r="AH5" s="36"/>
      <c r="AI5" s="36"/>
      <c r="AJ5" s="390"/>
      <c r="AK5" s="36"/>
      <c r="AL5" s="390"/>
      <c r="AM5" s="36"/>
      <c r="AN5" s="36"/>
      <c r="AO5" s="390"/>
      <c r="AP5" s="390"/>
      <c r="AQ5" s="390"/>
      <c r="AR5" s="36"/>
      <c r="AS5" s="37"/>
      <c r="AT5" s="37"/>
      <c r="AU5" s="37"/>
      <c r="AV5" s="37" t="s">
        <v>56</v>
      </c>
      <c r="AW5" s="410"/>
      <c r="AX5" s="349">
        <f>SUMPRODUCT(AX6:AX178,$N6:$N178)</f>
        <v>0</v>
      </c>
      <c r="AY5" s="350">
        <f>SUMPRODUCT(AY6:AY178,$N6:$N178)</f>
        <v>0</v>
      </c>
      <c r="AZ5" s="351">
        <f>SUMPRODUCT(AZ6:AZ178,$N6:$N178)</f>
        <v>0</v>
      </c>
      <c r="BA5" s="352">
        <f>SUMPRODUCT(BA6:BA178,$N6:$N178)</f>
        <v>0</v>
      </c>
      <c r="BB5" s="353">
        <f>SUMPRODUCT(BB6:BB178,$N6:$N178)</f>
        <v>0</v>
      </c>
      <c r="BC5" s="36">
        <f>SUM(BC6:BC178)</f>
        <v>0</v>
      </c>
      <c r="BD5" s="93">
        <f>SUM(BD6:BD178)</f>
        <v>0</v>
      </c>
      <c r="BE5" s="94"/>
      <c r="BF5" s="36">
        <f>SUMPRODUCT(BF6:BF178,$N6:$N178)</f>
        <v>0</v>
      </c>
      <c r="BG5" s="93">
        <f>SUM(BG6:BG178)</f>
        <v>0</v>
      </c>
      <c r="BH5" s="94"/>
      <c r="BI5" s="36">
        <f>SUMPRODUCT(BI6:BI178,$N6:$N178)</f>
        <v>0</v>
      </c>
      <c r="BJ5" s="93">
        <f>SUM(BJ6:BJ178)</f>
        <v>0</v>
      </c>
      <c r="BK5" s="94"/>
      <c r="BL5" s="36">
        <f>SUMPRODUCT(BL6:BL178,$N6:$N178)</f>
        <v>0</v>
      </c>
      <c r="BM5" s="93">
        <f>SUM(BM6:BM178)</f>
        <v>0</v>
      </c>
      <c r="BN5" s="94"/>
      <c r="BO5" s="483">
        <f>SUM(BO6:BO178)</f>
        <v>0</v>
      </c>
      <c r="BP5" s="31">
        <f>SUM(BP6:BP178)</f>
        <v>0</v>
      </c>
      <c r="BQ5" s="31">
        <f>SUM(BQ6:BQ178)</f>
        <v>0</v>
      </c>
      <c r="BR5" s="39">
        <f>ROWS(BR6:BR178)</f>
        <v>173</v>
      </c>
    </row>
    <row r="6" spans="1:298" ht="13" customHeight="1">
      <c r="A6" s="40"/>
      <c r="B6" s="11"/>
      <c r="C6" s="12"/>
      <c r="D6" s="36"/>
      <c r="E6" s="390"/>
      <c r="F6" s="533"/>
      <c r="G6" s="533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76"/>
      <c r="BP6" s="40"/>
      <c r="BQ6" s="40"/>
      <c r="BR6" s="43"/>
    </row>
    <row r="7" spans="1:298" ht="16">
      <c r="A7" s="96"/>
      <c r="B7" s="96"/>
      <c r="C7" s="295" t="s">
        <v>70</v>
      </c>
      <c r="D7" s="96"/>
      <c r="E7" s="432"/>
      <c r="F7" s="96"/>
      <c r="G7" s="96"/>
      <c r="H7" s="96"/>
      <c r="I7" s="432"/>
      <c r="J7" s="432"/>
      <c r="K7" s="432"/>
      <c r="L7" s="432"/>
      <c r="M7" s="96"/>
      <c r="N7" s="96"/>
      <c r="O7" s="432"/>
      <c r="P7" s="432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100"/>
      <c r="AG7" s="100"/>
      <c r="AH7" s="100"/>
      <c r="AI7" s="96"/>
      <c r="AJ7" s="432"/>
      <c r="AK7" s="96"/>
      <c r="AL7" s="432"/>
      <c r="AM7" s="96"/>
      <c r="AN7" s="100"/>
      <c r="AO7" s="434"/>
      <c r="AP7" s="434"/>
      <c r="AQ7" s="434"/>
      <c r="AR7" s="96"/>
      <c r="AS7" s="97"/>
      <c r="AT7" s="96"/>
      <c r="AU7" s="96"/>
      <c r="AV7" s="96"/>
      <c r="AW7" s="432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8"/>
    </row>
    <row r="8" spans="1:298" ht="13" customHeight="1">
      <c r="A8" s="44" t="str">
        <f>"BL2"&amp;REPT(0,4-LEN(BR8))&amp;BR8</f>
        <v>BL20709</v>
      </c>
      <c r="B8" s="107" t="s">
        <v>1131</v>
      </c>
      <c r="C8" s="47" t="s">
        <v>71</v>
      </c>
      <c r="D8" s="47" t="s">
        <v>7</v>
      </c>
      <c r="E8" s="241"/>
      <c r="F8" s="46" t="s">
        <v>72</v>
      </c>
      <c r="G8" s="46" t="s">
        <v>73</v>
      </c>
      <c r="H8" s="47" t="s">
        <v>74</v>
      </c>
      <c r="I8" s="241" t="s">
        <v>1798</v>
      </c>
      <c r="J8" s="636" t="s">
        <v>1809</v>
      </c>
      <c r="K8" s="636" t="s">
        <v>1801</v>
      </c>
      <c r="L8" s="223" t="s">
        <v>1799</v>
      </c>
      <c r="M8" s="48">
        <v>2.5299999999999998</v>
      </c>
      <c r="N8" s="44">
        <v>10</v>
      </c>
      <c r="O8" s="210"/>
      <c r="P8" s="210"/>
      <c r="Q8" s="49"/>
      <c r="R8" s="50"/>
      <c r="S8" s="51"/>
      <c r="T8" s="52"/>
      <c r="U8" s="53"/>
      <c r="V8" s="54"/>
      <c r="W8" s="55"/>
      <c r="X8" s="56"/>
      <c r="Y8" s="57"/>
      <c r="Z8" s="58"/>
      <c r="AA8" s="59"/>
      <c r="AB8" s="240"/>
      <c r="AC8" s="240"/>
      <c r="AD8" s="213">
        <f>SUM(Q8:AC8)</f>
        <v>0</v>
      </c>
      <c r="AE8" s="214">
        <f>N8*AD8</f>
        <v>0</v>
      </c>
      <c r="AF8" s="62"/>
      <c r="AG8" s="62"/>
      <c r="AH8" s="63"/>
      <c r="AI8" s="62"/>
      <c r="AJ8" s="516"/>
      <c r="AK8" s="516"/>
      <c r="AL8" s="516"/>
      <c r="AM8" s="510"/>
      <c r="AN8" s="62">
        <f>ROUND(CEILING(AR8*('Summary '!$J$2/100+1),5),0)-1</f>
        <v>104</v>
      </c>
      <c r="AO8" s="63">
        <f>IF(P8=TRUE,-0.05,0)</f>
        <v>0</v>
      </c>
      <c r="AP8" s="63">
        <f>IF(O8=TRUE,0.15,0)</f>
        <v>0</v>
      </c>
      <c r="AQ8" s="63"/>
      <c r="AR8" s="62">
        <v>84</v>
      </c>
      <c r="AS8" s="62"/>
      <c r="AT8" s="510"/>
      <c r="AU8" s="511"/>
      <c r="AV8" s="511">
        <f t="shared" ref="AV8:AV52" si="1">IF(OrderFormType="Wholesale",CEILING(AR8*ExchRate,ExchRateRoundUpTo),CEILING(AN8*ExchRate,ExchRateRoundUpTo)/1.22)</f>
        <v>84</v>
      </c>
      <c r="AW8" s="511">
        <f t="shared" ref="AW8:AW52" si="2">AV8*(1+AO8+AP8)</f>
        <v>84</v>
      </c>
      <c r="AX8" s="234"/>
      <c r="AY8" s="235"/>
      <c r="AZ8" s="236"/>
      <c r="BA8" s="237"/>
      <c r="BB8" s="238"/>
      <c r="BC8" s="239">
        <f t="shared" ref="BC8:BC52" si="3">SUM(AX8:BB8)</f>
        <v>0</v>
      </c>
      <c r="BD8" s="210">
        <f t="shared" ref="BD8:BD52" si="4">N8*BC8</f>
        <v>0</v>
      </c>
      <c r="BE8" s="512">
        <f t="shared" ref="BE8:BE52" si="5">AV8*(1.05+AO8+AP8)</f>
        <v>88.2</v>
      </c>
      <c r="BF8" s="242"/>
      <c r="BG8" s="210">
        <f>$N8*BF8</f>
        <v>0</v>
      </c>
      <c r="BH8" s="512">
        <f>$AV8*(1.1+$AO8+$AP8)</f>
        <v>92.4</v>
      </c>
      <c r="BI8" s="242"/>
      <c r="BJ8" s="210">
        <f t="shared" ref="BJ8:BJ52" si="6">N8*BI8</f>
        <v>0</v>
      </c>
      <c r="BK8" s="512">
        <f t="shared" ref="BK8:BK52" si="7">AV8*(1.15+AO8+AP8)</f>
        <v>96.6</v>
      </c>
      <c r="BL8" s="242"/>
      <c r="BM8" s="210">
        <f t="shared" ref="BM8:BM52" si="8">N8*BL8</f>
        <v>0</v>
      </c>
      <c r="BN8" s="512">
        <f t="shared" ref="BN8:BN52" si="9">AV8*(1.2+AO8+AP8)</f>
        <v>100.8</v>
      </c>
      <c r="BO8" s="397">
        <f t="shared" ref="BO8:BO52" si="10">(AD8*AW8)+(BC8*BE8)+(BF8*BH8)+(BI8*BK8)+(BL8*BN8)</f>
        <v>0</v>
      </c>
      <c r="BP8" s="210">
        <f t="shared" ref="BP8:BP52" si="11">AD8+BC8+BF8+BI8+BL8</f>
        <v>0</v>
      </c>
      <c r="BQ8" s="210">
        <f t="shared" ref="BQ8:BQ52" si="12">N8*BP8</f>
        <v>0</v>
      </c>
      <c r="BR8" s="215">
        <v>709</v>
      </c>
    </row>
    <row r="9" spans="1:298" ht="13.75" customHeight="1">
      <c r="A9" s="44" t="str">
        <f>"BL2"&amp;REPT(0,4-LEN(BR9))&amp;BR9</f>
        <v>BL20354</v>
      </c>
      <c r="B9" s="107" t="s">
        <v>1131</v>
      </c>
      <c r="C9" s="47" t="s">
        <v>75</v>
      </c>
      <c r="D9" s="47" t="s">
        <v>7</v>
      </c>
      <c r="E9" s="241"/>
      <c r="F9" s="46" t="s">
        <v>330</v>
      </c>
      <c r="G9" s="46" t="s">
        <v>76</v>
      </c>
      <c r="H9" s="47" t="s">
        <v>77</v>
      </c>
      <c r="I9" s="241" t="s">
        <v>1798</v>
      </c>
      <c r="J9" s="636" t="s">
        <v>1809</v>
      </c>
      <c r="K9" s="636" t="s">
        <v>1801</v>
      </c>
      <c r="L9" s="223" t="s">
        <v>1799</v>
      </c>
      <c r="M9" s="48">
        <v>5.7</v>
      </c>
      <c r="N9" s="44">
        <v>5</v>
      </c>
      <c r="O9" s="210"/>
      <c r="P9" s="210"/>
      <c r="Q9" s="49"/>
      <c r="R9" s="50"/>
      <c r="S9" s="51"/>
      <c r="T9" s="52"/>
      <c r="U9" s="53"/>
      <c r="V9" s="54"/>
      <c r="W9" s="55"/>
      <c r="X9" s="56"/>
      <c r="Y9" s="57"/>
      <c r="Z9" s="58"/>
      <c r="AA9" s="59"/>
      <c r="AB9" s="95"/>
      <c r="AC9" s="95"/>
      <c r="AD9" s="213">
        <f t="shared" ref="AD9:AD72" si="13">SUM(Q9:AC9)</f>
        <v>0</v>
      </c>
      <c r="AE9" s="60">
        <f>N9*AD9</f>
        <v>0</v>
      </c>
      <c r="AF9" s="62"/>
      <c r="AG9" s="62"/>
      <c r="AH9" s="63"/>
      <c r="AI9" s="62"/>
      <c r="AJ9" s="62"/>
      <c r="AK9" s="62"/>
      <c r="AL9" s="516"/>
      <c r="AM9" s="510"/>
      <c r="AN9" s="62">
        <f>ROUND(CEILING(AR9*('Summary '!$J$2/100+1),5),0)-1</f>
        <v>154</v>
      </c>
      <c r="AO9" s="63">
        <f t="shared" ref="AO9:AO76" si="14">IF(P9=TRUE,-0.05,0)</f>
        <v>0</v>
      </c>
      <c r="AP9" s="63">
        <f t="shared" ref="AP9:AP76" si="15">IF(O9=TRUE,0.15,0)</f>
        <v>0</v>
      </c>
      <c r="AQ9" s="63"/>
      <c r="AR9" s="62">
        <v>124</v>
      </c>
      <c r="AS9" s="62"/>
      <c r="AT9" s="514"/>
      <c r="AU9" s="515"/>
      <c r="AV9" s="511">
        <f t="shared" si="1"/>
        <v>124</v>
      </c>
      <c r="AW9" s="511">
        <f t="shared" si="2"/>
        <v>124</v>
      </c>
      <c r="AX9" s="64"/>
      <c r="AY9" s="65"/>
      <c r="AZ9" s="66"/>
      <c r="BA9" s="67"/>
      <c r="BB9" s="68"/>
      <c r="BC9" s="45">
        <f t="shared" si="3"/>
        <v>0</v>
      </c>
      <c r="BD9" s="44">
        <f t="shared" si="4"/>
        <v>0</v>
      </c>
      <c r="BE9" s="512">
        <f t="shared" si="5"/>
        <v>130.20000000000002</v>
      </c>
      <c r="BF9" s="242"/>
      <c r="BG9" s="210">
        <f t="shared" ref="BG9:BG75" si="16">$N9*BF9</f>
        <v>0</v>
      </c>
      <c r="BH9" s="512">
        <f t="shared" ref="BH9:BH74" si="17">$AV9*(1.1+$AO9+$AP9)</f>
        <v>136.4</v>
      </c>
      <c r="BI9" s="95"/>
      <c r="BJ9" s="44">
        <f t="shared" si="6"/>
        <v>0</v>
      </c>
      <c r="BK9" s="512">
        <f t="shared" si="7"/>
        <v>142.6</v>
      </c>
      <c r="BL9" s="95"/>
      <c r="BM9" s="210">
        <f t="shared" si="8"/>
        <v>0</v>
      </c>
      <c r="BN9" s="512">
        <f t="shared" si="9"/>
        <v>148.79999999999998</v>
      </c>
      <c r="BO9" s="397">
        <f t="shared" si="10"/>
        <v>0</v>
      </c>
      <c r="BP9" s="210">
        <f t="shared" si="11"/>
        <v>0</v>
      </c>
      <c r="BQ9" s="44">
        <f t="shared" si="12"/>
        <v>0</v>
      </c>
      <c r="BR9" s="70">
        <v>354</v>
      </c>
    </row>
    <row r="10" spans="1:298" ht="13.75" customHeight="1">
      <c r="A10" s="44" t="str">
        <f>"BL2"&amp;REPT(0,4-LEN(BR10))&amp;BR10</f>
        <v>BL20531</v>
      </c>
      <c r="B10" s="107" t="s">
        <v>1131</v>
      </c>
      <c r="C10" s="47" t="s">
        <v>78</v>
      </c>
      <c r="D10" s="47" t="s">
        <v>7</v>
      </c>
      <c r="E10" s="241"/>
      <c r="F10" s="46" t="s">
        <v>57</v>
      </c>
      <c r="G10" s="46" t="s">
        <v>76</v>
      </c>
      <c r="H10" s="47" t="s">
        <v>79</v>
      </c>
      <c r="I10" s="241" t="s">
        <v>1798</v>
      </c>
      <c r="J10" s="636" t="s">
        <v>1809</v>
      </c>
      <c r="K10" s="636" t="s">
        <v>1801</v>
      </c>
      <c r="L10" s="223" t="s">
        <v>1799</v>
      </c>
      <c r="M10" s="48">
        <v>17.574999999999999</v>
      </c>
      <c r="N10" s="44">
        <v>10</v>
      </c>
      <c r="O10" s="210"/>
      <c r="P10" s="210"/>
      <c r="Q10" s="49"/>
      <c r="R10" s="50"/>
      <c r="S10" s="51"/>
      <c r="T10" s="52"/>
      <c r="U10" s="53"/>
      <c r="V10" s="54"/>
      <c r="W10" s="55"/>
      <c r="X10" s="56"/>
      <c r="Y10" s="57"/>
      <c r="Z10" s="58"/>
      <c r="AA10" s="59"/>
      <c r="AB10" s="95"/>
      <c r="AC10" s="95"/>
      <c r="AD10" s="213">
        <f t="shared" si="13"/>
        <v>0</v>
      </c>
      <c r="AE10" s="60">
        <f>N10*AD10</f>
        <v>0</v>
      </c>
      <c r="AF10" s="62"/>
      <c r="AG10" s="62"/>
      <c r="AH10" s="63"/>
      <c r="AI10" s="62"/>
      <c r="AJ10" s="62"/>
      <c r="AK10" s="62"/>
      <c r="AL10" s="516"/>
      <c r="AM10" s="510"/>
      <c r="AN10" s="62">
        <f>ROUND(CEILING(AR10*('Summary '!$J$2/100+1),5),0)-1</f>
        <v>359</v>
      </c>
      <c r="AO10" s="63">
        <f t="shared" si="14"/>
        <v>0</v>
      </c>
      <c r="AP10" s="63">
        <f t="shared" si="15"/>
        <v>0</v>
      </c>
      <c r="AQ10" s="63"/>
      <c r="AR10" s="62">
        <v>294</v>
      </c>
      <c r="AS10" s="62"/>
      <c r="AT10" s="514"/>
      <c r="AU10" s="515"/>
      <c r="AV10" s="511">
        <f t="shared" si="1"/>
        <v>294</v>
      </c>
      <c r="AW10" s="511">
        <f t="shared" si="2"/>
        <v>294</v>
      </c>
      <c r="AX10" s="64"/>
      <c r="AY10" s="65"/>
      <c r="AZ10" s="66"/>
      <c r="BA10" s="67"/>
      <c r="BB10" s="68"/>
      <c r="BC10" s="45">
        <f t="shared" si="3"/>
        <v>0</v>
      </c>
      <c r="BD10" s="44">
        <f t="shared" si="4"/>
        <v>0</v>
      </c>
      <c r="BE10" s="512">
        <f t="shared" si="5"/>
        <v>308.7</v>
      </c>
      <c r="BF10" s="242"/>
      <c r="BG10" s="210">
        <f t="shared" si="16"/>
        <v>0</v>
      </c>
      <c r="BH10" s="512">
        <f t="shared" si="17"/>
        <v>323.40000000000003</v>
      </c>
      <c r="BI10" s="95"/>
      <c r="BJ10" s="44">
        <f t="shared" si="6"/>
        <v>0</v>
      </c>
      <c r="BK10" s="512">
        <f t="shared" si="7"/>
        <v>338.09999999999997</v>
      </c>
      <c r="BL10" s="95"/>
      <c r="BM10" s="210">
        <f t="shared" si="8"/>
        <v>0</v>
      </c>
      <c r="BN10" s="512">
        <f t="shared" si="9"/>
        <v>352.8</v>
      </c>
      <c r="BO10" s="397">
        <f t="shared" si="10"/>
        <v>0</v>
      </c>
      <c r="BP10" s="210">
        <f t="shared" si="11"/>
        <v>0</v>
      </c>
      <c r="BQ10" s="44">
        <f t="shared" si="12"/>
        <v>0</v>
      </c>
      <c r="BR10" s="70">
        <v>531</v>
      </c>
    </row>
    <row r="11" spans="1:298" ht="13.75" customHeight="1">
      <c r="A11" s="44" t="str">
        <f t="shared" ref="A11" si="18">"BL2"&amp;REPT(0,4-LEN(BR11))&amp;BR11</f>
        <v>BL20702</v>
      </c>
      <c r="B11" s="107" t="s">
        <v>1131</v>
      </c>
      <c r="C11" s="47" t="s">
        <v>81</v>
      </c>
      <c r="D11" s="47" t="s">
        <v>7</v>
      </c>
      <c r="E11" s="241"/>
      <c r="F11" s="46" t="s">
        <v>326</v>
      </c>
      <c r="G11" s="47" t="s">
        <v>73</v>
      </c>
      <c r="H11" s="47" t="s">
        <v>74</v>
      </c>
      <c r="I11" s="241" t="s">
        <v>1798</v>
      </c>
      <c r="J11" s="636" t="s">
        <v>1809</v>
      </c>
      <c r="K11" s="636" t="s">
        <v>1801</v>
      </c>
      <c r="L11" s="223" t="s">
        <v>1799</v>
      </c>
      <c r="M11" s="48">
        <v>2.7</v>
      </c>
      <c r="N11" s="44">
        <v>10</v>
      </c>
      <c r="O11" s="210"/>
      <c r="P11" s="210"/>
      <c r="Q11" s="49"/>
      <c r="R11" s="50"/>
      <c r="S11" s="51"/>
      <c r="T11" s="52"/>
      <c r="U11" s="53"/>
      <c r="V11" s="54"/>
      <c r="W11" s="55"/>
      <c r="X11" s="56"/>
      <c r="Y11" s="57"/>
      <c r="Z11" s="58"/>
      <c r="AA11" s="59"/>
      <c r="AB11" s="95"/>
      <c r="AC11" s="95"/>
      <c r="AD11" s="213">
        <f t="shared" si="13"/>
        <v>0</v>
      </c>
      <c r="AE11" s="60">
        <f t="shared" ref="AE11" si="19">N11*AD11</f>
        <v>0</v>
      </c>
      <c r="AF11" s="62"/>
      <c r="AG11" s="62"/>
      <c r="AH11" s="63"/>
      <c r="AI11" s="62"/>
      <c r="AJ11" s="62"/>
      <c r="AK11" s="62"/>
      <c r="AL11" s="516"/>
      <c r="AM11" s="510"/>
      <c r="AN11" s="62">
        <f>ROUND(CEILING(AR11*('Summary '!$J$2/100+1),5),0)-1</f>
        <v>104</v>
      </c>
      <c r="AO11" s="63">
        <f t="shared" si="14"/>
        <v>0</v>
      </c>
      <c r="AP11" s="63">
        <f t="shared" si="15"/>
        <v>0</v>
      </c>
      <c r="AQ11" s="63"/>
      <c r="AR11" s="62">
        <v>84</v>
      </c>
      <c r="AS11" s="62"/>
      <c r="AT11" s="514"/>
      <c r="AU11" s="515"/>
      <c r="AV11" s="511">
        <f t="shared" si="1"/>
        <v>84</v>
      </c>
      <c r="AW11" s="511">
        <f t="shared" si="2"/>
        <v>84</v>
      </c>
      <c r="AX11" s="64"/>
      <c r="AY11" s="65"/>
      <c r="AZ11" s="66"/>
      <c r="BA11" s="67"/>
      <c r="BB11" s="68"/>
      <c r="BC11" s="45">
        <f t="shared" si="3"/>
        <v>0</v>
      </c>
      <c r="BD11" s="44">
        <f t="shared" si="4"/>
        <v>0</v>
      </c>
      <c r="BE11" s="512">
        <f t="shared" si="5"/>
        <v>88.2</v>
      </c>
      <c r="BF11" s="242"/>
      <c r="BG11" s="210">
        <f t="shared" si="16"/>
        <v>0</v>
      </c>
      <c r="BH11" s="512">
        <f t="shared" si="17"/>
        <v>92.4</v>
      </c>
      <c r="BI11" s="95"/>
      <c r="BJ11" s="44">
        <f t="shared" si="6"/>
        <v>0</v>
      </c>
      <c r="BK11" s="512">
        <f t="shared" si="7"/>
        <v>96.6</v>
      </c>
      <c r="BL11" s="95"/>
      <c r="BM11" s="210">
        <f t="shared" si="8"/>
        <v>0</v>
      </c>
      <c r="BN11" s="512">
        <f t="shared" si="9"/>
        <v>100.8</v>
      </c>
      <c r="BO11" s="397">
        <f t="shared" si="10"/>
        <v>0</v>
      </c>
      <c r="BP11" s="210">
        <f t="shared" si="11"/>
        <v>0</v>
      </c>
      <c r="BQ11" s="44">
        <f t="shared" si="12"/>
        <v>0</v>
      </c>
      <c r="BR11" s="70">
        <v>702</v>
      </c>
    </row>
    <row r="12" spans="1:298" ht="13.75" customHeight="1">
      <c r="A12" s="44" t="str">
        <f>"BL2"&amp;REPT(0,4-LEN(BR12))&amp;BR12</f>
        <v>BL20701</v>
      </c>
      <c r="B12" s="107" t="s">
        <v>1131</v>
      </c>
      <c r="C12" s="47" t="s">
        <v>83</v>
      </c>
      <c r="D12" s="47" t="s">
        <v>7</v>
      </c>
      <c r="E12" s="241"/>
      <c r="F12" s="46" t="s">
        <v>57</v>
      </c>
      <c r="G12" s="47" t="s">
        <v>73</v>
      </c>
      <c r="H12" s="47" t="s">
        <v>79</v>
      </c>
      <c r="I12" s="241" t="s">
        <v>1798</v>
      </c>
      <c r="J12" s="636" t="s">
        <v>1809</v>
      </c>
      <c r="K12" s="636" t="s">
        <v>1801</v>
      </c>
      <c r="L12" s="223" t="s">
        <v>1799</v>
      </c>
      <c r="M12" s="48">
        <v>7</v>
      </c>
      <c r="N12" s="44">
        <v>10</v>
      </c>
      <c r="O12" s="210"/>
      <c r="P12" s="210"/>
      <c r="Q12" s="49"/>
      <c r="R12" s="50"/>
      <c r="S12" s="51"/>
      <c r="T12" s="52"/>
      <c r="U12" s="53"/>
      <c r="V12" s="54"/>
      <c r="W12" s="55"/>
      <c r="X12" s="56"/>
      <c r="Y12" s="57"/>
      <c r="Z12" s="58"/>
      <c r="AA12" s="59"/>
      <c r="AB12" s="95"/>
      <c r="AC12" s="95"/>
      <c r="AD12" s="213">
        <f t="shared" si="13"/>
        <v>0</v>
      </c>
      <c r="AE12" s="60">
        <f>N12*AD12</f>
        <v>0</v>
      </c>
      <c r="AF12" s="62"/>
      <c r="AG12" s="62"/>
      <c r="AH12" s="63"/>
      <c r="AI12" s="62"/>
      <c r="AJ12" s="62"/>
      <c r="AK12" s="62"/>
      <c r="AL12" s="516"/>
      <c r="AM12" s="510"/>
      <c r="AN12" s="62">
        <f>ROUND(CEILING(AR12*('Summary '!$J$2/100+1),5),0)-1</f>
        <v>194</v>
      </c>
      <c r="AO12" s="63">
        <f t="shared" si="14"/>
        <v>0</v>
      </c>
      <c r="AP12" s="63">
        <f t="shared" si="15"/>
        <v>0</v>
      </c>
      <c r="AQ12" s="63"/>
      <c r="AR12" s="62">
        <v>159</v>
      </c>
      <c r="AS12" s="62"/>
      <c r="AT12" s="514"/>
      <c r="AU12" s="515"/>
      <c r="AV12" s="511">
        <f t="shared" si="1"/>
        <v>159</v>
      </c>
      <c r="AW12" s="511">
        <f t="shared" si="2"/>
        <v>159</v>
      </c>
      <c r="AX12" s="64"/>
      <c r="AY12" s="65"/>
      <c r="AZ12" s="66"/>
      <c r="BA12" s="67"/>
      <c r="BB12" s="68"/>
      <c r="BC12" s="45">
        <f t="shared" si="3"/>
        <v>0</v>
      </c>
      <c r="BD12" s="44">
        <f t="shared" si="4"/>
        <v>0</v>
      </c>
      <c r="BE12" s="512">
        <f t="shared" si="5"/>
        <v>166.95000000000002</v>
      </c>
      <c r="BF12" s="242"/>
      <c r="BG12" s="210">
        <f t="shared" si="16"/>
        <v>0</v>
      </c>
      <c r="BH12" s="512">
        <f t="shared" si="17"/>
        <v>174.9</v>
      </c>
      <c r="BI12" s="95"/>
      <c r="BJ12" s="44">
        <f t="shared" si="6"/>
        <v>0</v>
      </c>
      <c r="BK12" s="512">
        <f t="shared" si="7"/>
        <v>182.85</v>
      </c>
      <c r="BL12" s="95"/>
      <c r="BM12" s="210">
        <f t="shared" si="8"/>
        <v>0</v>
      </c>
      <c r="BN12" s="512">
        <f t="shared" si="9"/>
        <v>190.79999999999998</v>
      </c>
      <c r="BO12" s="397">
        <f t="shared" si="10"/>
        <v>0</v>
      </c>
      <c r="BP12" s="210">
        <f t="shared" si="11"/>
        <v>0</v>
      </c>
      <c r="BQ12" s="44">
        <f t="shared" si="12"/>
        <v>0</v>
      </c>
      <c r="BR12" s="70">
        <v>701</v>
      </c>
    </row>
    <row r="13" spans="1:298" ht="13.75" customHeight="1">
      <c r="A13" s="44" t="str">
        <f>"BL2"&amp;REPT(0,4-LEN(BR13))&amp;BR13</f>
        <v>BL20746</v>
      </c>
      <c r="B13" s="107" t="s">
        <v>1131</v>
      </c>
      <c r="C13" s="47" t="s">
        <v>103</v>
      </c>
      <c r="D13" s="47" t="s">
        <v>7</v>
      </c>
      <c r="E13" s="241"/>
      <c r="F13" s="46" t="s">
        <v>104</v>
      </c>
      <c r="G13" s="46" t="s">
        <v>73</v>
      </c>
      <c r="H13" s="47" t="s">
        <v>95</v>
      </c>
      <c r="I13" s="241" t="s">
        <v>1798</v>
      </c>
      <c r="J13" s="636" t="s">
        <v>1809</v>
      </c>
      <c r="K13" s="636" t="s">
        <v>1801</v>
      </c>
      <c r="L13" s="223" t="s">
        <v>1799</v>
      </c>
      <c r="M13" s="48">
        <v>2.66</v>
      </c>
      <c r="N13" s="44">
        <v>10</v>
      </c>
      <c r="O13" s="210"/>
      <c r="P13" s="210"/>
      <c r="Q13" s="49"/>
      <c r="R13" s="50"/>
      <c r="S13" s="51"/>
      <c r="T13" s="52"/>
      <c r="U13" s="53"/>
      <c r="V13" s="54"/>
      <c r="W13" s="55"/>
      <c r="X13" s="56"/>
      <c r="Y13" s="57"/>
      <c r="Z13" s="58"/>
      <c r="AA13" s="59"/>
      <c r="AB13" s="95"/>
      <c r="AC13" s="95"/>
      <c r="AD13" s="213">
        <f t="shared" si="13"/>
        <v>0</v>
      </c>
      <c r="AE13" s="60">
        <f>N13*AD13</f>
        <v>0</v>
      </c>
      <c r="AF13" s="62"/>
      <c r="AG13" s="62"/>
      <c r="AH13" s="63"/>
      <c r="AI13" s="62"/>
      <c r="AJ13" s="62"/>
      <c r="AK13" s="62"/>
      <c r="AL13" s="516"/>
      <c r="AM13" s="510"/>
      <c r="AN13" s="62">
        <f>ROUND(CEILING(AR13*('Summary '!$J$2/100+1),5),0)-1</f>
        <v>114</v>
      </c>
      <c r="AO13" s="63">
        <f t="shared" si="14"/>
        <v>0</v>
      </c>
      <c r="AP13" s="63">
        <f t="shared" si="15"/>
        <v>0</v>
      </c>
      <c r="AQ13" s="63"/>
      <c r="AR13" s="62">
        <v>94</v>
      </c>
      <c r="AS13" s="62"/>
      <c r="AT13" s="514"/>
      <c r="AU13" s="515"/>
      <c r="AV13" s="511">
        <f t="shared" si="1"/>
        <v>94</v>
      </c>
      <c r="AW13" s="511">
        <f t="shared" si="2"/>
        <v>94</v>
      </c>
      <c r="AX13" s="64"/>
      <c r="AY13" s="65"/>
      <c r="AZ13" s="66"/>
      <c r="BA13" s="67"/>
      <c r="BB13" s="68"/>
      <c r="BC13" s="45">
        <f t="shared" si="3"/>
        <v>0</v>
      </c>
      <c r="BD13" s="44">
        <f t="shared" si="4"/>
        <v>0</v>
      </c>
      <c r="BE13" s="512">
        <f t="shared" si="5"/>
        <v>98.7</v>
      </c>
      <c r="BF13" s="242"/>
      <c r="BG13" s="210">
        <f t="shared" si="16"/>
        <v>0</v>
      </c>
      <c r="BH13" s="512">
        <f t="shared" si="17"/>
        <v>103.4</v>
      </c>
      <c r="BI13" s="95"/>
      <c r="BJ13" s="44">
        <f t="shared" si="6"/>
        <v>0</v>
      </c>
      <c r="BK13" s="512">
        <f t="shared" si="7"/>
        <v>108.1</v>
      </c>
      <c r="BL13" s="95"/>
      <c r="BM13" s="210">
        <f t="shared" si="8"/>
        <v>0</v>
      </c>
      <c r="BN13" s="512">
        <f t="shared" si="9"/>
        <v>112.8</v>
      </c>
      <c r="BO13" s="397">
        <f t="shared" si="10"/>
        <v>0</v>
      </c>
      <c r="BP13" s="210">
        <f t="shared" si="11"/>
        <v>0</v>
      </c>
      <c r="BQ13" s="44">
        <f t="shared" si="12"/>
        <v>0</v>
      </c>
      <c r="BR13" s="70">
        <v>746</v>
      </c>
    </row>
    <row r="14" spans="1:298" ht="13.75" customHeight="1">
      <c r="A14" s="44" t="str">
        <f>"BL2"&amp;REPT(0,4-LEN(BR14))&amp;BR14</f>
        <v>BL20708</v>
      </c>
      <c r="B14" s="107" t="s">
        <v>1131</v>
      </c>
      <c r="C14" s="47" t="s">
        <v>394</v>
      </c>
      <c r="D14" s="47" t="s">
        <v>7</v>
      </c>
      <c r="E14" s="241"/>
      <c r="F14" s="46" t="s">
        <v>58</v>
      </c>
      <c r="G14" s="46" t="s">
        <v>76</v>
      </c>
      <c r="H14" s="47" t="s">
        <v>74</v>
      </c>
      <c r="I14" s="241" t="s">
        <v>1798</v>
      </c>
      <c r="J14" s="636" t="s">
        <v>1809</v>
      </c>
      <c r="K14" s="636" t="s">
        <v>1801</v>
      </c>
      <c r="L14" s="223" t="s">
        <v>1799</v>
      </c>
      <c r="M14" s="48">
        <v>3.3730000000000002</v>
      </c>
      <c r="N14" s="44">
        <v>5</v>
      </c>
      <c r="O14" s="210"/>
      <c r="P14" s="210"/>
      <c r="Q14" s="49"/>
      <c r="R14" s="50"/>
      <c r="S14" s="51"/>
      <c r="T14" s="52"/>
      <c r="U14" s="53"/>
      <c r="V14" s="54"/>
      <c r="W14" s="55"/>
      <c r="X14" s="56"/>
      <c r="Y14" s="57"/>
      <c r="Z14" s="58"/>
      <c r="AA14" s="59"/>
      <c r="AB14" s="95"/>
      <c r="AC14" s="95"/>
      <c r="AD14" s="213">
        <f t="shared" si="13"/>
        <v>0</v>
      </c>
      <c r="AE14" s="60">
        <f>N14*AD14</f>
        <v>0</v>
      </c>
      <c r="AF14" s="62"/>
      <c r="AG14" s="62"/>
      <c r="AH14" s="63"/>
      <c r="AI14" s="62"/>
      <c r="AJ14" s="62"/>
      <c r="AK14" s="62"/>
      <c r="AL14" s="516"/>
      <c r="AM14" s="510"/>
      <c r="AN14" s="62">
        <f>ROUND(CEILING(AR14*('Summary '!$J$2/100+1),5),0)-1</f>
        <v>139</v>
      </c>
      <c r="AO14" s="63">
        <f t="shared" si="14"/>
        <v>0</v>
      </c>
      <c r="AP14" s="63">
        <f t="shared" si="15"/>
        <v>0</v>
      </c>
      <c r="AQ14" s="63"/>
      <c r="AR14" s="62">
        <v>114</v>
      </c>
      <c r="AS14" s="62"/>
      <c r="AT14" s="514"/>
      <c r="AU14" s="515"/>
      <c r="AV14" s="511">
        <f t="shared" si="1"/>
        <v>114</v>
      </c>
      <c r="AW14" s="511">
        <f t="shared" si="2"/>
        <v>114</v>
      </c>
      <c r="AX14" s="64"/>
      <c r="AY14" s="65"/>
      <c r="AZ14" s="66"/>
      <c r="BA14" s="67"/>
      <c r="BB14" s="68"/>
      <c r="BC14" s="45">
        <f t="shared" si="3"/>
        <v>0</v>
      </c>
      <c r="BD14" s="44">
        <f t="shared" si="4"/>
        <v>0</v>
      </c>
      <c r="BE14" s="512">
        <f t="shared" si="5"/>
        <v>119.7</v>
      </c>
      <c r="BF14" s="242"/>
      <c r="BG14" s="210">
        <f t="shared" si="16"/>
        <v>0</v>
      </c>
      <c r="BH14" s="512">
        <f t="shared" si="17"/>
        <v>125.4</v>
      </c>
      <c r="BI14" s="95"/>
      <c r="BJ14" s="44">
        <f t="shared" si="6"/>
        <v>0</v>
      </c>
      <c r="BK14" s="512">
        <f t="shared" si="7"/>
        <v>131.1</v>
      </c>
      <c r="BL14" s="95"/>
      <c r="BM14" s="210">
        <f t="shared" si="8"/>
        <v>0</v>
      </c>
      <c r="BN14" s="512">
        <f t="shared" si="9"/>
        <v>136.79999999999998</v>
      </c>
      <c r="BO14" s="397">
        <f t="shared" si="10"/>
        <v>0</v>
      </c>
      <c r="BP14" s="210">
        <f t="shared" si="11"/>
        <v>0</v>
      </c>
      <c r="BQ14" s="44">
        <f t="shared" si="12"/>
        <v>0</v>
      </c>
      <c r="BR14" s="70">
        <v>708</v>
      </c>
    </row>
    <row r="15" spans="1:298" ht="13.75" customHeight="1">
      <c r="A15" s="44" t="str">
        <f t="shared" ref="A15" si="20">"BL2"&amp;REPT(0,4-LEN(BR15))&amp;BR15</f>
        <v>BL20711</v>
      </c>
      <c r="B15" s="107" t="s">
        <v>1131</v>
      </c>
      <c r="C15" s="47" t="s">
        <v>100</v>
      </c>
      <c r="D15" s="47" t="s">
        <v>7</v>
      </c>
      <c r="E15" s="241"/>
      <c r="F15" s="46" t="s">
        <v>61</v>
      </c>
      <c r="G15" s="46" t="s">
        <v>76</v>
      </c>
      <c r="H15" s="47" t="s">
        <v>74</v>
      </c>
      <c r="I15" s="241" t="s">
        <v>1798</v>
      </c>
      <c r="J15" s="636" t="s">
        <v>1809</v>
      </c>
      <c r="K15" s="636" t="s">
        <v>1801</v>
      </c>
      <c r="L15" s="223" t="s">
        <v>1799</v>
      </c>
      <c r="M15" s="48">
        <v>6.53</v>
      </c>
      <c r="N15" s="44">
        <v>10</v>
      </c>
      <c r="O15" s="210"/>
      <c r="P15" s="210"/>
      <c r="Q15" s="49"/>
      <c r="R15" s="50"/>
      <c r="S15" s="51"/>
      <c r="T15" s="52"/>
      <c r="U15" s="53"/>
      <c r="V15" s="54"/>
      <c r="W15" s="55"/>
      <c r="X15" s="56"/>
      <c r="Y15" s="57"/>
      <c r="Z15" s="58"/>
      <c r="AA15" s="59"/>
      <c r="AB15" s="95"/>
      <c r="AC15" s="95"/>
      <c r="AD15" s="213">
        <f t="shared" si="13"/>
        <v>0</v>
      </c>
      <c r="AE15" s="60">
        <f t="shared" ref="AE15" si="21">N15*AD15</f>
        <v>0</v>
      </c>
      <c r="AF15" s="62"/>
      <c r="AG15" s="62"/>
      <c r="AH15" s="63"/>
      <c r="AI15" s="62"/>
      <c r="AJ15" s="62"/>
      <c r="AK15" s="62"/>
      <c r="AL15" s="516"/>
      <c r="AM15" s="510"/>
      <c r="AN15" s="62">
        <f>ROUND(CEILING(AR15*('Summary '!$J$2/100+1),5),0)-1</f>
        <v>169</v>
      </c>
      <c r="AO15" s="63">
        <f t="shared" si="14"/>
        <v>0</v>
      </c>
      <c r="AP15" s="63">
        <f t="shared" si="15"/>
        <v>0</v>
      </c>
      <c r="AQ15" s="63"/>
      <c r="AR15" s="62">
        <v>139</v>
      </c>
      <c r="AS15" s="62"/>
      <c r="AT15" s="514"/>
      <c r="AU15" s="515"/>
      <c r="AV15" s="511">
        <f t="shared" si="1"/>
        <v>139</v>
      </c>
      <c r="AW15" s="511">
        <f t="shared" si="2"/>
        <v>139</v>
      </c>
      <c r="AX15" s="64"/>
      <c r="AY15" s="65"/>
      <c r="AZ15" s="66"/>
      <c r="BA15" s="67"/>
      <c r="BB15" s="68"/>
      <c r="BC15" s="45">
        <f t="shared" si="3"/>
        <v>0</v>
      </c>
      <c r="BD15" s="44">
        <f t="shared" si="4"/>
        <v>0</v>
      </c>
      <c r="BE15" s="512">
        <f t="shared" si="5"/>
        <v>145.95000000000002</v>
      </c>
      <c r="BF15" s="242"/>
      <c r="BG15" s="210">
        <f t="shared" si="16"/>
        <v>0</v>
      </c>
      <c r="BH15" s="512">
        <f t="shared" si="17"/>
        <v>152.9</v>
      </c>
      <c r="BI15" s="95"/>
      <c r="BJ15" s="44">
        <f t="shared" si="6"/>
        <v>0</v>
      </c>
      <c r="BK15" s="512">
        <f t="shared" si="7"/>
        <v>159.85</v>
      </c>
      <c r="BL15" s="95"/>
      <c r="BM15" s="210">
        <f t="shared" si="8"/>
        <v>0</v>
      </c>
      <c r="BN15" s="512">
        <f t="shared" si="9"/>
        <v>166.79999999999998</v>
      </c>
      <c r="BO15" s="397">
        <f t="shared" si="10"/>
        <v>0</v>
      </c>
      <c r="BP15" s="210">
        <f t="shared" si="11"/>
        <v>0</v>
      </c>
      <c r="BQ15" s="44">
        <f t="shared" si="12"/>
        <v>0</v>
      </c>
      <c r="BR15" s="70">
        <v>711</v>
      </c>
    </row>
    <row r="16" spans="1:298" ht="13.75" customHeight="1">
      <c r="A16" s="44" t="str">
        <f>"BL2"&amp;REPT(0,4-LEN(BR16))&amp;BR16</f>
        <v>BL20314</v>
      </c>
      <c r="B16" s="107" t="s">
        <v>1131</v>
      </c>
      <c r="C16" s="47" t="s">
        <v>101</v>
      </c>
      <c r="D16" s="47" t="s">
        <v>7</v>
      </c>
      <c r="E16" s="241"/>
      <c r="F16" s="46" t="s">
        <v>63</v>
      </c>
      <c r="G16" s="46" t="s">
        <v>67</v>
      </c>
      <c r="H16" s="47" t="s">
        <v>74</v>
      </c>
      <c r="I16" s="241" t="s">
        <v>1798</v>
      </c>
      <c r="J16" s="636" t="s">
        <v>1809</v>
      </c>
      <c r="K16" s="636" t="s">
        <v>1801</v>
      </c>
      <c r="L16" s="223" t="s">
        <v>1799</v>
      </c>
      <c r="M16" s="48">
        <v>1.0306</v>
      </c>
      <c r="N16" s="44">
        <v>20</v>
      </c>
      <c r="O16" s="210"/>
      <c r="P16" s="210"/>
      <c r="Q16" s="49"/>
      <c r="R16" s="50"/>
      <c r="S16" s="51"/>
      <c r="T16" s="52"/>
      <c r="U16" s="53"/>
      <c r="V16" s="54"/>
      <c r="W16" s="55"/>
      <c r="X16" s="56"/>
      <c r="Y16" s="57"/>
      <c r="Z16" s="58"/>
      <c r="AA16" s="59"/>
      <c r="AB16" s="95"/>
      <c r="AC16" s="95"/>
      <c r="AD16" s="213">
        <f t="shared" si="13"/>
        <v>0</v>
      </c>
      <c r="AE16" s="60">
        <f>N16*AD16</f>
        <v>0</v>
      </c>
      <c r="AF16" s="62"/>
      <c r="AG16" s="62"/>
      <c r="AH16" s="63"/>
      <c r="AI16" s="62"/>
      <c r="AJ16" s="62"/>
      <c r="AK16" s="62"/>
      <c r="AL16" s="516"/>
      <c r="AM16" s="510"/>
      <c r="AN16" s="62">
        <f>ROUND(CEILING(AR16*('Summary '!$J$2/100+1),5),0)-1</f>
        <v>104</v>
      </c>
      <c r="AO16" s="63">
        <f t="shared" si="14"/>
        <v>0</v>
      </c>
      <c r="AP16" s="63">
        <f t="shared" si="15"/>
        <v>0</v>
      </c>
      <c r="AQ16" s="63"/>
      <c r="AR16" s="62">
        <v>84</v>
      </c>
      <c r="AS16" s="62"/>
      <c r="AT16" s="514"/>
      <c r="AU16" s="515"/>
      <c r="AV16" s="511">
        <f t="shared" si="1"/>
        <v>84</v>
      </c>
      <c r="AW16" s="511">
        <f t="shared" si="2"/>
        <v>84</v>
      </c>
      <c r="AX16" s="64"/>
      <c r="AY16" s="65"/>
      <c r="AZ16" s="66"/>
      <c r="BA16" s="67"/>
      <c r="BB16" s="68"/>
      <c r="BC16" s="45">
        <f t="shared" si="3"/>
        <v>0</v>
      </c>
      <c r="BD16" s="44">
        <f t="shared" si="4"/>
        <v>0</v>
      </c>
      <c r="BE16" s="512">
        <f t="shared" si="5"/>
        <v>88.2</v>
      </c>
      <c r="BF16" s="242"/>
      <c r="BG16" s="210">
        <f t="shared" si="16"/>
        <v>0</v>
      </c>
      <c r="BH16" s="512">
        <f t="shared" si="17"/>
        <v>92.4</v>
      </c>
      <c r="BI16" s="95"/>
      <c r="BJ16" s="44">
        <f t="shared" si="6"/>
        <v>0</v>
      </c>
      <c r="BK16" s="512">
        <f t="shared" si="7"/>
        <v>96.6</v>
      </c>
      <c r="BL16" s="95"/>
      <c r="BM16" s="210">
        <f t="shared" si="8"/>
        <v>0</v>
      </c>
      <c r="BN16" s="512">
        <f t="shared" si="9"/>
        <v>100.8</v>
      </c>
      <c r="BO16" s="397">
        <f t="shared" si="10"/>
        <v>0</v>
      </c>
      <c r="BP16" s="210">
        <f t="shared" si="11"/>
        <v>0</v>
      </c>
      <c r="BQ16" s="44">
        <f t="shared" si="12"/>
        <v>0</v>
      </c>
      <c r="BR16" s="70">
        <v>314</v>
      </c>
    </row>
    <row r="17" spans="1:70" ht="13.75" customHeight="1">
      <c r="A17" s="44" t="str">
        <f>"BL2"&amp;REPT(0,4-LEN(BR17))&amp;BR17</f>
        <v>BL20710</v>
      </c>
      <c r="B17" s="107" t="s">
        <v>1131</v>
      </c>
      <c r="C17" s="47" t="s">
        <v>102</v>
      </c>
      <c r="D17" s="47" t="s">
        <v>7</v>
      </c>
      <c r="E17" s="241"/>
      <c r="F17" s="46" t="s">
        <v>60</v>
      </c>
      <c r="G17" s="46" t="s">
        <v>76</v>
      </c>
      <c r="H17" s="47" t="s">
        <v>95</v>
      </c>
      <c r="I17" s="241" t="s">
        <v>1798</v>
      </c>
      <c r="J17" s="636" t="s">
        <v>1809</v>
      </c>
      <c r="K17" s="636" t="s">
        <v>1801</v>
      </c>
      <c r="L17" s="223" t="s">
        <v>1799</v>
      </c>
      <c r="M17" s="48">
        <v>20.677</v>
      </c>
      <c r="N17" s="44">
        <v>10</v>
      </c>
      <c r="O17" s="210"/>
      <c r="P17" s="210"/>
      <c r="Q17" s="49"/>
      <c r="R17" s="50"/>
      <c r="S17" s="51"/>
      <c r="T17" s="52"/>
      <c r="U17" s="53"/>
      <c r="V17" s="54"/>
      <c r="W17" s="55"/>
      <c r="X17" s="56"/>
      <c r="Y17" s="57"/>
      <c r="Z17" s="58"/>
      <c r="AA17" s="59"/>
      <c r="AB17" s="95"/>
      <c r="AC17" s="95"/>
      <c r="AD17" s="213">
        <f t="shared" si="13"/>
        <v>0</v>
      </c>
      <c r="AE17" s="60">
        <f>N17*AD17</f>
        <v>0</v>
      </c>
      <c r="AF17" s="62"/>
      <c r="AG17" s="62"/>
      <c r="AH17" s="63"/>
      <c r="AI17" s="62"/>
      <c r="AJ17" s="62"/>
      <c r="AK17" s="62"/>
      <c r="AL17" s="516"/>
      <c r="AM17" s="510"/>
      <c r="AN17" s="62">
        <f>ROUND(CEILING(AR17*('Summary '!$J$2/100+1),5),0)-1</f>
        <v>409</v>
      </c>
      <c r="AO17" s="63">
        <f t="shared" si="14"/>
        <v>0</v>
      </c>
      <c r="AP17" s="63">
        <f t="shared" si="15"/>
        <v>0</v>
      </c>
      <c r="AQ17" s="63"/>
      <c r="AR17" s="62">
        <v>334</v>
      </c>
      <c r="AS17" s="62"/>
      <c r="AT17" s="514"/>
      <c r="AU17" s="515"/>
      <c r="AV17" s="511">
        <f t="shared" si="1"/>
        <v>334</v>
      </c>
      <c r="AW17" s="511">
        <f t="shared" si="2"/>
        <v>334</v>
      </c>
      <c r="AX17" s="64"/>
      <c r="AY17" s="65"/>
      <c r="AZ17" s="66"/>
      <c r="BA17" s="67"/>
      <c r="BB17" s="68"/>
      <c r="BC17" s="45">
        <f t="shared" si="3"/>
        <v>0</v>
      </c>
      <c r="BD17" s="44">
        <f t="shared" si="4"/>
        <v>0</v>
      </c>
      <c r="BE17" s="512">
        <f t="shared" si="5"/>
        <v>350.7</v>
      </c>
      <c r="BF17" s="242"/>
      <c r="BG17" s="210">
        <f t="shared" si="16"/>
        <v>0</v>
      </c>
      <c r="BH17" s="512">
        <f t="shared" si="17"/>
        <v>367.40000000000003</v>
      </c>
      <c r="BI17" s="95"/>
      <c r="BJ17" s="44">
        <f t="shared" si="6"/>
        <v>0</v>
      </c>
      <c r="BK17" s="512">
        <f t="shared" si="7"/>
        <v>384.09999999999997</v>
      </c>
      <c r="BL17" s="95"/>
      <c r="BM17" s="210">
        <f t="shared" si="8"/>
        <v>0</v>
      </c>
      <c r="BN17" s="512">
        <f t="shared" si="9"/>
        <v>400.8</v>
      </c>
      <c r="BO17" s="397">
        <f t="shared" si="10"/>
        <v>0</v>
      </c>
      <c r="BP17" s="210">
        <f t="shared" si="11"/>
        <v>0</v>
      </c>
      <c r="BQ17" s="44">
        <f t="shared" si="12"/>
        <v>0</v>
      </c>
      <c r="BR17" s="70">
        <v>710</v>
      </c>
    </row>
    <row r="18" spans="1:70" ht="13.75" customHeight="1">
      <c r="A18" s="44" t="str">
        <f>"BL2"&amp;REPT(0,4-LEN(BR18))&amp;BR18</f>
        <v>BL20740</v>
      </c>
      <c r="B18" s="107" t="s">
        <v>80</v>
      </c>
      <c r="C18" s="47" t="s">
        <v>80</v>
      </c>
      <c r="D18" s="47" t="s">
        <v>7</v>
      </c>
      <c r="E18" s="241"/>
      <c r="F18" s="46" t="s">
        <v>67</v>
      </c>
      <c r="G18" s="46" t="s">
        <v>67</v>
      </c>
      <c r="H18" s="47" t="s">
        <v>74</v>
      </c>
      <c r="I18" s="241" t="s">
        <v>1798</v>
      </c>
      <c r="J18" s="636" t="s">
        <v>1809</v>
      </c>
      <c r="K18" s="636" t="s">
        <v>1801</v>
      </c>
      <c r="L18" s="223" t="s">
        <v>1799</v>
      </c>
      <c r="M18" s="48">
        <v>1.4</v>
      </c>
      <c r="N18" s="44">
        <v>10</v>
      </c>
      <c r="O18" s="210"/>
      <c r="P18" s="210"/>
      <c r="Q18" s="49"/>
      <c r="R18" s="50"/>
      <c r="S18" s="51"/>
      <c r="T18" s="52"/>
      <c r="U18" s="53"/>
      <c r="V18" s="54"/>
      <c r="W18" s="55"/>
      <c r="X18" s="56"/>
      <c r="Y18" s="57"/>
      <c r="Z18" s="58"/>
      <c r="AA18" s="59"/>
      <c r="AB18" s="95"/>
      <c r="AC18" s="95"/>
      <c r="AD18" s="213">
        <f t="shared" si="13"/>
        <v>0</v>
      </c>
      <c r="AE18" s="60">
        <f>N18*AD18</f>
        <v>0</v>
      </c>
      <c r="AF18" s="62"/>
      <c r="AG18" s="62"/>
      <c r="AH18" s="63"/>
      <c r="AI18" s="62"/>
      <c r="AJ18" s="62"/>
      <c r="AK18" s="62"/>
      <c r="AL18" s="516"/>
      <c r="AM18" s="510"/>
      <c r="AN18" s="62">
        <f>ROUND(CEILING(AR18*('Summary '!$J$2/100+1),5),0)-1</f>
        <v>79</v>
      </c>
      <c r="AO18" s="63">
        <f t="shared" si="14"/>
        <v>0</v>
      </c>
      <c r="AP18" s="63">
        <f t="shared" si="15"/>
        <v>0</v>
      </c>
      <c r="AQ18" s="63"/>
      <c r="AR18" s="62">
        <v>64</v>
      </c>
      <c r="AS18" s="62"/>
      <c r="AT18" s="514"/>
      <c r="AU18" s="515"/>
      <c r="AV18" s="511">
        <f t="shared" si="1"/>
        <v>64</v>
      </c>
      <c r="AW18" s="511">
        <f t="shared" si="2"/>
        <v>64</v>
      </c>
      <c r="AX18" s="64"/>
      <c r="AY18" s="65"/>
      <c r="AZ18" s="66"/>
      <c r="BA18" s="67"/>
      <c r="BB18" s="68"/>
      <c r="BC18" s="45">
        <f t="shared" si="3"/>
        <v>0</v>
      </c>
      <c r="BD18" s="44">
        <f t="shared" si="4"/>
        <v>0</v>
      </c>
      <c r="BE18" s="512">
        <f t="shared" si="5"/>
        <v>67.2</v>
      </c>
      <c r="BF18" s="242"/>
      <c r="BG18" s="210">
        <f t="shared" si="16"/>
        <v>0</v>
      </c>
      <c r="BH18" s="512">
        <f t="shared" si="17"/>
        <v>70.400000000000006</v>
      </c>
      <c r="BI18" s="95"/>
      <c r="BJ18" s="44">
        <f t="shared" si="6"/>
        <v>0</v>
      </c>
      <c r="BK18" s="512">
        <f t="shared" si="7"/>
        <v>73.599999999999994</v>
      </c>
      <c r="BL18" s="95"/>
      <c r="BM18" s="210">
        <f t="shared" si="8"/>
        <v>0</v>
      </c>
      <c r="BN18" s="512">
        <f t="shared" si="9"/>
        <v>76.8</v>
      </c>
      <c r="BO18" s="397">
        <f t="shared" si="10"/>
        <v>0</v>
      </c>
      <c r="BP18" s="210">
        <f t="shared" si="11"/>
        <v>0</v>
      </c>
      <c r="BQ18" s="44">
        <f t="shared" si="12"/>
        <v>0</v>
      </c>
      <c r="BR18" s="70">
        <v>740</v>
      </c>
    </row>
    <row r="19" spans="1:70" ht="13.75" customHeight="1">
      <c r="A19" s="44" t="str">
        <f>"BL2"&amp;REPT(0,4-LEN(BR19))&amp;BR19</f>
        <v>BL20739</v>
      </c>
      <c r="B19" s="107" t="s">
        <v>80</v>
      </c>
      <c r="C19" s="47" t="s">
        <v>84</v>
      </c>
      <c r="D19" s="47" t="s">
        <v>7</v>
      </c>
      <c r="E19" s="241"/>
      <c r="F19" s="46" t="s">
        <v>67</v>
      </c>
      <c r="G19" s="46" t="s">
        <v>67</v>
      </c>
      <c r="H19" s="47" t="s">
        <v>74</v>
      </c>
      <c r="I19" s="241" t="s">
        <v>1798</v>
      </c>
      <c r="J19" s="636" t="s">
        <v>1809</v>
      </c>
      <c r="K19" s="636" t="s">
        <v>1801</v>
      </c>
      <c r="L19" s="223" t="s">
        <v>1799</v>
      </c>
      <c r="M19" s="48">
        <v>1.633</v>
      </c>
      <c r="N19" s="44">
        <v>20</v>
      </c>
      <c r="O19" s="210"/>
      <c r="P19" s="210"/>
      <c r="Q19" s="49"/>
      <c r="R19" s="50"/>
      <c r="S19" s="51"/>
      <c r="T19" s="52"/>
      <c r="U19" s="53"/>
      <c r="V19" s="54"/>
      <c r="W19" s="55"/>
      <c r="X19" s="56"/>
      <c r="Y19" s="57"/>
      <c r="Z19" s="58"/>
      <c r="AA19" s="59"/>
      <c r="AB19" s="95"/>
      <c r="AC19" s="95"/>
      <c r="AD19" s="213">
        <f t="shared" si="13"/>
        <v>0</v>
      </c>
      <c r="AE19" s="60">
        <f>N19*AD19</f>
        <v>0</v>
      </c>
      <c r="AF19" s="62"/>
      <c r="AG19" s="62"/>
      <c r="AH19" s="63"/>
      <c r="AI19" s="62"/>
      <c r="AJ19" s="62"/>
      <c r="AK19" s="62"/>
      <c r="AL19" s="516"/>
      <c r="AM19" s="510"/>
      <c r="AN19" s="62">
        <f>ROUND(CEILING(AR19*('Summary '!$J$2/100+1),5),0)-1</f>
        <v>114</v>
      </c>
      <c r="AO19" s="63">
        <f t="shared" si="14"/>
        <v>0</v>
      </c>
      <c r="AP19" s="63">
        <f t="shared" si="15"/>
        <v>0</v>
      </c>
      <c r="AQ19" s="63"/>
      <c r="AR19" s="62">
        <v>94</v>
      </c>
      <c r="AS19" s="62"/>
      <c r="AT19" s="514"/>
      <c r="AU19" s="515"/>
      <c r="AV19" s="511">
        <f t="shared" si="1"/>
        <v>94</v>
      </c>
      <c r="AW19" s="511">
        <f t="shared" si="2"/>
        <v>94</v>
      </c>
      <c r="AX19" s="64"/>
      <c r="AY19" s="65"/>
      <c r="AZ19" s="66"/>
      <c r="BA19" s="67"/>
      <c r="BB19" s="68"/>
      <c r="BC19" s="45">
        <f t="shared" si="3"/>
        <v>0</v>
      </c>
      <c r="BD19" s="44">
        <f t="shared" si="4"/>
        <v>0</v>
      </c>
      <c r="BE19" s="512">
        <f t="shared" si="5"/>
        <v>98.7</v>
      </c>
      <c r="BF19" s="242"/>
      <c r="BG19" s="210">
        <f t="shared" si="16"/>
        <v>0</v>
      </c>
      <c r="BH19" s="512">
        <f t="shared" si="17"/>
        <v>103.4</v>
      </c>
      <c r="BI19" s="95"/>
      <c r="BJ19" s="44">
        <f t="shared" si="6"/>
        <v>0</v>
      </c>
      <c r="BK19" s="512">
        <f t="shared" si="7"/>
        <v>108.1</v>
      </c>
      <c r="BL19" s="95"/>
      <c r="BM19" s="210">
        <f t="shared" si="8"/>
        <v>0</v>
      </c>
      <c r="BN19" s="512">
        <f t="shared" si="9"/>
        <v>112.8</v>
      </c>
      <c r="BO19" s="397">
        <f t="shared" si="10"/>
        <v>0</v>
      </c>
      <c r="BP19" s="210">
        <f t="shared" si="11"/>
        <v>0</v>
      </c>
      <c r="BQ19" s="44">
        <f t="shared" si="12"/>
        <v>0</v>
      </c>
      <c r="BR19" s="70">
        <v>739</v>
      </c>
    </row>
    <row r="20" spans="1:70" ht="13.75" customHeight="1">
      <c r="A20" s="44" t="str">
        <f>"BL2"&amp;REPT(0,4-LEN(BR20))&amp;BR20</f>
        <v>BL20530</v>
      </c>
      <c r="B20" s="107" t="s">
        <v>80</v>
      </c>
      <c r="C20" s="47" t="s">
        <v>89</v>
      </c>
      <c r="D20" s="47" t="s">
        <v>7</v>
      </c>
      <c r="E20" s="241"/>
      <c r="F20" s="47" t="s">
        <v>341</v>
      </c>
      <c r="G20" s="47" t="s">
        <v>90</v>
      </c>
      <c r="H20" s="47" t="s">
        <v>77</v>
      </c>
      <c r="I20" s="241" t="s">
        <v>1798</v>
      </c>
      <c r="J20" s="636" t="s">
        <v>1809</v>
      </c>
      <c r="K20" s="636" t="s">
        <v>1801</v>
      </c>
      <c r="L20" s="223" t="s">
        <v>1799</v>
      </c>
      <c r="M20" s="48">
        <v>2.54</v>
      </c>
      <c r="N20" s="44">
        <v>10</v>
      </c>
      <c r="O20" s="210"/>
      <c r="P20" s="210"/>
      <c r="Q20" s="49"/>
      <c r="R20" s="50"/>
      <c r="S20" s="51"/>
      <c r="T20" s="52"/>
      <c r="U20" s="53"/>
      <c r="V20" s="54"/>
      <c r="W20" s="55"/>
      <c r="X20" s="56"/>
      <c r="Y20" s="57"/>
      <c r="Z20" s="58"/>
      <c r="AA20" s="59"/>
      <c r="AB20" s="95"/>
      <c r="AC20" s="95"/>
      <c r="AD20" s="213">
        <f t="shared" si="13"/>
        <v>0</v>
      </c>
      <c r="AE20" s="60">
        <f>N20*AD20</f>
        <v>0</v>
      </c>
      <c r="AF20" s="62"/>
      <c r="AG20" s="62"/>
      <c r="AH20" s="63"/>
      <c r="AI20" s="62"/>
      <c r="AJ20" s="62"/>
      <c r="AK20" s="62"/>
      <c r="AL20" s="516"/>
      <c r="AM20" s="510"/>
      <c r="AN20" s="62">
        <f>ROUND(CEILING(AR20*('Summary '!$J$2/100+1),5),0)-1</f>
        <v>94</v>
      </c>
      <c r="AO20" s="63">
        <f t="shared" si="14"/>
        <v>0</v>
      </c>
      <c r="AP20" s="63">
        <f t="shared" si="15"/>
        <v>0</v>
      </c>
      <c r="AQ20" s="63"/>
      <c r="AR20" s="62">
        <v>74</v>
      </c>
      <c r="AS20" s="62"/>
      <c r="AT20" s="514"/>
      <c r="AU20" s="515"/>
      <c r="AV20" s="511">
        <f t="shared" si="1"/>
        <v>74</v>
      </c>
      <c r="AW20" s="511">
        <f t="shared" si="2"/>
        <v>74</v>
      </c>
      <c r="AX20" s="64"/>
      <c r="AY20" s="65"/>
      <c r="AZ20" s="66"/>
      <c r="BA20" s="67"/>
      <c r="BB20" s="68"/>
      <c r="BC20" s="45">
        <f t="shared" si="3"/>
        <v>0</v>
      </c>
      <c r="BD20" s="44">
        <f t="shared" si="4"/>
        <v>0</v>
      </c>
      <c r="BE20" s="512">
        <f t="shared" si="5"/>
        <v>77.7</v>
      </c>
      <c r="BF20" s="242"/>
      <c r="BG20" s="210">
        <f t="shared" si="16"/>
        <v>0</v>
      </c>
      <c r="BH20" s="512">
        <f t="shared" si="17"/>
        <v>81.400000000000006</v>
      </c>
      <c r="BI20" s="95"/>
      <c r="BJ20" s="44">
        <f t="shared" si="6"/>
        <v>0</v>
      </c>
      <c r="BK20" s="512">
        <f t="shared" si="7"/>
        <v>85.1</v>
      </c>
      <c r="BL20" s="95"/>
      <c r="BM20" s="210">
        <f t="shared" si="8"/>
        <v>0</v>
      </c>
      <c r="BN20" s="512">
        <f t="shared" si="9"/>
        <v>88.8</v>
      </c>
      <c r="BO20" s="397">
        <f t="shared" si="10"/>
        <v>0</v>
      </c>
      <c r="BP20" s="210">
        <f t="shared" si="11"/>
        <v>0</v>
      </c>
      <c r="BQ20" s="44">
        <f t="shared" si="12"/>
        <v>0</v>
      </c>
      <c r="BR20" s="70">
        <v>530</v>
      </c>
    </row>
    <row r="21" spans="1:70" ht="13.75" customHeight="1">
      <c r="A21" s="44" t="str">
        <f t="shared" ref="A21" si="22">"BL2"&amp;REPT(0,4-LEN(BR21))&amp;BR21</f>
        <v>BL21507</v>
      </c>
      <c r="B21" s="107" t="s">
        <v>82</v>
      </c>
      <c r="C21" s="47" t="s">
        <v>363</v>
      </c>
      <c r="D21" s="47" t="s">
        <v>7</v>
      </c>
      <c r="E21" s="241"/>
      <c r="F21" s="46" t="s">
        <v>59</v>
      </c>
      <c r="G21" s="46" t="s">
        <v>76</v>
      </c>
      <c r="H21" s="47" t="s">
        <v>79</v>
      </c>
      <c r="I21" s="241" t="s">
        <v>1798</v>
      </c>
      <c r="J21" s="636" t="s">
        <v>1809</v>
      </c>
      <c r="K21" s="636" t="s">
        <v>1801</v>
      </c>
      <c r="L21" s="223" t="s">
        <v>1799</v>
      </c>
      <c r="M21" s="48">
        <v>7.6050000000000004</v>
      </c>
      <c r="N21" s="44">
        <v>10</v>
      </c>
      <c r="O21" s="210"/>
      <c r="P21" s="210"/>
      <c r="Q21" s="49"/>
      <c r="R21" s="50"/>
      <c r="S21" s="51"/>
      <c r="T21" s="52"/>
      <c r="U21" s="53"/>
      <c r="V21" s="54"/>
      <c r="W21" s="55"/>
      <c r="X21" s="56"/>
      <c r="Y21" s="57"/>
      <c r="Z21" s="58"/>
      <c r="AA21" s="59"/>
      <c r="AB21" s="95"/>
      <c r="AC21" s="95"/>
      <c r="AD21" s="213">
        <f t="shared" si="13"/>
        <v>0</v>
      </c>
      <c r="AE21" s="60">
        <f t="shared" ref="AE21" si="23">N21*AD21</f>
        <v>0</v>
      </c>
      <c r="AF21" s="62"/>
      <c r="AG21" s="62"/>
      <c r="AH21" s="63"/>
      <c r="AI21" s="62"/>
      <c r="AJ21" s="62"/>
      <c r="AK21" s="62"/>
      <c r="AL21" s="516"/>
      <c r="AM21" s="510"/>
      <c r="AN21" s="62">
        <f>ROUND(CEILING(AR21*('Summary '!$J$2/100+1),5),0)-1</f>
        <v>184</v>
      </c>
      <c r="AO21" s="63">
        <f t="shared" si="14"/>
        <v>0</v>
      </c>
      <c r="AP21" s="63">
        <f t="shared" si="15"/>
        <v>0</v>
      </c>
      <c r="AQ21" s="63"/>
      <c r="AR21" s="62">
        <v>149</v>
      </c>
      <c r="AS21" s="62"/>
      <c r="AT21" s="514"/>
      <c r="AU21" s="515"/>
      <c r="AV21" s="511">
        <f t="shared" si="1"/>
        <v>149</v>
      </c>
      <c r="AW21" s="511">
        <f t="shared" si="2"/>
        <v>149</v>
      </c>
      <c r="AX21" s="64"/>
      <c r="AY21" s="65"/>
      <c r="AZ21" s="66"/>
      <c r="BA21" s="67"/>
      <c r="BB21" s="68"/>
      <c r="BC21" s="45">
        <f t="shared" si="3"/>
        <v>0</v>
      </c>
      <c r="BD21" s="44">
        <f t="shared" si="4"/>
        <v>0</v>
      </c>
      <c r="BE21" s="512">
        <f t="shared" si="5"/>
        <v>156.45000000000002</v>
      </c>
      <c r="BF21" s="242"/>
      <c r="BG21" s="210">
        <f t="shared" si="16"/>
        <v>0</v>
      </c>
      <c r="BH21" s="512">
        <f t="shared" si="17"/>
        <v>163.9</v>
      </c>
      <c r="BI21" s="95"/>
      <c r="BJ21" s="44">
        <f t="shared" si="6"/>
        <v>0</v>
      </c>
      <c r="BK21" s="512">
        <f t="shared" si="7"/>
        <v>171.35</v>
      </c>
      <c r="BL21" s="95"/>
      <c r="BM21" s="210">
        <f t="shared" si="8"/>
        <v>0</v>
      </c>
      <c r="BN21" s="512">
        <f t="shared" si="9"/>
        <v>178.79999999999998</v>
      </c>
      <c r="BO21" s="397">
        <f t="shared" si="10"/>
        <v>0</v>
      </c>
      <c r="BP21" s="210">
        <f t="shared" si="11"/>
        <v>0</v>
      </c>
      <c r="BQ21" s="44">
        <f t="shared" si="12"/>
        <v>0</v>
      </c>
      <c r="BR21" s="70">
        <v>1507</v>
      </c>
    </row>
    <row r="22" spans="1:70" ht="13.75" customHeight="1">
      <c r="A22" s="44" t="str">
        <f t="shared" ref="A22:A31" si="24">"BL2"&amp;REPT(0,4-LEN(BR22))&amp;BR22</f>
        <v>BL22233</v>
      </c>
      <c r="B22" s="107" t="s">
        <v>82</v>
      </c>
      <c r="C22" s="47" t="s">
        <v>1416</v>
      </c>
      <c r="D22" s="47" t="s">
        <v>7</v>
      </c>
      <c r="E22" s="241"/>
      <c r="F22" s="46" t="s">
        <v>59</v>
      </c>
      <c r="G22" s="46" t="s">
        <v>99</v>
      </c>
      <c r="H22" s="47"/>
      <c r="I22" s="241" t="s">
        <v>1798</v>
      </c>
      <c r="J22" s="636" t="s">
        <v>1809</v>
      </c>
      <c r="K22" s="636" t="s">
        <v>1801</v>
      </c>
      <c r="L22" s="223" t="s">
        <v>1799</v>
      </c>
      <c r="M22" s="48">
        <v>8.48</v>
      </c>
      <c r="N22" s="44">
        <v>2</v>
      </c>
      <c r="O22" s="210"/>
      <c r="P22" s="210"/>
      <c r="Q22" s="49"/>
      <c r="R22" s="50"/>
      <c r="S22" s="51"/>
      <c r="T22" s="52"/>
      <c r="U22" s="53"/>
      <c r="V22" s="54"/>
      <c r="W22" s="55"/>
      <c r="X22" s="56"/>
      <c r="Y22" s="57"/>
      <c r="Z22" s="58"/>
      <c r="AA22" s="59"/>
      <c r="AB22" s="95"/>
      <c r="AC22" s="95"/>
      <c r="AD22" s="213">
        <f t="shared" si="13"/>
        <v>0</v>
      </c>
      <c r="AE22" s="60">
        <f t="shared" ref="AE22:AE27" si="25">N22*AD22</f>
        <v>0</v>
      </c>
      <c r="AF22" s="62"/>
      <c r="AG22" s="62"/>
      <c r="AH22" s="63"/>
      <c r="AI22" s="62"/>
      <c r="AJ22" s="62"/>
      <c r="AK22" s="62"/>
      <c r="AL22" s="516"/>
      <c r="AM22" s="510"/>
      <c r="AN22" s="62">
        <f>ROUND(CEILING(AR22*('Summary '!$J$2/100+1),5),0)-1</f>
        <v>184</v>
      </c>
      <c r="AO22" s="63">
        <f t="shared" si="14"/>
        <v>0</v>
      </c>
      <c r="AP22" s="63">
        <f t="shared" si="15"/>
        <v>0</v>
      </c>
      <c r="AQ22" s="63"/>
      <c r="AR22" s="62">
        <v>149</v>
      </c>
      <c r="AS22" s="62"/>
      <c r="AT22" s="514"/>
      <c r="AU22" s="515"/>
      <c r="AV22" s="511">
        <f t="shared" si="1"/>
        <v>149</v>
      </c>
      <c r="AW22" s="511">
        <f t="shared" si="2"/>
        <v>149</v>
      </c>
      <c r="AX22" s="64"/>
      <c r="AY22" s="65"/>
      <c r="AZ22" s="66"/>
      <c r="BA22" s="67"/>
      <c r="BB22" s="68"/>
      <c r="BC22" s="45">
        <f t="shared" si="3"/>
        <v>0</v>
      </c>
      <c r="BD22" s="44">
        <f t="shared" si="4"/>
        <v>0</v>
      </c>
      <c r="BE22" s="512">
        <f t="shared" si="5"/>
        <v>156.45000000000002</v>
      </c>
      <c r="BF22" s="242"/>
      <c r="BG22" s="210">
        <f t="shared" si="16"/>
        <v>0</v>
      </c>
      <c r="BH22" s="512">
        <f t="shared" si="17"/>
        <v>163.9</v>
      </c>
      <c r="BI22" s="95"/>
      <c r="BJ22" s="44">
        <f t="shared" si="6"/>
        <v>0</v>
      </c>
      <c r="BK22" s="512">
        <f t="shared" si="7"/>
        <v>171.35</v>
      </c>
      <c r="BL22" s="95"/>
      <c r="BM22" s="210">
        <f t="shared" si="8"/>
        <v>0</v>
      </c>
      <c r="BN22" s="512">
        <f t="shared" si="9"/>
        <v>178.79999999999998</v>
      </c>
      <c r="BO22" s="397">
        <f t="shared" si="10"/>
        <v>0</v>
      </c>
      <c r="BP22" s="210">
        <f t="shared" si="11"/>
        <v>0</v>
      </c>
      <c r="BQ22" s="44">
        <f t="shared" si="12"/>
        <v>0</v>
      </c>
      <c r="BR22" s="70">
        <v>2233</v>
      </c>
    </row>
    <row r="23" spans="1:70" ht="13.75" customHeight="1">
      <c r="A23" s="44" t="str">
        <f t="shared" si="24"/>
        <v>BL22342</v>
      </c>
      <c r="B23" s="107" t="s">
        <v>82</v>
      </c>
      <c r="C23" s="47" t="s">
        <v>1294</v>
      </c>
      <c r="D23" s="47" t="s">
        <v>7</v>
      </c>
      <c r="E23" s="241"/>
      <c r="F23" s="46" t="s">
        <v>59</v>
      </c>
      <c r="G23" s="46" t="s">
        <v>99</v>
      </c>
      <c r="H23" s="47"/>
      <c r="I23" s="241" t="s">
        <v>1798</v>
      </c>
      <c r="J23" s="636" t="s">
        <v>1809</v>
      </c>
      <c r="K23" s="636" t="s">
        <v>1801</v>
      </c>
      <c r="L23" s="223" t="s">
        <v>1799</v>
      </c>
      <c r="M23" s="48">
        <v>6.2380000000000004</v>
      </c>
      <c r="N23" s="44">
        <v>2</v>
      </c>
      <c r="O23" s="210"/>
      <c r="P23" s="210"/>
      <c r="Q23" s="49"/>
      <c r="R23" s="50"/>
      <c r="S23" s="51"/>
      <c r="T23" s="52"/>
      <c r="U23" s="53"/>
      <c r="V23" s="54"/>
      <c r="W23" s="55"/>
      <c r="X23" s="56"/>
      <c r="Y23" s="57"/>
      <c r="Z23" s="58"/>
      <c r="AA23" s="59"/>
      <c r="AB23" s="95"/>
      <c r="AC23" s="95"/>
      <c r="AD23" s="213">
        <f t="shared" si="13"/>
        <v>0</v>
      </c>
      <c r="AE23" s="60">
        <f t="shared" si="25"/>
        <v>0</v>
      </c>
      <c r="AF23" s="62"/>
      <c r="AG23" s="62"/>
      <c r="AH23" s="63"/>
      <c r="AI23" s="62"/>
      <c r="AJ23" s="62"/>
      <c r="AK23" s="62"/>
      <c r="AL23" s="516"/>
      <c r="AM23" s="510"/>
      <c r="AN23" s="62">
        <f>ROUND(CEILING(AR23*('Summary '!$J$2/100+1),5),0)-1</f>
        <v>154</v>
      </c>
      <c r="AO23" s="63">
        <f t="shared" si="14"/>
        <v>0</v>
      </c>
      <c r="AP23" s="63">
        <f t="shared" si="15"/>
        <v>0</v>
      </c>
      <c r="AQ23" s="63"/>
      <c r="AR23" s="62">
        <v>124</v>
      </c>
      <c r="AS23" s="62"/>
      <c r="AT23" s="514"/>
      <c r="AU23" s="515"/>
      <c r="AV23" s="511">
        <f t="shared" si="1"/>
        <v>124</v>
      </c>
      <c r="AW23" s="511">
        <f t="shared" si="2"/>
        <v>124</v>
      </c>
      <c r="AX23" s="64"/>
      <c r="AY23" s="65"/>
      <c r="AZ23" s="66"/>
      <c r="BA23" s="67"/>
      <c r="BB23" s="68"/>
      <c r="BC23" s="45">
        <f t="shared" si="3"/>
        <v>0</v>
      </c>
      <c r="BD23" s="44">
        <f t="shared" si="4"/>
        <v>0</v>
      </c>
      <c r="BE23" s="512">
        <f t="shared" si="5"/>
        <v>130.20000000000002</v>
      </c>
      <c r="BF23" s="242"/>
      <c r="BG23" s="210">
        <f t="shared" si="16"/>
        <v>0</v>
      </c>
      <c r="BH23" s="512">
        <f t="shared" si="17"/>
        <v>136.4</v>
      </c>
      <c r="BI23" s="95"/>
      <c r="BJ23" s="44">
        <f t="shared" si="6"/>
        <v>0</v>
      </c>
      <c r="BK23" s="512">
        <f t="shared" si="7"/>
        <v>142.6</v>
      </c>
      <c r="BL23" s="95"/>
      <c r="BM23" s="210">
        <f t="shared" si="8"/>
        <v>0</v>
      </c>
      <c r="BN23" s="512">
        <f t="shared" si="9"/>
        <v>148.79999999999998</v>
      </c>
      <c r="BO23" s="397">
        <f t="shared" si="10"/>
        <v>0</v>
      </c>
      <c r="BP23" s="210">
        <f t="shared" si="11"/>
        <v>0</v>
      </c>
      <c r="BQ23" s="44">
        <f t="shared" si="12"/>
        <v>0</v>
      </c>
      <c r="BR23" s="70">
        <v>2342</v>
      </c>
    </row>
    <row r="24" spans="1:70" ht="13.75" customHeight="1">
      <c r="A24" s="44" t="str">
        <f t="shared" si="24"/>
        <v>BL22343</v>
      </c>
      <c r="B24" s="107" t="s">
        <v>82</v>
      </c>
      <c r="C24" s="47" t="s">
        <v>1295</v>
      </c>
      <c r="D24" s="47" t="s">
        <v>7</v>
      </c>
      <c r="E24" s="241"/>
      <c r="F24" s="46" t="s">
        <v>59</v>
      </c>
      <c r="G24" s="46" t="s">
        <v>99</v>
      </c>
      <c r="H24" s="47"/>
      <c r="I24" s="241" t="s">
        <v>1798</v>
      </c>
      <c r="J24" s="636" t="s">
        <v>1809</v>
      </c>
      <c r="K24" s="636" t="s">
        <v>1801</v>
      </c>
      <c r="L24" s="223" t="s">
        <v>1799</v>
      </c>
      <c r="M24" s="48">
        <v>7.9770000000000003</v>
      </c>
      <c r="N24" s="44">
        <v>2</v>
      </c>
      <c r="O24" s="210"/>
      <c r="P24" s="210"/>
      <c r="Q24" s="49"/>
      <c r="R24" s="50"/>
      <c r="S24" s="51"/>
      <c r="T24" s="52"/>
      <c r="U24" s="53"/>
      <c r="V24" s="54"/>
      <c r="W24" s="55"/>
      <c r="X24" s="56"/>
      <c r="Y24" s="57"/>
      <c r="Z24" s="58"/>
      <c r="AA24" s="59"/>
      <c r="AB24" s="95"/>
      <c r="AC24" s="95"/>
      <c r="AD24" s="213">
        <f t="shared" si="13"/>
        <v>0</v>
      </c>
      <c r="AE24" s="60">
        <f t="shared" si="25"/>
        <v>0</v>
      </c>
      <c r="AF24" s="62"/>
      <c r="AG24" s="62"/>
      <c r="AH24" s="63"/>
      <c r="AI24" s="62"/>
      <c r="AJ24" s="62"/>
      <c r="AK24" s="62"/>
      <c r="AL24" s="516"/>
      <c r="AM24" s="510"/>
      <c r="AN24" s="62">
        <f>ROUND(CEILING(AR24*('Summary '!$J$2/100+1),5),0)-1</f>
        <v>184</v>
      </c>
      <c r="AO24" s="63">
        <f t="shared" si="14"/>
        <v>0</v>
      </c>
      <c r="AP24" s="63">
        <f t="shared" si="15"/>
        <v>0</v>
      </c>
      <c r="AQ24" s="63"/>
      <c r="AR24" s="62">
        <v>149</v>
      </c>
      <c r="AS24" s="62"/>
      <c r="AT24" s="514"/>
      <c r="AU24" s="515"/>
      <c r="AV24" s="511">
        <f t="shared" si="1"/>
        <v>149</v>
      </c>
      <c r="AW24" s="511">
        <f t="shared" si="2"/>
        <v>149</v>
      </c>
      <c r="AX24" s="64"/>
      <c r="AY24" s="65"/>
      <c r="AZ24" s="66"/>
      <c r="BA24" s="67"/>
      <c r="BB24" s="68"/>
      <c r="BC24" s="45">
        <f t="shared" si="3"/>
        <v>0</v>
      </c>
      <c r="BD24" s="44">
        <f t="shared" si="4"/>
        <v>0</v>
      </c>
      <c r="BE24" s="512">
        <f t="shared" si="5"/>
        <v>156.45000000000002</v>
      </c>
      <c r="BF24" s="242"/>
      <c r="BG24" s="210">
        <f t="shared" si="16"/>
        <v>0</v>
      </c>
      <c r="BH24" s="512">
        <f t="shared" si="17"/>
        <v>163.9</v>
      </c>
      <c r="BI24" s="95"/>
      <c r="BJ24" s="44">
        <f t="shared" si="6"/>
        <v>0</v>
      </c>
      <c r="BK24" s="512">
        <f t="shared" si="7"/>
        <v>171.35</v>
      </c>
      <c r="BL24" s="95"/>
      <c r="BM24" s="210">
        <f t="shared" si="8"/>
        <v>0</v>
      </c>
      <c r="BN24" s="512">
        <f t="shared" si="9"/>
        <v>178.79999999999998</v>
      </c>
      <c r="BO24" s="397">
        <f t="shared" si="10"/>
        <v>0</v>
      </c>
      <c r="BP24" s="210">
        <f t="shared" si="11"/>
        <v>0</v>
      </c>
      <c r="BQ24" s="44">
        <f t="shared" si="12"/>
        <v>0</v>
      </c>
      <c r="BR24" s="70">
        <v>2343</v>
      </c>
    </row>
    <row r="25" spans="1:70" ht="13.75" customHeight="1">
      <c r="A25" s="44" t="str">
        <f t="shared" si="24"/>
        <v>BL22344</v>
      </c>
      <c r="B25" s="107" t="s">
        <v>82</v>
      </c>
      <c r="C25" s="47" t="s">
        <v>1296</v>
      </c>
      <c r="D25" s="47" t="s">
        <v>7</v>
      </c>
      <c r="E25" s="241"/>
      <c r="F25" s="46" t="s">
        <v>59</v>
      </c>
      <c r="G25" s="46" t="s">
        <v>99</v>
      </c>
      <c r="H25" s="47"/>
      <c r="I25" s="241" t="s">
        <v>1798</v>
      </c>
      <c r="J25" s="636" t="s">
        <v>1809</v>
      </c>
      <c r="K25" s="636" t="s">
        <v>1801</v>
      </c>
      <c r="L25" s="223" t="s">
        <v>1799</v>
      </c>
      <c r="M25" s="48">
        <v>7.5229999999999997</v>
      </c>
      <c r="N25" s="44">
        <v>2</v>
      </c>
      <c r="O25" s="210"/>
      <c r="P25" s="210"/>
      <c r="Q25" s="49"/>
      <c r="R25" s="50"/>
      <c r="S25" s="51"/>
      <c r="T25" s="52"/>
      <c r="U25" s="53"/>
      <c r="V25" s="54"/>
      <c r="W25" s="55"/>
      <c r="X25" s="56"/>
      <c r="Y25" s="57"/>
      <c r="Z25" s="58"/>
      <c r="AA25" s="59"/>
      <c r="AB25" s="95"/>
      <c r="AC25" s="95"/>
      <c r="AD25" s="213">
        <f t="shared" si="13"/>
        <v>0</v>
      </c>
      <c r="AE25" s="60">
        <f t="shared" si="25"/>
        <v>0</v>
      </c>
      <c r="AF25" s="62"/>
      <c r="AG25" s="62"/>
      <c r="AH25" s="63"/>
      <c r="AI25" s="62"/>
      <c r="AJ25" s="62"/>
      <c r="AK25" s="62"/>
      <c r="AL25" s="516"/>
      <c r="AM25" s="510"/>
      <c r="AN25" s="62">
        <f>ROUND(CEILING(AR25*('Summary '!$J$2/100+1),5),0)-1</f>
        <v>179</v>
      </c>
      <c r="AO25" s="63">
        <f t="shared" si="14"/>
        <v>0</v>
      </c>
      <c r="AP25" s="63">
        <f t="shared" si="15"/>
        <v>0</v>
      </c>
      <c r="AQ25" s="63"/>
      <c r="AR25" s="62">
        <v>144</v>
      </c>
      <c r="AS25" s="62"/>
      <c r="AT25" s="514"/>
      <c r="AU25" s="515"/>
      <c r="AV25" s="511">
        <f t="shared" si="1"/>
        <v>144</v>
      </c>
      <c r="AW25" s="511">
        <f t="shared" si="2"/>
        <v>144</v>
      </c>
      <c r="AX25" s="64"/>
      <c r="AY25" s="65"/>
      <c r="AZ25" s="66"/>
      <c r="BA25" s="67"/>
      <c r="BB25" s="68"/>
      <c r="BC25" s="45">
        <f t="shared" si="3"/>
        <v>0</v>
      </c>
      <c r="BD25" s="44">
        <f t="shared" si="4"/>
        <v>0</v>
      </c>
      <c r="BE25" s="512">
        <f t="shared" si="5"/>
        <v>151.20000000000002</v>
      </c>
      <c r="BF25" s="242"/>
      <c r="BG25" s="210">
        <f t="shared" si="16"/>
        <v>0</v>
      </c>
      <c r="BH25" s="512">
        <f t="shared" si="17"/>
        <v>158.4</v>
      </c>
      <c r="BI25" s="95"/>
      <c r="BJ25" s="44">
        <f t="shared" si="6"/>
        <v>0</v>
      </c>
      <c r="BK25" s="512">
        <f t="shared" si="7"/>
        <v>165.6</v>
      </c>
      <c r="BL25" s="95"/>
      <c r="BM25" s="210">
        <f t="shared" si="8"/>
        <v>0</v>
      </c>
      <c r="BN25" s="512">
        <f t="shared" si="9"/>
        <v>172.79999999999998</v>
      </c>
      <c r="BO25" s="397">
        <f t="shared" si="10"/>
        <v>0</v>
      </c>
      <c r="BP25" s="210">
        <f t="shared" si="11"/>
        <v>0</v>
      </c>
      <c r="BQ25" s="44">
        <f t="shared" si="12"/>
        <v>0</v>
      </c>
      <c r="BR25" s="70">
        <v>2344</v>
      </c>
    </row>
    <row r="26" spans="1:70" ht="13.75" customHeight="1">
      <c r="A26" s="44" t="str">
        <f t="shared" si="24"/>
        <v>BL22345</v>
      </c>
      <c r="B26" s="107" t="s">
        <v>82</v>
      </c>
      <c r="C26" s="47" t="s">
        <v>1297</v>
      </c>
      <c r="D26" s="47" t="s">
        <v>7</v>
      </c>
      <c r="E26" s="241"/>
      <c r="F26" s="46" t="s">
        <v>59</v>
      </c>
      <c r="G26" s="46" t="s">
        <v>99</v>
      </c>
      <c r="H26" s="47"/>
      <c r="I26" s="241" t="s">
        <v>1798</v>
      </c>
      <c r="J26" s="636" t="s">
        <v>1809</v>
      </c>
      <c r="K26" s="636" t="s">
        <v>1801</v>
      </c>
      <c r="L26" s="223" t="s">
        <v>1799</v>
      </c>
      <c r="M26" s="48">
        <v>8.7899999999999991</v>
      </c>
      <c r="N26" s="44">
        <v>2</v>
      </c>
      <c r="O26" s="210"/>
      <c r="P26" s="210"/>
      <c r="Q26" s="49"/>
      <c r="R26" s="50"/>
      <c r="S26" s="51"/>
      <c r="T26" s="52"/>
      <c r="U26" s="53"/>
      <c r="V26" s="54"/>
      <c r="W26" s="55"/>
      <c r="X26" s="56"/>
      <c r="Y26" s="57"/>
      <c r="Z26" s="58"/>
      <c r="AA26" s="59"/>
      <c r="AB26" s="95"/>
      <c r="AC26" s="95"/>
      <c r="AD26" s="213">
        <f t="shared" si="13"/>
        <v>0</v>
      </c>
      <c r="AE26" s="60">
        <f t="shared" si="25"/>
        <v>0</v>
      </c>
      <c r="AF26" s="62"/>
      <c r="AG26" s="62"/>
      <c r="AH26" s="63"/>
      <c r="AI26" s="62"/>
      <c r="AJ26" s="62"/>
      <c r="AK26" s="62"/>
      <c r="AL26" s="516"/>
      <c r="AM26" s="510"/>
      <c r="AN26" s="62">
        <f>ROUND(CEILING(AR26*('Summary '!$J$2/100+1),5),0)-1</f>
        <v>194</v>
      </c>
      <c r="AO26" s="63">
        <f t="shared" si="14"/>
        <v>0</v>
      </c>
      <c r="AP26" s="63">
        <f t="shared" si="15"/>
        <v>0</v>
      </c>
      <c r="AQ26" s="63"/>
      <c r="AR26" s="513">
        <v>159</v>
      </c>
      <c r="AS26" s="513"/>
      <c r="AT26" s="514"/>
      <c r="AU26" s="515"/>
      <c r="AV26" s="511">
        <f t="shared" si="1"/>
        <v>159</v>
      </c>
      <c r="AW26" s="511">
        <f t="shared" si="2"/>
        <v>159</v>
      </c>
      <c r="AX26" s="64"/>
      <c r="AY26" s="65"/>
      <c r="AZ26" s="66"/>
      <c r="BA26" s="67"/>
      <c r="BB26" s="68"/>
      <c r="BC26" s="45">
        <f t="shared" si="3"/>
        <v>0</v>
      </c>
      <c r="BD26" s="44">
        <f t="shared" si="4"/>
        <v>0</v>
      </c>
      <c r="BE26" s="512">
        <f t="shared" si="5"/>
        <v>166.95000000000002</v>
      </c>
      <c r="BF26" s="242"/>
      <c r="BG26" s="210">
        <f t="shared" si="16"/>
        <v>0</v>
      </c>
      <c r="BH26" s="512">
        <f t="shared" si="17"/>
        <v>174.9</v>
      </c>
      <c r="BI26" s="95"/>
      <c r="BJ26" s="44">
        <f t="shared" si="6"/>
        <v>0</v>
      </c>
      <c r="BK26" s="512">
        <f t="shared" si="7"/>
        <v>182.85</v>
      </c>
      <c r="BL26" s="95"/>
      <c r="BM26" s="210">
        <f t="shared" si="8"/>
        <v>0</v>
      </c>
      <c r="BN26" s="512">
        <f t="shared" si="9"/>
        <v>190.79999999999998</v>
      </c>
      <c r="BO26" s="397">
        <f t="shared" si="10"/>
        <v>0</v>
      </c>
      <c r="BP26" s="210">
        <f t="shared" si="11"/>
        <v>0</v>
      </c>
      <c r="BQ26" s="44">
        <f t="shared" si="12"/>
        <v>0</v>
      </c>
      <c r="BR26" s="70">
        <v>2345</v>
      </c>
    </row>
    <row r="27" spans="1:70" ht="13.75" customHeight="1">
      <c r="A27" s="44" t="str">
        <f t="shared" si="24"/>
        <v>BL22346</v>
      </c>
      <c r="B27" s="107" t="s">
        <v>82</v>
      </c>
      <c r="C27" s="47" t="s">
        <v>1414</v>
      </c>
      <c r="D27" s="47" t="s">
        <v>7</v>
      </c>
      <c r="E27" s="241"/>
      <c r="F27" s="46" t="s">
        <v>59</v>
      </c>
      <c r="G27" s="46" t="s">
        <v>99</v>
      </c>
      <c r="H27" s="47"/>
      <c r="I27" s="241" t="s">
        <v>1798</v>
      </c>
      <c r="J27" s="636" t="s">
        <v>1809</v>
      </c>
      <c r="K27" s="636" t="s">
        <v>1801</v>
      </c>
      <c r="L27" s="223" t="s">
        <v>1799</v>
      </c>
      <c r="M27" s="48">
        <v>10.36</v>
      </c>
      <c r="N27" s="44">
        <v>2</v>
      </c>
      <c r="O27" s="210"/>
      <c r="P27" s="210"/>
      <c r="Q27" s="49"/>
      <c r="R27" s="50"/>
      <c r="S27" s="51"/>
      <c r="T27" s="52"/>
      <c r="U27" s="53"/>
      <c r="V27" s="54"/>
      <c r="W27" s="55"/>
      <c r="X27" s="56"/>
      <c r="Y27" s="57"/>
      <c r="Z27" s="58"/>
      <c r="AA27" s="59"/>
      <c r="AB27" s="95"/>
      <c r="AC27" s="95"/>
      <c r="AD27" s="213">
        <f t="shared" si="13"/>
        <v>0</v>
      </c>
      <c r="AE27" s="60">
        <f t="shared" si="25"/>
        <v>0</v>
      </c>
      <c r="AF27" s="62"/>
      <c r="AG27" s="62"/>
      <c r="AH27" s="63"/>
      <c r="AI27" s="62"/>
      <c r="AJ27" s="62"/>
      <c r="AK27" s="62"/>
      <c r="AL27" s="516"/>
      <c r="AM27" s="510"/>
      <c r="AN27" s="62">
        <f>ROUND(CEILING(AR27*('Summary '!$J$2/100+1),5),0)-1</f>
        <v>214</v>
      </c>
      <c r="AO27" s="63">
        <f t="shared" si="14"/>
        <v>0</v>
      </c>
      <c r="AP27" s="63">
        <f t="shared" si="15"/>
        <v>0</v>
      </c>
      <c r="AQ27" s="63"/>
      <c r="AR27" s="62">
        <v>174</v>
      </c>
      <c r="AS27" s="62"/>
      <c r="AT27" s="514"/>
      <c r="AU27" s="515"/>
      <c r="AV27" s="511">
        <f t="shared" si="1"/>
        <v>174</v>
      </c>
      <c r="AW27" s="511">
        <f t="shared" si="2"/>
        <v>174</v>
      </c>
      <c r="AX27" s="64"/>
      <c r="AY27" s="65"/>
      <c r="AZ27" s="66"/>
      <c r="BA27" s="67"/>
      <c r="BB27" s="68"/>
      <c r="BC27" s="45">
        <f t="shared" si="3"/>
        <v>0</v>
      </c>
      <c r="BD27" s="44">
        <f t="shared" si="4"/>
        <v>0</v>
      </c>
      <c r="BE27" s="512">
        <f t="shared" si="5"/>
        <v>182.70000000000002</v>
      </c>
      <c r="BF27" s="242"/>
      <c r="BG27" s="210">
        <f t="shared" si="16"/>
        <v>0</v>
      </c>
      <c r="BH27" s="512">
        <f t="shared" si="17"/>
        <v>191.4</v>
      </c>
      <c r="BI27" s="95"/>
      <c r="BJ27" s="44">
        <f t="shared" si="6"/>
        <v>0</v>
      </c>
      <c r="BK27" s="512">
        <f t="shared" si="7"/>
        <v>200.1</v>
      </c>
      <c r="BL27" s="95"/>
      <c r="BM27" s="210">
        <f t="shared" si="8"/>
        <v>0</v>
      </c>
      <c r="BN27" s="512">
        <f t="shared" si="9"/>
        <v>208.79999999999998</v>
      </c>
      <c r="BO27" s="397">
        <f t="shared" si="10"/>
        <v>0</v>
      </c>
      <c r="BP27" s="210">
        <f t="shared" si="11"/>
        <v>0</v>
      </c>
      <c r="BQ27" s="44">
        <f t="shared" si="12"/>
        <v>0</v>
      </c>
      <c r="BR27" s="70">
        <v>2346</v>
      </c>
    </row>
    <row r="28" spans="1:70" ht="13.75" customHeight="1">
      <c r="A28" s="44" t="str">
        <f t="shared" si="24"/>
        <v>BL20745</v>
      </c>
      <c r="B28" s="107" t="s">
        <v>82</v>
      </c>
      <c r="C28" s="47" t="s">
        <v>82</v>
      </c>
      <c r="D28" s="47" t="s">
        <v>7</v>
      </c>
      <c r="E28" s="241"/>
      <c r="F28" s="46" t="s">
        <v>59</v>
      </c>
      <c r="G28" s="46" t="s">
        <v>76</v>
      </c>
      <c r="H28" s="47" t="s">
        <v>74</v>
      </c>
      <c r="I28" s="241" t="s">
        <v>1798</v>
      </c>
      <c r="J28" s="636" t="s">
        <v>1809</v>
      </c>
      <c r="K28" s="636" t="s">
        <v>1801</v>
      </c>
      <c r="L28" s="223" t="s">
        <v>1799</v>
      </c>
      <c r="M28" s="48">
        <v>12.1</v>
      </c>
      <c r="N28" s="44">
        <v>20</v>
      </c>
      <c r="O28" s="210"/>
      <c r="P28" s="210"/>
      <c r="Q28" s="49"/>
      <c r="R28" s="50"/>
      <c r="S28" s="51"/>
      <c r="T28" s="52"/>
      <c r="U28" s="53"/>
      <c r="V28" s="54"/>
      <c r="W28" s="55"/>
      <c r="X28" s="56"/>
      <c r="Y28" s="57"/>
      <c r="Z28" s="58"/>
      <c r="AA28" s="59"/>
      <c r="AB28" s="95"/>
      <c r="AC28" s="95"/>
      <c r="AD28" s="213">
        <f t="shared" si="13"/>
        <v>0</v>
      </c>
      <c r="AE28" s="60">
        <f t="shared" ref="AE28:AE31" si="26">N28*AD28</f>
        <v>0</v>
      </c>
      <c r="AF28" s="62"/>
      <c r="AG28" s="62"/>
      <c r="AH28" s="63"/>
      <c r="AI28" s="62"/>
      <c r="AJ28" s="62"/>
      <c r="AK28" s="62"/>
      <c r="AL28" s="516"/>
      <c r="AM28" s="510"/>
      <c r="AN28" s="62">
        <f>ROUND(CEILING(AR28*('Summary '!$J$2/100+1),5),0)-1</f>
        <v>249</v>
      </c>
      <c r="AO28" s="63">
        <f t="shared" si="14"/>
        <v>0</v>
      </c>
      <c r="AP28" s="63">
        <f t="shared" si="15"/>
        <v>0</v>
      </c>
      <c r="AQ28" s="63"/>
      <c r="AR28" s="62">
        <v>204</v>
      </c>
      <c r="AS28" s="62"/>
      <c r="AT28" s="514"/>
      <c r="AU28" s="515"/>
      <c r="AV28" s="511">
        <f t="shared" si="1"/>
        <v>204</v>
      </c>
      <c r="AW28" s="511">
        <f t="shared" si="2"/>
        <v>204</v>
      </c>
      <c r="AX28" s="64"/>
      <c r="AY28" s="65"/>
      <c r="AZ28" s="66"/>
      <c r="BA28" s="67"/>
      <c r="BB28" s="68"/>
      <c r="BC28" s="45">
        <f t="shared" si="3"/>
        <v>0</v>
      </c>
      <c r="BD28" s="44">
        <f t="shared" si="4"/>
        <v>0</v>
      </c>
      <c r="BE28" s="512">
        <f t="shared" si="5"/>
        <v>214.20000000000002</v>
      </c>
      <c r="BF28" s="242"/>
      <c r="BG28" s="210">
        <f t="shared" si="16"/>
        <v>0</v>
      </c>
      <c r="BH28" s="512">
        <f t="shared" si="17"/>
        <v>224.4</v>
      </c>
      <c r="BI28" s="95"/>
      <c r="BJ28" s="44">
        <f t="shared" si="6"/>
        <v>0</v>
      </c>
      <c r="BK28" s="512">
        <f t="shared" si="7"/>
        <v>234.6</v>
      </c>
      <c r="BL28" s="95"/>
      <c r="BM28" s="210">
        <f t="shared" si="8"/>
        <v>0</v>
      </c>
      <c r="BN28" s="512">
        <f t="shared" si="9"/>
        <v>244.79999999999998</v>
      </c>
      <c r="BO28" s="397">
        <f t="shared" si="10"/>
        <v>0</v>
      </c>
      <c r="BP28" s="210">
        <f t="shared" si="11"/>
        <v>0</v>
      </c>
      <c r="BQ28" s="44">
        <f t="shared" si="12"/>
        <v>0</v>
      </c>
      <c r="BR28" s="70">
        <v>745</v>
      </c>
    </row>
    <row r="29" spans="1:70" ht="13.75" customHeight="1">
      <c r="A29" s="44" t="str">
        <f t="shared" si="24"/>
        <v>BL20738</v>
      </c>
      <c r="B29" s="107" t="s">
        <v>82</v>
      </c>
      <c r="C29" s="47" t="s">
        <v>85</v>
      </c>
      <c r="D29" s="47" t="s">
        <v>7</v>
      </c>
      <c r="E29" s="241"/>
      <c r="F29" s="46" t="s">
        <v>59</v>
      </c>
      <c r="G29" s="46" t="s">
        <v>73</v>
      </c>
      <c r="H29" s="47" t="s">
        <v>74</v>
      </c>
      <c r="I29" s="241" t="s">
        <v>1798</v>
      </c>
      <c r="J29" s="636" t="s">
        <v>1809</v>
      </c>
      <c r="K29" s="636" t="s">
        <v>1801</v>
      </c>
      <c r="L29" s="223" t="s">
        <v>1799</v>
      </c>
      <c r="M29" s="48">
        <v>4.38</v>
      </c>
      <c r="N29" s="44">
        <v>10</v>
      </c>
      <c r="O29" s="210"/>
      <c r="P29" s="210"/>
      <c r="Q29" s="49"/>
      <c r="R29" s="50"/>
      <c r="S29" s="51"/>
      <c r="T29" s="52"/>
      <c r="U29" s="53"/>
      <c r="V29" s="54"/>
      <c r="W29" s="55"/>
      <c r="X29" s="56"/>
      <c r="Y29" s="57"/>
      <c r="Z29" s="58"/>
      <c r="AA29" s="59"/>
      <c r="AB29" s="95"/>
      <c r="AC29" s="95"/>
      <c r="AD29" s="213">
        <f t="shared" si="13"/>
        <v>0</v>
      </c>
      <c r="AE29" s="60">
        <f t="shared" si="26"/>
        <v>0</v>
      </c>
      <c r="AF29" s="62"/>
      <c r="AG29" s="62"/>
      <c r="AH29" s="63"/>
      <c r="AI29" s="62"/>
      <c r="AJ29" s="62"/>
      <c r="AK29" s="62"/>
      <c r="AL29" s="516"/>
      <c r="AM29" s="510"/>
      <c r="AN29" s="62">
        <f>ROUND(CEILING(AR29*('Summary '!$J$2/100+1),5),0)-1</f>
        <v>114</v>
      </c>
      <c r="AO29" s="63">
        <f t="shared" si="14"/>
        <v>0</v>
      </c>
      <c r="AP29" s="63">
        <f t="shared" si="15"/>
        <v>0</v>
      </c>
      <c r="AQ29" s="63"/>
      <c r="AR29" s="62">
        <v>94</v>
      </c>
      <c r="AS29" s="62"/>
      <c r="AT29" s="514"/>
      <c r="AU29" s="515"/>
      <c r="AV29" s="511">
        <f t="shared" si="1"/>
        <v>94</v>
      </c>
      <c r="AW29" s="511">
        <f t="shared" si="2"/>
        <v>94</v>
      </c>
      <c r="AX29" s="64"/>
      <c r="AY29" s="65"/>
      <c r="AZ29" s="66"/>
      <c r="BA29" s="67"/>
      <c r="BB29" s="68"/>
      <c r="BC29" s="45">
        <f t="shared" si="3"/>
        <v>0</v>
      </c>
      <c r="BD29" s="44">
        <f t="shared" si="4"/>
        <v>0</v>
      </c>
      <c r="BE29" s="512">
        <f t="shared" si="5"/>
        <v>98.7</v>
      </c>
      <c r="BF29" s="242"/>
      <c r="BG29" s="210">
        <f t="shared" si="16"/>
        <v>0</v>
      </c>
      <c r="BH29" s="512">
        <f t="shared" si="17"/>
        <v>103.4</v>
      </c>
      <c r="BI29" s="95"/>
      <c r="BJ29" s="44">
        <f t="shared" si="6"/>
        <v>0</v>
      </c>
      <c r="BK29" s="512">
        <f t="shared" si="7"/>
        <v>108.1</v>
      </c>
      <c r="BL29" s="95"/>
      <c r="BM29" s="210">
        <f t="shared" si="8"/>
        <v>0</v>
      </c>
      <c r="BN29" s="512">
        <f t="shared" si="9"/>
        <v>112.8</v>
      </c>
      <c r="BO29" s="397">
        <f t="shared" si="10"/>
        <v>0</v>
      </c>
      <c r="BP29" s="210">
        <f t="shared" si="11"/>
        <v>0</v>
      </c>
      <c r="BQ29" s="44">
        <f t="shared" si="12"/>
        <v>0</v>
      </c>
      <c r="BR29" s="70">
        <v>738</v>
      </c>
    </row>
    <row r="30" spans="1:70" ht="13.75" customHeight="1">
      <c r="A30" s="44" t="str">
        <f t="shared" si="24"/>
        <v>BL20399</v>
      </c>
      <c r="B30" s="107" t="s">
        <v>82</v>
      </c>
      <c r="C30" s="47" t="s">
        <v>91</v>
      </c>
      <c r="D30" s="47" t="s">
        <v>7</v>
      </c>
      <c r="E30" s="241"/>
      <c r="F30" s="46" t="s">
        <v>330</v>
      </c>
      <c r="G30" s="46" t="s">
        <v>87</v>
      </c>
      <c r="H30" s="47" t="s">
        <v>74</v>
      </c>
      <c r="I30" s="241" t="s">
        <v>1798</v>
      </c>
      <c r="J30" s="636" t="s">
        <v>1809</v>
      </c>
      <c r="K30" s="636" t="s">
        <v>1801</v>
      </c>
      <c r="L30" s="223" t="s">
        <v>1799</v>
      </c>
      <c r="M30" s="48">
        <v>15.596</v>
      </c>
      <c r="N30" s="44">
        <v>10</v>
      </c>
      <c r="O30" s="210"/>
      <c r="P30" s="210"/>
      <c r="Q30" s="49"/>
      <c r="R30" s="50"/>
      <c r="S30" s="51"/>
      <c r="T30" s="52"/>
      <c r="U30" s="53"/>
      <c r="V30" s="54"/>
      <c r="W30" s="55"/>
      <c r="X30" s="56"/>
      <c r="Y30" s="57"/>
      <c r="Z30" s="58"/>
      <c r="AA30" s="59"/>
      <c r="AB30" s="95"/>
      <c r="AC30" s="95"/>
      <c r="AD30" s="213">
        <f t="shared" si="13"/>
        <v>0</v>
      </c>
      <c r="AE30" s="60">
        <f t="shared" si="26"/>
        <v>0</v>
      </c>
      <c r="AF30" s="62"/>
      <c r="AG30" s="62"/>
      <c r="AH30" s="63"/>
      <c r="AI30" s="62"/>
      <c r="AJ30" s="62"/>
      <c r="AK30" s="62"/>
      <c r="AL30" s="516"/>
      <c r="AM30" s="510"/>
      <c r="AN30" s="62">
        <f>ROUND(CEILING(AR30*('Summary '!$J$2/100+1),5),0)-1</f>
        <v>299</v>
      </c>
      <c r="AO30" s="63">
        <f t="shared" si="14"/>
        <v>0</v>
      </c>
      <c r="AP30" s="63">
        <f t="shared" si="15"/>
        <v>0</v>
      </c>
      <c r="AQ30" s="63"/>
      <c r="AR30" s="62">
        <v>244</v>
      </c>
      <c r="AS30" s="62"/>
      <c r="AT30" s="514"/>
      <c r="AU30" s="515"/>
      <c r="AV30" s="511">
        <f t="shared" si="1"/>
        <v>244</v>
      </c>
      <c r="AW30" s="511">
        <f t="shared" si="2"/>
        <v>244</v>
      </c>
      <c r="AX30" s="64"/>
      <c r="AY30" s="65"/>
      <c r="AZ30" s="66"/>
      <c r="BA30" s="67"/>
      <c r="BB30" s="68"/>
      <c r="BC30" s="45">
        <f t="shared" si="3"/>
        <v>0</v>
      </c>
      <c r="BD30" s="44">
        <f t="shared" si="4"/>
        <v>0</v>
      </c>
      <c r="BE30" s="512">
        <f t="shared" si="5"/>
        <v>256.2</v>
      </c>
      <c r="BF30" s="242"/>
      <c r="BG30" s="210">
        <f t="shared" si="16"/>
        <v>0</v>
      </c>
      <c r="BH30" s="512">
        <f t="shared" si="17"/>
        <v>268.40000000000003</v>
      </c>
      <c r="BI30" s="95"/>
      <c r="BJ30" s="44">
        <f t="shared" si="6"/>
        <v>0</v>
      </c>
      <c r="BK30" s="512">
        <f t="shared" si="7"/>
        <v>280.59999999999997</v>
      </c>
      <c r="BL30" s="95"/>
      <c r="BM30" s="210">
        <f t="shared" si="8"/>
        <v>0</v>
      </c>
      <c r="BN30" s="512">
        <f t="shared" si="9"/>
        <v>292.8</v>
      </c>
      <c r="BO30" s="397">
        <f t="shared" si="10"/>
        <v>0</v>
      </c>
      <c r="BP30" s="210">
        <f t="shared" si="11"/>
        <v>0</v>
      </c>
      <c r="BQ30" s="44">
        <f t="shared" si="12"/>
        <v>0</v>
      </c>
      <c r="BR30" s="70">
        <v>399</v>
      </c>
    </row>
    <row r="31" spans="1:70" ht="13.75" customHeight="1">
      <c r="A31" s="44" t="str">
        <f t="shared" si="24"/>
        <v>BL20401</v>
      </c>
      <c r="B31" s="107" t="s">
        <v>82</v>
      </c>
      <c r="C31" s="47" t="s">
        <v>92</v>
      </c>
      <c r="D31" s="47" t="s">
        <v>7</v>
      </c>
      <c r="E31" s="241"/>
      <c r="F31" s="46" t="s">
        <v>59</v>
      </c>
      <c r="G31" s="46" t="s">
        <v>93</v>
      </c>
      <c r="H31" s="47" t="s">
        <v>74</v>
      </c>
      <c r="I31" s="241" t="s">
        <v>1798</v>
      </c>
      <c r="J31" s="636" t="s">
        <v>1809</v>
      </c>
      <c r="K31" s="636" t="s">
        <v>1801</v>
      </c>
      <c r="L31" s="223" t="s">
        <v>1799</v>
      </c>
      <c r="M31" s="48">
        <v>4.601</v>
      </c>
      <c r="N31" s="44">
        <v>20</v>
      </c>
      <c r="O31" s="210"/>
      <c r="P31" s="210"/>
      <c r="Q31" s="49"/>
      <c r="R31" s="50"/>
      <c r="S31" s="51"/>
      <c r="T31" s="52"/>
      <c r="U31" s="53"/>
      <c r="V31" s="54"/>
      <c r="W31" s="55"/>
      <c r="X31" s="56"/>
      <c r="Y31" s="57"/>
      <c r="Z31" s="58"/>
      <c r="AA31" s="59"/>
      <c r="AB31" s="95"/>
      <c r="AC31" s="95"/>
      <c r="AD31" s="213">
        <f t="shared" si="13"/>
        <v>0</v>
      </c>
      <c r="AE31" s="60">
        <f t="shared" si="26"/>
        <v>0</v>
      </c>
      <c r="AF31" s="62"/>
      <c r="AG31" s="62"/>
      <c r="AH31" s="63"/>
      <c r="AI31" s="62"/>
      <c r="AJ31" s="62"/>
      <c r="AK31" s="62"/>
      <c r="AL31" s="516"/>
      <c r="AM31" s="510"/>
      <c r="AN31" s="62">
        <f>ROUND(CEILING(AR31*('Summary '!$J$2/100+1),5),0)-1</f>
        <v>139</v>
      </c>
      <c r="AO31" s="63">
        <f t="shared" si="14"/>
        <v>0</v>
      </c>
      <c r="AP31" s="63">
        <f t="shared" si="15"/>
        <v>0</v>
      </c>
      <c r="AQ31" s="63"/>
      <c r="AR31" s="62">
        <v>114</v>
      </c>
      <c r="AS31" s="62"/>
      <c r="AT31" s="514"/>
      <c r="AU31" s="515"/>
      <c r="AV31" s="511">
        <f t="shared" si="1"/>
        <v>114</v>
      </c>
      <c r="AW31" s="511">
        <f t="shared" si="2"/>
        <v>114</v>
      </c>
      <c r="AX31" s="64"/>
      <c r="AY31" s="65"/>
      <c r="AZ31" s="66"/>
      <c r="BA31" s="67"/>
      <c r="BB31" s="68"/>
      <c r="BC31" s="45">
        <f t="shared" si="3"/>
        <v>0</v>
      </c>
      <c r="BD31" s="44">
        <f t="shared" si="4"/>
        <v>0</v>
      </c>
      <c r="BE31" s="512">
        <f t="shared" si="5"/>
        <v>119.7</v>
      </c>
      <c r="BF31" s="242"/>
      <c r="BG31" s="210">
        <f t="shared" si="16"/>
        <v>0</v>
      </c>
      <c r="BH31" s="512">
        <f t="shared" si="17"/>
        <v>125.4</v>
      </c>
      <c r="BI31" s="95"/>
      <c r="BJ31" s="44">
        <f t="shared" si="6"/>
        <v>0</v>
      </c>
      <c r="BK31" s="512">
        <f t="shared" si="7"/>
        <v>131.1</v>
      </c>
      <c r="BL31" s="95"/>
      <c r="BM31" s="210">
        <f t="shared" si="8"/>
        <v>0</v>
      </c>
      <c r="BN31" s="512">
        <f t="shared" si="9"/>
        <v>136.79999999999998</v>
      </c>
      <c r="BO31" s="397">
        <f t="shared" si="10"/>
        <v>0</v>
      </c>
      <c r="BP31" s="210">
        <f t="shared" si="11"/>
        <v>0</v>
      </c>
      <c r="BQ31" s="44">
        <f t="shared" si="12"/>
        <v>0</v>
      </c>
      <c r="BR31" s="70">
        <v>401</v>
      </c>
    </row>
    <row r="32" spans="1:70" ht="13.75" customHeight="1">
      <c r="A32" s="44" t="str">
        <f t="shared" ref="A32" si="27">"BL2"&amp;REPT(0,4-LEN(BR32))&amp;BR32</f>
        <v>BL20400</v>
      </c>
      <c r="B32" s="107" t="s">
        <v>82</v>
      </c>
      <c r="C32" s="47" t="s">
        <v>105</v>
      </c>
      <c r="D32" s="47" t="s">
        <v>7</v>
      </c>
      <c r="E32" s="241"/>
      <c r="F32" s="46" t="s">
        <v>59</v>
      </c>
      <c r="G32" s="46" t="s">
        <v>76</v>
      </c>
      <c r="H32" s="47" t="s">
        <v>77</v>
      </c>
      <c r="I32" s="241" t="s">
        <v>1798</v>
      </c>
      <c r="J32" s="636" t="s">
        <v>1809</v>
      </c>
      <c r="K32" s="636" t="s">
        <v>1801</v>
      </c>
      <c r="L32" s="223" t="s">
        <v>1799</v>
      </c>
      <c r="M32" s="48">
        <v>5.6989999999999998</v>
      </c>
      <c r="N32" s="44">
        <v>10</v>
      </c>
      <c r="O32" s="210"/>
      <c r="P32" s="210"/>
      <c r="Q32" s="49"/>
      <c r="R32" s="50"/>
      <c r="S32" s="51"/>
      <c r="T32" s="52"/>
      <c r="U32" s="53"/>
      <c r="V32" s="54"/>
      <c r="W32" s="55"/>
      <c r="X32" s="56"/>
      <c r="Y32" s="57"/>
      <c r="Z32" s="58"/>
      <c r="AA32" s="59"/>
      <c r="AB32" s="95"/>
      <c r="AC32" s="95"/>
      <c r="AD32" s="213">
        <f t="shared" si="13"/>
        <v>0</v>
      </c>
      <c r="AE32" s="60">
        <f t="shared" ref="AE32" si="28">N32*AD32</f>
        <v>0</v>
      </c>
      <c r="AF32" s="62"/>
      <c r="AG32" s="62"/>
      <c r="AH32" s="63"/>
      <c r="AI32" s="62"/>
      <c r="AJ32" s="62"/>
      <c r="AK32" s="62"/>
      <c r="AL32" s="516"/>
      <c r="AM32" s="510"/>
      <c r="AN32" s="62">
        <f>ROUND(CEILING(AR32*('Summary '!$J$2/100+1),5),0)-1</f>
        <v>154</v>
      </c>
      <c r="AO32" s="63">
        <f t="shared" si="14"/>
        <v>0</v>
      </c>
      <c r="AP32" s="63">
        <f t="shared" si="15"/>
        <v>0</v>
      </c>
      <c r="AQ32" s="63"/>
      <c r="AR32" s="62">
        <v>124</v>
      </c>
      <c r="AS32" s="62"/>
      <c r="AT32" s="514"/>
      <c r="AU32" s="515"/>
      <c r="AV32" s="511">
        <f t="shared" si="1"/>
        <v>124</v>
      </c>
      <c r="AW32" s="511">
        <f t="shared" si="2"/>
        <v>124</v>
      </c>
      <c r="AX32" s="64"/>
      <c r="AY32" s="65"/>
      <c r="AZ32" s="66"/>
      <c r="BA32" s="67"/>
      <c r="BB32" s="68"/>
      <c r="BC32" s="45">
        <f t="shared" si="3"/>
        <v>0</v>
      </c>
      <c r="BD32" s="44">
        <f t="shared" si="4"/>
        <v>0</v>
      </c>
      <c r="BE32" s="512">
        <f t="shared" si="5"/>
        <v>130.20000000000002</v>
      </c>
      <c r="BF32" s="242"/>
      <c r="BG32" s="210">
        <f t="shared" si="16"/>
        <v>0</v>
      </c>
      <c r="BH32" s="512">
        <f t="shared" si="17"/>
        <v>136.4</v>
      </c>
      <c r="BI32" s="95"/>
      <c r="BJ32" s="44">
        <f t="shared" si="6"/>
        <v>0</v>
      </c>
      <c r="BK32" s="512">
        <f t="shared" si="7"/>
        <v>142.6</v>
      </c>
      <c r="BL32" s="95"/>
      <c r="BM32" s="210">
        <f t="shared" si="8"/>
        <v>0</v>
      </c>
      <c r="BN32" s="512">
        <f t="shared" si="9"/>
        <v>148.79999999999998</v>
      </c>
      <c r="BO32" s="397">
        <f t="shared" si="10"/>
        <v>0</v>
      </c>
      <c r="BP32" s="210">
        <f t="shared" si="11"/>
        <v>0</v>
      </c>
      <c r="BQ32" s="44">
        <f t="shared" si="12"/>
        <v>0</v>
      </c>
      <c r="BR32" s="70">
        <v>400</v>
      </c>
    </row>
    <row r="33" spans="1:70" ht="13.75" customHeight="1">
      <c r="A33" s="44" t="str">
        <f>"BL2"&amp;REPT(0,4-LEN(BR33))&amp;BR33</f>
        <v>BL21475</v>
      </c>
      <c r="B33" s="107" t="s">
        <v>82</v>
      </c>
      <c r="C33" s="47" t="s">
        <v>357</v>
      </c>
      <c r="D33" s="47" t="s">
        <v>7</v>
      </c>
      <c r="E33" s="241"/>
      <c r="F33" s="46" t="s">
        <v>59</v>
      </c>
      <c r="G33" s="46" t="s">
        <v>73</v>
      </c>
      <c r="H33" s="47" t="s">
        <v>77</v>
      </c>
      <c r="I33" s="241" t="s">
        <v>1798</v>
      </c>
      <c r="J33" s="636" t="s">
        <v>1809</v>
      </c>
      <c r="K33" s="636" t="s">
        <v>1801</v>
      </c>
      <c r="L33" s="223" t="s">
        <v>1799</v>
      </c>
      <c r="M33" s="48">
        <v>3.855</v>
      </c>
      <c r="N33" s="44">
        <v>10</v>
      </c>
      <c r="O33" s="210"/>
      <c r="P33" s="210"/>
      <c r="Q33" s="49"/>
      <c r="R33" s="50"/>
      <c r="S33" s="51"/>
      <c r="T33" s="52"/>
      <c r="U33" s="53"/>
      <c r="V33" s="54"/>
      <c r="W33" s="55"/>
      <c r="X33" s="56"/>
      <c r="Y33" s="57"/>
      <c r="Z33" s="58"/>
      <c r="AA33" s="59"/>
      <c r="AB33" s="95"/>
      <c r="AC33" s="95"/>
      <c r="AD33" s="213">
        <f t="shared" si="13"/>
        <v>0</v>
      </c>
      <c r="AE33" s="60">
        <f>N33*AD33</f>
        <v>0</v>
      </c>
      <c r="AF33" s="62"/>
      <c r="AG33" s="62"/>
      <c r="AH33" s="63"/>
      <c r="AI33" s="62"/>
      <c r="AJ33" s="62"/>
      <c r="AK33" s="62"/>
      <c r="AL33" s="516"/>
      <c r="AM33" s="510"/>
      <c r="AN33" s="62">
        <f>ROUND(CEILING(AR33*('Summary '!$J$2/100+1),5),0)-1</f>
        <v>109</v>
      </c>
      <c r="AO33" s="63">
        <f t="shared" si="14"/>
        <v>0</v>
      </c>
      <c r="AP33" s="63">
        <f t="shared" si="15"/>
        <v>0</v>
      </c>
      <c r="AQ33" s="63"/>
      <c r="AR33" s="62">
        <v>89</v>
      </c>
      <c r="AS33" s="62"/>
      <c r="AT33" s="514"/>
      <c r="AU33" s="515"/>
      <c r="AV33" s="511">
        <f t="shared" si="1"/>
        <v>89</v>
      </c>
      <c r="AW33" s="511">
        <f t="shared" si="2"/>
        <v>89</v>
      </c>
      <c r="AX33" s="64"/>
      <c r="AY33" s="65"/>
      <c r="AZ33" s="66"/>
      <c r="BA33" s="67"/>
      <c r="BB33" s="68"/>
      <c r="BC33" s="45">
        <f t="shared" si="3"/>
        <v>0</v>
      </c>
      <c r="BD33" s="44">
        <f t="shared" si="4"/>
        <v>0</v>
      </c>
      <c r="BE33" s="512">
        <f t="shared" si="5"/>
        <v>93.45</v>
      </c>
      <c r="BF33" s="242"/>
      <c r="BG33" s="210">
        <f t="shared" si="16"/>
        <v>0</v>
      </c>
      <c r="BH33" s="512">
        <f t="shared" si="17"/>
        <v>97.9</v>
      </c>
      <c r="BI33" s="95"/>
      <c r="BJ33" s="44">
        <f t="shared" si="6"/>
        <v>0</v>
      </c>
      <c r="BK33" s="512">
        <f t="shared" si="7"/>
        <v>102.35</v>
      </c>
      <c r="BL33" s="95"/>
      <c r="BM33" s="210">
        <f t="shared" si="8"/>
        <v>0</v>
      </c>
      <c r="BN33" s="512">
        <f t="shared" si="9"/>
        <v>106.8</v>
      </c>
      <c r="BO33" s="397">
        <f t="shared" si="10"/>
        <v>0</v>
      </c>
      <c r="BP33" s="210">
        <f t="shared" si="11"/>
        <v>0</v>
      </c>
      <c r="BQ33" s="44">
        <f t="shared" si="12"/>
        <v>0</v>
      </c>
      <c r="BR33" s="70">
        <v>1475</v>
      </c>
    </row>
    <row r="34" spans="1:70" ht="13.75" customHeight="1">
      <c r="A34" s="44" t="str">
        <f>"BL2"&amp;REPT(0,4-LEN(BR34))&amp;BR34</f>
        <v>BL20962</v>
      </c>
      <c r="B34" s="83" t="s">
        <v>402</v>
      </c>
      <c r="C34" s="83" t="s">
        <v>460</v>
      </c>
      <c r="D34" s="83" t="s">
        <v>65</v>
      </c>
      <c r="E34" s="247"/>
      <c r="F34" s="46" t="s">
        <v>340</v>
      </c>
      <c r="G34" s="650" t="s">
        <v>1960</v>
      </c>
      <c r="H34" s="47" t="s">
        <v>74</v>
      </c>
      <c r="I34" s="241" t="s">
        <v>1798</v>
      </c>
      <c r="J34" s="636" t="s">
        <v>1809</v>
      </c>
      <c r="K34" s="636" t="s">
        <v>1801</v>
      </c>
      <c r="L34" s="223" t="s">
        <v>1799</v>
      </c>
      <c r="M34" s="48">
        <v>3</v>
      </c>
      <c r="N34" s="44">
        <v>1</v>
      </c>
      <c r="O34" s="210"/>
      <c r="P34" s="210"/>
      <c r="Q34" s="49"/>
      <c r="R34" s="50"/>
      <c r="S34" s="51"/>
      <c r="T34" s="52"/>
      <c r="U34" s="53"/>
      <c r="V34" s="54"/>
      <c r="W34" s="55"/>
      <c r="X34" s="56"/>
      <c r="Y34" s="57"/>
      <c r="Z34" s="58"/>
      <c r="AA34" s="59"/>
      <c r="AB34" s="95"/>
      <c r="AC34" s="95"/>
      <c r="AD34" s="213">
        <f t="shared" si="13"/>
        <v>0</v>
      </c>
      <c r="AE34" s="60">
        <f t="shared" ref="AE34:AE41" si="29">N34*AD34</f>
        <v>0</v>
      </c>
      <c r="AF34" s="62"/>
      <c r="AG34" s="62"/>
      <c r="AH34" s="63"/>
      <c r="AI34" s="62"/>
      <c r="AJ34" s="62"/>
      <c r="AK34" s="62"/>
      <c r="AL34" s="516"/>
      <c r="AM34" s="510"/>
      <c r="AN34" s="62">
        <f>ROUND(CEILING(AR34*('Summary '!$J$4/100+1),5),0)-1</f>
        <v>299</v>
      </c>
      <c r="AO34" s="63">
        <f t="shared" si="14"/>
        <v>0</v>
      </c>
      <c r="AP34" s="63">
        <f t="shared" si="15"/>
        <v>0</v>
      </c>
      <c r="AQ34" s="63"/>
      <c r="AR34" s="62">
        <v>244</v>
      </c>
      <c r="AS34" s="62"/>
      <c r="AT34" s="514"/>
      <c r="AU34" s="515"/>
      <c r="AV34" s="511">
        <f t="shared" si="1"/>
        <v>244</v>
      </c>
      <c r="AW34" s="511">
        <f t="shared" si="2"/>
        <v>244</v>
      </c>
      <c r="AX34" s="64"/>
      <c r="AY34" s="65"/>
      <c r="AZ34" s="66"/>
      <c r="BA34" s="67"/>
      <c r="BB34" s="68"/>
      <c r="BC34" s="45">
        <f t="shared" si="3"/>
        <v>0</v>
      </c>
      <c r="BD34" s="44">
        <f t="shared" si="4"/>
        <v>0</v>
      </c>
      <c r="BE34" s="512">
        <f t="shared" si="5"/>
        <v>256.2</v>
      </c>
      <c r="BF34" s="242"/>
      <c r="BG34" s="210">
        <f t="shared" si="16"/>
        <v>0</v>
      </c>
      <c r="BH34" s="512">
        <f t="shared" si="17"/>
        <v>268.40000000000003</v>
      </c>
      <c r="BI34" s="400"/>
      <c r="BJ34" s="44">
        <f t="shared" si="6"/>
        <v>0</v>
      </c>
      <c r="BK34" s="512">
        <f t="shared" si="7"/>
        <v>280.59999999999997</v>
      </c>
      <c r="BL34" s="400"/>
      <c r="BM34" s="210">
        <f t="shared" si="8"/>
        <v>0</v>
      </c>
      <c r="BN34" s="512">
        <f t="shared" si="9"/>
        <v>292.8</v>
      </c>
      <c r="BO34" s="397">
        <f t="shared" si="10"/>
        <v>0</v>
      </c>
      <c r="BP34" s="210">
        <f t="shared" si="11"/>
        <v>0</v>
      </c>
      <c r="BQ34" s="44">
        <f t="shared" si="12"/>
        <v>0</v>
      </c>
      <c r="BR34" s="70">
        <v>962</v>
      </c>
    </row>
    <row r="35" spans="1:70" ht="13.75" customHeight="1">
      <c r="A35" s="44" t="str">
        <f>"BL2"&amp;REPT(0,4-LEN(BR35))&amp;BR35</f>
        <v>BL20963</v>
      </c>
      <c r="B35" s="83" t="s">
        <v>402</v>
      </c>
      <c r="C35" s="83" t="s">
        <v>461</v>
      </c>
      <c r="D35" s="83" t="s">
        <v>65</v>
      </c>
      <c r="E35" s="247"/>
      <c r="F35" s="46" t="s">
        <v>340</v>
      </c>
      <c r="G35" s="650" t="s">
        <v>1961</v>
      </c>
      <c r="H35" s="47" t="s">
        <v>74</v>
      </c>
      <c r="I35" s="241" t="s">
        <v>1798</v>
      </c>
      <c r="J35" s="636" t="s">
        <v>1809</v>
      </c>
      <c r="K35" s="636" t="s">
        <v>1801</v>
      </c>
      <c r="L35" s="223" t="s">
        <v>1799</v>
      </c>
      <c r="M35" s="48">
        <v>2</v>
      </c>
      <c r="N35" s="44">
        <v>1</v>
      </c>
      <c r="O35" s="210"/>
      <c r="P35" s="210"/>
      <c r="Q35" s="49"/>
      <c r="R35" s="50"/>
      <c r="S35" s="51"/>
      <c r="T35" s="52"/>
      <c r="U35" s="53"/>
      <c r="V35" s="54"/>
      <c r="W35" s="55"/>
      <c r="X35" s="56"/>
      <c r="Y35" s="57"/>
      <c r="Z35" s="58"/>
      <c r="AA35" s="59"/>
      <c r="AB35" s="95"/>
      <c r="AC35" s="95"/>
      <c r="AD35" s="213">
        <f t="shared" si="13"/>
        <v>0</v>
      </c>
      <c r="AE35" s="60">
        <f t="shared" si="29"/>
        <v>0</v>
      </c>
      <c r="AF35" s="62"/>
      <c r="AG35" s="62"/>
      <c r="AH35" s="63"/>
      <c r="AI35" s="62"/>
      <c r="AJ35" s="62"/>
      <c r="AK35" s="62"/>
      <c r="AL35" s="516"/>
      <c r="AM35" s="510"/>
      <c r="AN35" s="62">
        <f>ROUND(CEILING(AR35*('Summary '!$J$4/100+1),5),0)-1</f>
        <v>264</v>
      </c>
      <c r="AO35" s="63">
        <f t="shared" si="14"/>
        <v>0</v>
      </c>
      <c r="AP35" s="63">
        <f t="shared" si="15"/>
        <v>0</v>
      </c>
      <c r="AQ35" s="63"/>
      <c r="AR35" s="62">
        <v>214</v>
      </c>
      <c r="AS35" s="62"/>
      <c r="AT35" s="514"/>
      <c r="AU35" s="515"/>
      <c r="AV35" s="511">
        <f t="shared" si="1"/>
        <v>214</v>
      </c>
      <c r="AW35" s="511">
        <f t="shared" si="2"/>
        <v>214</v>
      </c>
      <c r="AX35" s="64"/>
      <c r="AY35" s="65"/>
      <c r="AZ35" s="66"/>
      <c r="BA35" s="67"/>
      <c r="BB35" s="68"/>
      <c r="BC35" s="45">
        <f t="shared" si="3"/>
        <v>0</v>
      </c>
      <c r="BD35" s="44">
        <f t="shared" si="4"/>
        <v>0</v>
      </c>
      <c r="BE35" s="512">
        <f t="shared" si="5"/>
        <v>224.70000000000002</v>
      </c>
      <c r="BF35" s="242"/>
      <c r="BG35" s="210">
        <f t="shared" si="16"/>
        <v>0</v>
      </c>
      <c r="BH35" s="512">
        <f t="shared" si="17"/>
        <v>235.4</v>
      </c>
      <c r="BI35" s="400"/>
      <c r="BJ35" s="44">
        <f t="shared" si="6"/>
        <v>0</v>
      </c>
      <c r="BK35" s="512">
        <f t="shared" si="7"/>
        <v>246.1</v>
      </c>
      <c r="BL35" s="400"/>
      <c r="BM35" s="210">
        <f t="shared" si="8"/>
        <v>0</v>
      </c>
      <c r="BN35" s="512">
        <f t="shared" si="9"/>
        <v>256.8</v>
      </c>
      <c r="BO35" s="397">
        <f t="shared" si="10"/>
        <v>0</v>
      </c>
      <c r="BP35" s="210">
        <f t="shared" si="11"/>
        <v>0</v>
      </c>
      <c r="BQ35" s="44">
        <f t="shared" si="12"/>
        <v>0</v>
      </c>
      <c r="BR35" s="70">
        <v>963</v>
      </c>
    </row>
    <row r="36" spans="1:70" ht="13.75" customHeight="1">
      <c r="A36" s="44" t="str">
        <f t="shared" ref="A36" si="30">"BL2"&amp;REPT(0,4-LEN(BR36))&amp;BR36</f>
        <v>BL20940</v>
      </c>
      <c r="B36" s="38" t="s">
        <v>402</v>
      </c>
      <c r="C36" s="47" t="s">
        <v>86</v>
      </c>
      <c r="D36" s="47" t="s">
        <v>7</v>
      </c>
      <c r="E36" s="241"/>
      <c r="F36" s="46" t="s">
        <v>337</v>
      </c>
      <c r="G36" s="46" t="s">
        <v>87</v>
      </c>
      <c r="H36" s="47" t="s">
        <v>74</v>
      </c>
      <c r="I36" s="241" t="s">
        <v>1798</v>
      </c>
      <c r="J36" s="636" t="s">
        <v>1809</v>
      </c>
      <c r="K36" s="636" t="s">
        <v>1801</v>
      </c>
      <c r="L36" s="223" t="s">
        <v>1799</v>
      </c>
      <c r="M36" s="48">
        <v>6.45</v>
      </c>
      <c r="N36" s="44">
        <v>2</v>
      </c>
      <c r="O36" s="210"/>
      <c r="P36" s="210"/>
      <c r="Q36" s="49"/>
      <c r="R36" s="50"/>
      <c r="S36" s="51"/>
      <c r="T36" s="52"/>
      <c r="U36" s="53"/>
      <c r="V36" s="54"/>
      <c r="W36" s="55"/>
      <c r="X36" s="56"/>
      <c r="Y36" s="57"/>
      <c r="Z36" s="58"/>
      <c r="AA36" s="59"/>
      <c r="AB36" s="95"/>
      <c r="AC36" s="95"/>
      <c r="AD36" s="213">
        <f t="shared" si="13"/>
        <v>0</v>
      </c>
      <c r="AE36" s="60">
        <f t="shared" si="29"/>
        <v>0</v>
      </c>
      <c r="AF36" s="62"/>
      <c r="AG36" s="62"/>
      <c r="AH36" s="63"/>
      <c r="AI36" s="62"/>
      <c r="AJ36" s="62"/>
      <c r="AK36" s="62"/>
      <c r="AL36" s="516"/>
      <c r="AM36" s="510"/>
      <c r="AN36" s="62">
        <f>ROUND(CEILING(AR36*('Summary '!$J$2/100+1),5),0)-1</f>
        <v>149</v>
      </c>
      <c r="AO36" s="63">
        <f t="shared" si="14"/>
        <v>0</v>
      </c>
      <c r="AP36" s="63">
        <f t="shared" si="15"/>
        <v>0</v>
      </c>
      <c r="AQ36" s="63"/>
      <c r="AR36" s="62">
        <v>119</v>
      </c>
      <c r="AS36" s="62"/>
      <c r="AT36" s="514"/>
      <c r="AU36" s="515"/>
      <c r="AV36" s="511">
        <f t="shared" si="1"/>
        <v>119</v>
      </c>
      <c r="AW36" s="511">
        <f t="shared" si="2"/>
        <v>119</v>
      </c>
      <c r="AX36" s="64"/>
      <c r="AY36" s="65"/>
      <c r="AZ36" s="66"/>
      <c r="BA36" s="67"/>
      <c r="BB36" s="68"/>
      <c r="BC36" s="45">
        <f t="shared" si="3"/>
        <v>0</v>
      </c>
      <c r="BD36" s="44">
        <f t="shared" si="4"/>
        <v>0</v>
      </c>
      <c r="BE36" s="512">
        <f t="shared" si="5"/>
        <v>124.95</v>
      </c>
      <c r="BF36" s="242"/>
      <c r="BG36" s="210">
        <f t="shared" si="16"/>
        <v>0</v>
      </c>
      <c r="BH36" s="512">
        <f t="shared" si="17"/>
        <v>130.9</v>
      </c>
      <c r="BI36" s="95"/>
      <c r="BJ36" s="44">
        <f t="shared" si="6"/>
        <v>0</v>
      </c>
      <c r="BK36" s="512">
        <f t="shared" si="7"/>
        <v>136.85</v>
      </c>
      <c r="BL36" s="95"/>
      <c r="BM36" s="210">
        <f t="shared" si="8"/>
        <v>0</v>
      </c>
      <c r="BN36" s="512">
        <f t="shared" si="9"/>
        <v>142.79999999999998</v>
      </c>
      <c r="BO36" s="397">
        <f t="shared" si="10"/>
        <v>0</v>
      </c>
      <c r="BP36" s="210">
        <f t="shared" si="11"/>
        <v>0</v>
      </c>
      <c r="BQ36" s="44">
        <f t="shared" si="12"/>
        <v>0</v>
      </c>
      <c r="BR36" s="70">
        <v>940</v>
      </c>
    </row>
    <row r="37" spans="1:70" ht="13.75" customHeight="1">
      <c r="A37" s="44" t="str">
        <f t="shared" ref="A37:A42" si="31">"BL2"&amp;REPT(0,4-LEN(BR37))&amp;BR37</f>
        <v>BL21255</v>
      </c>
      <c r="B37" s="38" t="s">
        <v>402</v>
      </c>
      <c r="C37" s="47" t="s">
        <v>88</v>
      </c>
      <c r="D37" s="47" t="s">
        <v>7</v>
      </c>
      <c r="E37" s="241"/>
      <c r="F37" s="46" t="s">
        <v>337</v>
      </c>
      <c r="G37" s="46" t="s">
        <v>76</v>
      </c>
      <c r="H37" s="47" t="s">
        <v>74</v>
      </c>
      <c r="I37" s="241" t="s">
        <v>1798</v>
      </c>
      <c r="J37" s="636" t="s">
        <v>1809</v>
      </c>
      <c r="K37" s="636" t="s">
        <v>1801</v>
      </c>
      <c r="L37" s="223" t="s">
        <v>1799</v>
      </c>
      <c r="M37" s="48">
        <v>7.6559999999999997</v>
      </c>
      <c r="N37" s="44">
        <v>8</v>
      </c>
      <c r="O37" s="210"/>
      <c r="P37" s="210"/>
      <c r="Q37" s="49"/>
      <c r="R37" s="50"/>
      <c r="S37" s="51"/>
      <c r="T37" s="52"/>
      <c r="U37" s="53"/>
      <c r="V37" s="54"/>
      <c r="W37" s="55"/>
      <c r="X37" s="56"/>
      <c r="Y37" s="57"/>
      <c r="Z37" s="58"/>
      <c r="AA37" s="59"/>
      <c r="AB37" s="95"/>
      <c r="AC37" s="95"/>
      <c r="AD37" s="213">
        <f t="shared" si="13"/>
        <v>0</v>
      </c>
      <c r="AE37" s="60">
        <f t="shared" si="29"/>
        <v>0</v>
      </c>
      <c r="AF37" s="62"/>
      <c r="AG37" s="62"/>
      <c r="AH37" s="63"/>
      <c r="AI37" s="62"/>
      <c r="AJ37" s="62"/>
      <c r="AK37" s="62"/>
      <c r="AL37" s="516"/>
      <c r="AM37" s="510"/>
      <c r="AN37" s="62">
        <f>ROUND(CEILING(AR37*('Summary '!$J$2/100+1),5),0)-1</f>
        <v>184</v>
      </c>
      <c r="AO37" s="63">
        <f t="shared" si="14"/>
        <v>0</v>
      </c>
      <c r="AP37" s="63">
        <f t="shared" si="15"/>
        <v>0</v>
      </c>
      <c r="AQ37" s="63"/>
      <c r="AR37" s="62">
        <v>149</v>
      </c>
      <c r="AS37" s="62"/>
      <c r="AT37" s="514"/>
      <c r="AU37" s="515"/>
      <c r="AV37" s="511">
        <f t="shared" si="1"/>
        <v>149</v>
      </c>
      <c r="AW37" s="511">
        <f t="shared" si="2"/>
        <v>149</v>
      </c>
      <c r="AX37" s="64"/>
      <c r="AY37" s="65"/>
      <c r="AZ37" s="66"/>
      <c r="BA37" s="67"/>
      <c r="BB37" s="68"/>
      <c r="BC37" s="45">
        <f t="shared" si="3"/>
        <v>0</v>
      </c>
      <c r="BD37" s="44">
        <f t="shared" si="4"/>
        <v>0</v>
      </c>
      <c r="BE37" s="512">
        <f t="shared" si="5"/>
        <v>156.45000000000002</v>
      </c>
      <c r="BF37" s="242"/>
      <c r="BG37" s="210">
        <f t="shared" si="16"/>
        <v>0</v>
      </c>
      <c r="BH37" s="512">
        <f t="shared" si="17"/>
        <v>163.9</v>
      </c>
      <c r="BI37" s="95"/>
      <c r="BJ37" s="44">
        <f t="shared" si="6"/>
        <v>0</v>
      </c>
      <c r="BK37" s="512">
        <f t="shared" si="7"/>
        <v>171.35</v>
      </c>
      <c r="BL37" s="95"/>
      <c r="BM37" s="210">
        <f t="shared" si="8"/>
        <v>0</v>
      </c>
      <c r="BN37" s="512">
        <f t="shared" si="9"/>
        <v>178.79999999999998</v>
      </c>
      <c r="BO37" s="397">
        <f t="shared" si="10"/>
        <v>0</v>
      </c>
      <c r="BP37" s="210">
        <f t="shared" si="11"/>
        <v>0</v>
      </c>
      <c r="BQ37" s="44">
        <f t="shared" si="12"/>
        <v>0</v>
      </c>
      <c r="BR37" s="70">
        <v>1255</v>
      </c>
    </row>
    <row r="38" spans="1:70" ht="13.75" customHeight="1">
      <c r="A38" s="44" t="str">
        <f t="shared" si="31"/>
        <v>BL21897</v>
      </c>
      <c r="B38" s="83" t="s">
        <v>402</v>
      </c>
      <c r="C38" s="83" t="s">
        <v>462</v>
      </c>
      <c r="D38" s="83" t="s">
        <v>65</v>
      </c>
      <c r="E38" s="247"/>
      <c r="F38" s="46" t="s">
        <v>340</v>
      </c>
      <c r="G38" s="650" t="s">
        <v>1962</v>
      </c>
      <c r="H38" s="47"/>
      <c r="I38" s="241" t="s">
        <v>1798</v>
      </c>
      <c r="J38" s="636" t="s">
        <v>1809</v>
      </c>
      <c r="K38" s="636" t="s">
        <v>1801</v>
      </c>
      <c r="L38" s="223" t="s">
        <v>1799</v>
      </c>
      <c r="M38" s="48">
        <v>2.6</v>
      </c>
      <c r="N38" s="44">
        <v>1</v>
      </c>
      <c r="O38" s="210"/>
      <c r="P38" s="210"/>
      <c r="Q38" s="49"/>
      <c r="R38" s="50"/>
      <c r="S38" s="51"/>
      <c r="T38" s="52"/>
      <c r="U38" s="53"/>
      <c r="V38" s="54"/>
      <c r="W38" s="55"/>
      <c r="X38" s="56"/>
      <c r="Y38" s="57"/>
      <c r="Z38" s="58"/>
      <c r="AA38" s="59"/>
      <c r="AB38" s="95"/>
      <c r="AC38" s="95"/>
      <c r="AD38" s="213">
        <f t="shared" si="13"/>
        <v>0</v>
      </c>
      <c r="AE38" s="60">
        <f t="shared" si="29"/>
        <v>0</v>
      </c>
      <c r="AF38" s="62"/>
      <c r="AG38" s="62"/>
      <c r="AH38" s="63"/>
      <c r="AI38" s="62"/>
      <c r="AJ38" s="62"/>
      <c r="AK38" s="62"/>
      <c r="AL38" s="516"/>
      <c r="AM38" s="510"/>
      <c r="AN38" s="62">
        <f>ROUND(CEILING(AR38*('Summary '!$J$4/100+1),5),0)-1</f>
        <v>274</v>
      </c>
      <c r="AO38" s="63">
        <f t="shared" si="14"/>
        <v>0</v>
      </c>
      <c r="AP38" s="63">
        <f t="shared" si="15"/>
        <v>0</v>
      </c>
      <c r="AQ38" s="63"/>
      <c r="AR38" s="62">
        <v>224</v>
      </c>
      <c r="AS38" s="62"/>
      <c r="AT38" s="514"/>
      <c r="AU38" s="515"/>
      <c r="AV38" s="511">
        <f t="shared" si="1"/>
        <v>224</v>
      </c>
      <c r="AW38" s="511">
        <f t="shared" si="2"/>
        <v>224</v>
      </c>
      <c r="AX38" s="64"/>
      <c r="AY38" s="65"/>
      <c r="AZ38" s="66"/>
      <c r="BA38" s="67"/>
      <c r="BB38" s="68"/>
      <c r="BC38" s="45">
        <f t="shared" si="3"/>
        <v>0</v>
      </c>
      <c r="BD38" s="44">
        <f t="shared" si="4"/>
        <v>0</v>
      </c>
      <c r="BE38" s="512">
        <f t="shared" si="5"/>
        <v>235.20000000000002</v>
      </c>
      <c r="BF38" s="242"/>
      <c r="BG38" s="210">
        <f t="shared" si="16"/>
        <v>0</v>
      </c>
      <c r="BH38" s="512">
        <f t="shared" si="17"/>
        <v>246.40000000000003</v>
      </c>
      <c r="BI38" s="400"/>
      <c r="BJ38" s="44">
        <f t="shared" si="6"/>
        <v>0</v>
      </c>
      <c r="BK38" s="512">
        <f t="shared" si="7"/>
        <v>257.59999999999997</v>
      </c>
      <c r="BL38" s="400"/>
      <c r="BM38" s="210">
        <f t="shared" si="8"/>
        <v>0</v>
      </c>
      <c r="BN38" s="512">
        <f t="shared" si="9"/>
        <v>268.8</v>
      </c>
      <c r="BO38" s="397">
        <f t="shared" si="10"/>
        <v>0</v>
      </c>
      <c r="BP38" s="210">
        <f t="shared" si="11"/>
        <v>0</v>
      </c>
      <c r="BQ38" s="44">
        <f t="shared" si="12"/>
        <v>0</v>
      </c>
      <c r="BR38" s="70">
        <v>1897</v>
      </c>
    </row>
    <row r="39" spans="1:70" ht="13.75" customHeight="1">
      <c r="A39" s="44" t="str">
        <f t="shared" si="31"/>
        <v>BL21898</v>
      </c>
      <c r="B39" s="83" t="s">
        <v>402</v>
      </c>
      <c r="C39" s="83" t="s">
        <v>463</v>
      </c>
      <c r="D39" s="83" t="s">
        <v>65</v>
      </c>
      <c r="E39" s="247"/>
      <c r="F39" s="46" t="s">
        <v>340</v>
      </c>
      <c r="G39" s="650" t="s">
        <v>1963</v>
      </c>
      <c r="H39" s="47"/>
      <c r="I39" s="241" t="s">
        <v>1798</v>
      </c>
      <c r="J39" s="636" t="s">
        <v>1809</v>
      </c>
      <c r="K39" s="636" t="s">
        <v>1801</v>
      </c>
      <c r="L39" s="223" t="s">
        <v>1799</v>
      </c>
      <c r="M39" s="48">
        <v>2.4500000000000002</v>
      </c>
      <c r="N39" s="44">
        <v>1</v>
      </c>
      <c r="O39" s="210"/>
      <c r="P39" s="210"/>
      <c r="Q39" s="49"/>
      <c r="R39" s="50"/>
      <c r="S39" s="51"/>
      <c r="T39" s="52"/>
      <c r="U39" s="53"/>
      <c r="V39" s="54"/>
      <c r="W39" s="55"/>
      <c r="X39" s="56"/>
      <c r="Y39" s="57"/>
      <c r="Z39" s="58"/>
      <c r="AA39" s="59"/>
      <c r="AB39" s="95"/>
      <c r="AC39" s="95"/>
      <c r="AD39" s="213">
        <f t="shared" si="13"/>
        <v>0</v>
      </c>
      <c r="AE39" s="60">
        <f t="shared" si="29"/>
        <v>0</v>
      </c>
      <c r="AF39" s="62"/>
      <c r="AG39" s="62"/>
      <c r="AH39" s="63"/>
      <c r="AI39" s="62"/>
      <c r="AJ39" s="62"/>
      <c r="AK39" s="62"/>
      <c r="AL39" s="516"/>
      <c r="AM39" s="510"/>
      <c r="AN39" s="62">
        <f>ROUND(CEILING(AR39*('Summary '!$J$4/100+1),5),0)-1</f>
        <v>299</v>
      </c>
      <c r="AO39" s="63">
        <f t="shared" si="14"/>
        <v>0</v>
      </c>
      <c r="AP39" s="63">
        <f t="shared" si="15"/>
        <v>0</v>
      </c>
      <c r="AQ39" s="63"/>
      <c r="AR39" s="62">
        <v>244</v>
      </c>
      <c r="AS39" s="62"/>
      <c r="AT39" s="514"/>
      <c r="AU39" s="515"/>
      <c r="AV39" s="511">
        <f t="shared" si="1"/>
        <v>244</v>
      </c>
      <c r="AW39" s="511">
        <f t="shared" si="2"/>
        <v>244</v>
      </c>
      <c r="AX39" s="64"/>
      <c r="AY39" s="65"/>
      <c r="AZ39" s="66"/>
      <c r="BA39" s="67"/>
      <c r="BB39" s="68"/>
      <c r="BC39" s="45">
        <f t="shared" si="3"/>
        <v>0</v>
      </c>
      <c r="BD39" s="44">
        <f t="shared" si="4"/>
        <v>0</v>
      </c>
      <c r="BE39" s="512">
        <f t="shared" si="5"/>
        <v>256.2</v>
      </c>
      <c r="BF39" s="242"/>
      <c r="BG39" s="210">
        <f t="shared" si="16"/>
        <v>0</v>
      </c>
      <c r="BH39" s="512">
        <f t="shared" si="17"/>
        <v>268.40000000000003</v>
      </c>
      <c r="BI39" s="400"/>
      <c r="BJ39" s="44">
        <f t="shared" si="6"/>
        <v>0</v>
      </c>
      <c r="BK39" s="512">
        <f t="shared" si="7"/>
        <v>280.59999999999997</v>
      </c>
      <c r="BL39" s="400"/>
      <c r="BM39" s="210">
        <f t="shared" si="8"/>
        <v>0</v>
      </c>
      <c r="BN39" s="512">
        <f t="shared" si="9"/>
        <v>292.8</v>
      </c>
      <c r="BO39" s="397">
        <f t="shared" si="10"/>
        <v>0</v>
      </c>
      <c r="BP39" s="210">
        <f t="shared" si="11"/>
        <v>0</v>
      </c>
      <c r="BQ39" s="44">
        <f t="shared" si="12"/>
        <v>0</v>
      </c>
      <c r="BR39" s="70">
        <v>1898</v>
      </c>
    </row>
    <row r="40" spans="1:70" ht="13.75" customHeight="1">
      <c r="A40" s="44" t="str">
        <f t="shared" si="31"/>
        <v>BL21899</v>
      </c>
      <c r="B40" s="83" t="s">
        <v>402</v>
      </c>
      <c r="C40" s="83" t="s">
        <v>464</v>
      </c>
      <c r="D40" s="83" t="s">
        <v>65</v>
      </c>
      <c r="E40" s="247"/>
      <c r="F40" s="46" t="s">
        <v>340</v>
      </c>
      <c r="G40" s="650" t="s">
        <v>1964</v>
      </c>
      <c r="H40" s="47"/>
      <c r="I40" s="241" t="s">
        <v>1798</v>
      </c>
      <c r="J40" s="636" t="s">
        <v>1809</v>
      </c>
      <c r="K40" s="636" t="s">
        <v>1801</v>
      </c>
      <c r="L40" s="223" t="s">
        <v>1799</v>
      </c>
      <c r="M40" s="48">
        <v>2.95</v>
      </c>
      <c r="N40" s="44">
        <v>1</v>
      </c>
      <c r="O40" s="210"/>
      <c r="P40" s="210"/>
      <c r="Q40" s="49"/>
      <c r="R40" s="50"/>
      <c r="S40" s="51"/>
      <c r="T40" s="52"/>
      <c r="U40" s="53"/>
      <c r="V40" s="54"/>
      <c r="W40" s="55"/>
      <c r="X40" s="56"/>
      <c r="Y40" s="57"/>
      <c r="Z40" s="58"/>
      <c r="AA40" s="59"/>
      <c r="AB40" s="95"/>
      <c r="AC40" s="95"/>
      <c r="AD40" s="213">
        <f t="shared" si="13"/>
        <v>0</v>
      </c>
      <c r="AE40" s="60">
        <f t="shared" si="29"/>
        <v>0</v>
      </c>
      <c r="AF40" s="62"/>
      <c r="AG40" s="62"/>
      <c r="AH40" s="63"/>
      <c r="AI40" s="62"/>
      <c r="AJ40" s="62"/>
      <c r="AK40" s="62"/>
      <c r="AL40" s="516"/>
      <c r="AM40" s="510"/>
      <c r="AN40" s="62">
        <f>ROUND(CEILING(AR40*('Summary '!$J$4/100+1),5),0)-1</f>
        <v>324</v>
      </c>
      <c r="AO40" s="63">
        <f t="shared" si="14"/>
        <v>0</v>
      </c>
      <c r="AP40" s="63">
        <f t="shared" si="15"/>
        <v>0</v>
      </c>
      <c r="AQ40" s="63"/>
      <c r="AR40" s="62">
        <v>264</v>
      </c>
      <c r="AS40" s="62"/>
      <c r="AT40" s="514"/>
      <c r="AU40" s="515"/>
      <c r="AV40" s="511">
        <f t="shared" si="1"/>
        <v>264</v>
      </c>
      <c r="AW40" s="511">
        <f t="shared" si="2"/>
        <v>264</v>
      </c>
      <c r="AX40" s="64"/>
      <c r="AY40" s="65"/>
      <c r="AZ40" s="66"/>
      <c r="BA40" s="67"/>
      <c r="BB40" s="68"/>
      <c r="BC40" s="45">
        <f t="shared" si="3"/>
        <v>0</v>
      </c>
      <c r="BD40" s="44">
        <f t="shared" si="4"/>
        <v>0</v>
      </c>
      <c r="BE40" s="512">
        <f t="shared" si="5"/>
        <v>277.2</v>
      </c>
      <c r="BF40" s="242"/>
      <c r="BG40" s="210">
        <f t="shared" si="16"/>
        <v>0</v>
      </c>
      <c r="BH40" s="512">
        <f t="shared" si="17"/>
        <v>290.40000000000003</v>
      </c>
      <c r="BI40" s="400"/>
      <c r="BJ40" s="44">
        <f t="shared" si="6"/>
        <v>0</v>
      </c>
      <c r="BK40" s="512">
        <f t="shared" si="7"/>
        <v>303.59999999999997</v>
      </c>
      <c r="BL40" s="400"/>
      <c r="BM40" s="210">
        <f t="shared" si="8"/>
        <v>0</v>
      </c>
      <c r="BN40" s="512">
        <f t="shared" si="9"/>
        <v>316.8</v>
      </c>
      <c r="BO40" s="397">
        <f t="shared" si="10"/>
        <v>0</v>
      </c>
      <c r="BP40" s="210">
        <f t="shared" si="11"/>
        <v>0</v>
      </c>
      <c r="BQ40" s="44">
        <f t="shared" si="12"/>
        <v>0</v>
      </c>
      <c r="BR40" s="70">
        <v>1899</v>
      </c>
    </row>
    <row r="41" spans="1:70" ht="13.75" customHeight="1">
      <c r="A41" s="44" t="str">
        <f t="shared" si="31"/>
        <v>BL21900</v>
      </c>
      <c r="B41" s="83" t="s">
        <v>402</v>
      </c>
      <c r="C41" s="83" t="s">
        <v>465</v>
      </c>
      <c r="D41" s="83" t="s">
        <v>65</v>
      </c>
      <c r="E41" s="247"/>
      <c r="F41" s="46" t="s">
        <v>340</v>
      </c>
      <c r="G41" s="650" t="s">
        <v>1965</v>
      </c>
      <c r="H41" s="47"/>
      <c r="I41" s="241" t="s">
        <v>1798</v>
      </c>
      <c r="J41" s="636" t="s">
        <v>1809</v>
      </c>
      <c r="K41" s="636" t="s">
        <v>1801</v>
      </c>
      <c r="L41" s="223" t="s">
        <v>1799</v>
      </c>
      <c r="M41" s="48">
        <v>2.7</v>
      </c>
      <c r="N41" s="44">
        <v>1</v>
      </c>
      <c r="O41" s="210"/>
      <c r="P41" s="210"/>
      <c r="Q41" s="49"/>
      <c r="R41" s="50"/>
      <c r="S41" s="51"/>
      <c r="T41" s="52"/>
      <c r="U41" s="53"/>
      <c r="V41" s="54"/>
      <c r="W41" s="55"/>
      <c r="X41" s="56"/>
      <c r="Y41" s="57"/>
      <c r="Z41" s="58"/>
      <c r="AA41" s="59"/>
      <c r="AB41" s="95"/>
      <c r="AC41" s="95"/>
      <c r="AD41" s="213">
        <f t="shared" si="13"/>
        <v>0</v>
      </c>
      <c r="AE41" s="60">
        <f t="shared" si="29"/>
        <v>0</v>
      </c>
      <c r="AF41" s="62"/>
      <c r="AG41" s="62"/>
      <c r="AH41" s="63"/>
      <c r="AI41" s="62"/>
      <c r="AJ41" s="62"/>
      <c r="AK41" s="62"/>
      <c r="AL41" s="516"/>
      <c r="AM41" s="510"/>
      <c r="AN41" s="62">
        <f>ROUND(CEILING(AR41*('Summary '!$J$4/100+1),5),0)-1</f>
        <v>344</v>
      </c>
      <c r="AO41" s="63">
        <f t="shared" si="14"/>
        <v>0</v>
      </c>
      <c r="AP41" s="63">
        <f t="shared" si="15"/>
        <v>0</v>
      </c>
      <c r="AQ41" s="63"/>
      <c r="AR41" s="62">
        <v>279</v>
      </c>
      <c r="AS41" s="62"/>
      <c r="AT41" s="514"/>
      <c r="AU41" s="515"/>
      <c r="AV41" s="511">
        <f t="shared" si="1"/>
        <v>279</v>
      </c>
      <c r="AW41" s="511">
        <f t="shared" si="2"/>
        <v>279</v>
      </c>
      <c r="AX41" s="64"/>
      <c r="AY41" s="65"/>
      <c r="AZ41" s="66"/>
      <c r="BA41" s="67"/>
      <c r="BB41" s="68"/>
      <c r="BC41" s="45">
        <f t="shared" si="3"/>
        <v>0</v>
      </c>
      <c r="BD41" s="44">
        <f t="shared" si="4"/>
        <v>0</v>
      </c>
      <c r="BE41" s="512">
        <f t="shared" si="5"/>
        <v>292.95</v>
      </c>
      <c r="BF41" s="242"/>
      <c r="BG41" s="210">
        <f t="shared" si="16"/>
        <v>0</v>
      </c>
      <c r="BH41" s="512">
        <f t="shared" si="17"/>
        <v>306.90000000000003</v>
      </c>
      <c r="BI41" s="400"/>
      <c r="BJ41" s="44">
        <f t="shared" si="6"/>
        <v>0</v>
      </c>
      <c r="BK41" s="512">
        <f t="shared" si="7"/>
        <v>320.84999999999997</v>
      </c>
      <c r="BL41" s="400"/>
      <c r="BM41" s="210">
        <f t="shared" si="8"/>
        <v>0</v>
      </c>
      <c r="BN41" s="512">
        <f t="shared" si="9"/>
        <v>334.8</v>
      </c>
      <c r="BO41" s="397">
        <f t="shared" si="10"/>
        <v>0</v>
      </c>
      <c r="BP41" s="210">
        <f t="shared" si="11"/>
        <v>0</v>
      </c>
      <c r="BQ41" s="44">
        <f t="shared" si="12"/>
        <v>0</v>
      </c>
      <c r="BR41" s="70">
        <v>1900</v>
      </c>
    </row>
    <row r="42" spans="1:70" ht="13.75" customHeight="1">
      <c r="A42" s="44" t="str">
        <f t="shared" si="31"/>
        <v>BL22472</v>
      </c>
      <c r="B42" s="47" t="s">
        <v>402</v>
      </c>
      <c r="C42" s="47" t="s">
        <v>1468</v>
      </c>
      <c r="D42" s="47" t="s">
        <v>7</v>
      </c>
      <c r="E42" s="605"/>
      <c r="F42" s="46" t="s">
        <v>340</v>
      </c>
      <c r="G42" s="48" t="s">
        <v>66</v>
      </c>
      <c r="H42" s="47"/>
      <c r="I42" s="241" t="s">
        <v>1798</v>
      </c>
      <c r="J42" s="636" t="s">
        <v>1809</v>
      </c>
      <c r="K42" s="636" t="s">
        <v>1801</v>
      </c>
      <c r="L42" s="223" t="s">
        <v>1799</v>
      </c>
      <c r="M42" s="48">
        <v>6.06</v>
      </c>
      <c r="N42" s="44">
        <v>3</v>
      </c>
      <c r="O42" s="210"/>
      <c r="P42" s="210"/>
      <c r="Q42" s="49"/>
      <c r="R42" s="50"/>
      <c r="S42" s="51"/>
      <c r="T42" s="52"/>
      <c r="U42" s="53"/>
      <c r="V42" s="54"/>
      <c r="W42" s="55"/>
      <c r="X42" s="56"/>
      <c r="Y42" s="57"/>
      <c r="Z42" s="58"/>
      <c r="AA42" s="59"/>
      <c r="AB42" s="95"/>
      <c r="AC42" s="95"/>
      <c r="AD42" s="213">
        <f t="shared" si="13"/>
        <v>0</v>
      </c>
      <c r="AE42" s="60">
        <f t="shared" ref="AE42" si="32">N42*AD42</f>
        <v>0</v>
      </c>
      <c r="AF42" s="62"/>
      <c r="AG42" s="62"/>
      <c r="AH42" s="63"/>
      <c r="AI42" s="62"/>
      <c r="AJ42" s="62"/>
      <c r="AK42" s="62"/>
      <c r="AL42" s="516"/>
      <c r="AM42" s="510"/>
      <c r="AN42" s="62">
        <f>ROUND(CEILING(AR42*('Summary '!$J$4/100+1),5),0)-1</f>
        <v>169</v>
      </c>
      <c r="AO42" s="63">
        <f t="shared" ref="AO42" si="33">IF(P42=TRUE,-0.05,0)</f>
        <v>0</v>
      </c>
      <c r="AP42" s="63">
        <f t="shared" ref="AP42" si="34">IF(O42=TRUE,0.15,0)</f>
        <v>0</v>
      </c>
      <c r="AQ42" s="63"/>
      <c r="AR42" s="62">
        <v>139</v>
      </c>
      <c r="AS42" s="62"/>
      <c r="AT42" s="514"/>
      <c r="AU42" s="515"/>
      <c r="AV42" s="511">
        <f t="shared" si="1"/>
        <v>139</v>
      </c>
      <c r="AW42" s="511">
        <f t="shared" si="2"/>
        <v>139</v>
      </c>
      <c r="AX42" s="64"/>
      <c r="AY42" s="65"/>
      <c r="AZ42" s="66"/>
      <c r="BA42" s="67"/>
      <c r="BB42" s="68"/>
      <c r="BC42" s="45">
        <f t="shared" si="3"/>
        <v>0</v>
      </c>
      <c r="BD42" s="44">
        <f t="shared" si="4"/>
        <v>0</v>
      </c>
      <c r="BE42" s="512">
        <f t="shared" si="5"/>
        <v>145.95000000000002</v>
      </c>
      <c r="BF42" s="242"/>
      <c r="BG42" s="210">
        <f t="shared" si="16"/>
        <v>0</v>
      </c>
      <c r="BH42" s="512">
        <f t="shared" si="17"/>
        <v>152.9</v>
      </c>
      <c r="BI42" s="400"/>
      <c r="BJ42" s="44">
        <f t="shared" si="6"/>
        <v>0</v>
      </c>
      <c r="BK42" s="512">
        <f t="shared" si="7"/>
        <v>159.85</v>
      </c>
      <c r="BL42" s="400"/>
      <c r="BM42" s="210">
        <f t="shared" si="8"/>
        <v>0</v>
      </c>
      <c r="BN42" s="512">
        <f t="shared" si="9"/>
        <v>166.79999999999998</v>
      </c>
      <c r="BO42" s="397">
        <f t="shared" si="10"/>
        <v>0</v>
      </c>
      <c r="BP42" s="210">
        <f t="shared" si="11"/>
        <v>0</v>
      </c>
      <c r="BQ42" s="44">
        <f t="shared" si="12"/>
        <v>0</v>
      </c>
      <c r="BR42" s="70">
        <v>2472</v>
      </c>
    </row>
    <row r="43" spans="1:70" ht="13.75" customHeight="1">
      <c r="A43" s="44" t="str">
        <f t="shared" ref="A43" si="35">"BL2"&amp;REPT(0,4-LEN(BR43))&amp;BR43</f>
        <v>BL22667</v>
      </c>
      <c r="B43" s="83" t="s">
        <v>402</v>
      </c>
      <c r="C43" s="83" t="s">
        <v>1694</v>
      </c>
      <c r="D43" s="83" t="s">
        <v>65</v>
      </c>
      <c r="E43" s="604"/>
      <c r="F43" s="46" t="s">
        <v>340</v>
      </c>
      <c r="G43" s="650" t="s">
        <v>1966</v>
      </c>
      <c r="H43" s="47"/>
      <c r="I43" s="241" t="s">
        <v>1798</v>
      </c>
      <c r="J43" s="636" t="s">
        <v>1809</v>
      </c>
      <c r="K43" s="636" t="s">
        <v>1801</v>
      </c>
      <c r="L43" s="223" t="s">
        <v>1799</v>
      </c>
      <c r="M43" s="48">
        <v>9</v>
      </c>
      <c r="N43" s="44">
        <v>1</v>
      </c>
      <c r="O43" s="210"/>
      <c r="P43" s="210"/>
      <c r="Q43" s="49"/>
      <c r="R43" s="50"/>
      <c r="S43" s="51"/>
      <c r="T43" s="52"/>
      <c r="U43" s="53"/>
      <c r="V43" s="54"/>
      <c r="W43" s="55"/>
      <c r="X43" s="56"/>
      <c r="Y43" s="57"/>
      <c r="Z43" s="58"/>
      <c r="AA43" s="59"/>
      <c r="AB43" s="95"/>
      <c r="AC43" s="95"/>
      <c r="AD43" s="213">
        <f t="shared" si="13"/>
        <v>0</v>
      </c>
      <c r="AE43" s="60">
        <f t="shared" ref="AE43" si="36">N43*AD43</f>
        <v>0</v>
      </c>
      <c r="AF43" s="62"/>
      <c r="AG43" s="62"/>
      <c r="AH43" s="63"/>
      <c r="AI43" s="62"/>
      <c r="AJ43" s="62"/>
      <c r="AK43" s="62"/>
      <c r="AL43" s="516"/>
      <c r="AM43" s="510"/>
      <c r="AN43" s="62">
        <f>ROUND(CEILING(AR43*('Summary '!$J$4/100+1),5),0)-1</f>
        <v>694</v>
      </c>
      <c r="AO43" s="63">
        <f t="shared" ref="AO43" si="37">IF(P43=TRUE,-0.05,0)</f>
        <v>0</v>
      </c>
      <c r="AP43" s="63">
        <f t="shared" ref="AP43" si="38">IF(O43=TRUE,0.15,0)</f>
        <v>0</v>
      </c>
      <c r="AQ43" s="63"/>
      <c r="AR43" s="62">
        <v>569</v>
      </c>
      <c r="AS43" s="62"/>
      <c r="AT43" s="514"/>
      <c r="AU43" s="515"/>
      <c r="AV43" s="511">
        <f t="shared" si="1"/>
        <v>569</v>
      </c>
      <c r="AW43" s="511">
        <f t="shared" si="2"/>
        <v>569</v>
      </c>
      <c r="AX43" s="64"/>
      <c r="AY43" s="65"/>
      <c r="AZ43" s="66"/>
      <c r="BA43" s="67"/>
      <c r="BB43" s="68"/>
      <c r="BC43" s="45">
        <f t="shared" si="3"/>
        <v>0</v>
      </c>
      <c r="BD43" s="44">
        <f t="shared" si="4"/>
        <v>0</v>
      </c>
      <c r="BE43" s="512">
        <f t="shared" si="5"/>
        <v>597.45000000000005</v>
      </c>
      <c r="BF43" s="242"/>
      <c r="BG43" s="210">
        <f t="shared" ref="BG43" si="39">$N43*BF43</f>
        <v>0</v>
      </c>
      <c r="BH43" s="512">
        <f t="shared" si="17"/>
        <v>625.90000000000009</v>
      </c>
      <c r="BI43" s="400"/>
      <c r="BJ43" s="44">
        <f t="shared" si="6"/>
        <v>0</v>
      </c>
      <c r="BK43" s="512">
        <f t="shared" si="7"/>
        <v>654.34999999999991</v>
      </c>
      <c r="BL43" s="400"/>
      <c r="BM43" s="210">
        <f t="shared" si="8"/>
        <v>0</v>
      </c>
      <c r="BN43" s="512">
        <f t="shared" si="9"/>
        <v>682.8</v>
      </c>
      <c r="BO43" s="397">
        <f t="shared" si="10"/>
        <v>0</v>
      </c>
      <c r="BP43" s="210">
        <f t="shared" si="11"/>
        <v>0</v>
      </c>
      <c r="BQ43" s="44">
        <f t="shared" si="12"/>
        <v>0</v>
      </c>
      <c r="BR43" s="70">
        <v>2667</v>
      </c>
    </row>
    <row r="44" spans="1:70" ht="13.75" customHeight="1">
      <c r="A44" s="44" t="str">
        <f t="shared" ref="A44:A45" si="40">"BL2"&amp;REPT(0,4-LEN(BR44))&amp;BR44</f>
        <v>BL21252</v>
      </c>
      <c r="B44" s="38" t="s">
        <v>94</v>
      </c>
      <c r="C44" s="47" t="s">
        <v>94</v>
      </c>
      <c r="D44" s="47" t="s">
        <v>7</v>
      </c>
      <c r="E44" s="241"/>
      <c r="F44" s="46" t="s">
        <v>331</v>
      </c>
      <c r="G44" s="46" t="s">
        <v>76</v>
      </c>
      <c r="H44" s="47" t="s">
        <v>95</v>
      </c>
      <c r="I44" s="241" t="s">
        <v>1798</v>
      </c>
      <c r="J44" s="636" t="s">
        <v>1809</v>
      </c>
      <c r="K44" s="636" t="s">
        <v>1801</v>
      </c>
      <c r="L44" s="223" t="s">
        <v>1799</v>
      </c>
      <c r="M44" s="48">
        <v>12.59</v>
      </c>
      <c r="N44" s="44">
        <v>10</v>
      </c>
      <c r="O44" s="210"/>
      <c r="P44" s="210"/>
      <c r="Q44" s="49"/>
      <c r="R44" s="50"/>
      <c r="S44" s="51"/>
      <c r="T44" s="52"/>
      <c r="U44" s="53"/>
      <c r="V44" s="54"/>
      <c r="W44" s="55"/>
      <c r="X44" s="56"/>
      <c r="Y44" s="57"/>
      <c r="Z44" s="58"/>
      <c r="AA44" s="59"/>
      <c r="AB44" s="95"/>
      <c r="AC44" s="95"/>
      <c r="AD44" s="213">
        <f t="shared" si="13"/>
        <v>0</v>
      </c>
      <c r="AE44" s="60">
        <f t="shared" ref="AE44:AE45" si="41">N44*AD44</f>
        <v>0</v>
      </c>
      <c r="AF44" s="62"/>
      <c r="AG44" s="62"/>
      <c r="AH44" s="63"/>
      <c r="AI44" s="62"/>
      <c r="AJ44" s="62"/>
      <c r="AK44" s="62"/>
      <c r="AL44" s="516"/>
      <c r="AM44" s="510"/>
      <c r="AN44" s="62">
        <f>ROUND(CEILING(AR44*('Summary '!$J$2/100+1),5),0)-1</f>
        <v>224</v>
      </c>
      <c r="AO44" s="63">
        <f t="shared" si="14"/>
        <v>0</v>
      </c>
      <c r="AP44" s="63">
        <f t="shared" si="15"/>
        <v>0</v>
      </c>
      <c r="AQ44" s="63"/>
      <c r="AR44" s="62">
        <v>184</v>
      </c>
      <c r="AS44" s="62"/>
      <c r="AT44" s="514"/>
      <c r="AU44" s="515"/>
      <c r="AV44" s="511">
        <f t="shared" si="1"/>
        <v>184</v>
      </c>
      <c r="AW44" s="511">
        <f t="shared" si="2"/>
        <v>184</v>
      </c>
      <c r="AX44" s="64"/>
      <c r="AY44" s="65"/>
      <c r="AZ44" s="66"/>
      <c r="BA44" s="67"/>
      <c r="BB44" s="68"/>
      <c r="BC44" s="45">
        <f t="shared" si="3"/>
        <v>0</v>
      </c>
      <c r="BD44" s="44">
        <f t="shared" si="4"/>
        <v>0</v>
      </c>
      <c r="BE44" s="512">
        <f t="shared" si="5"/>
        <v>193.20000000000002</v>
      </c>
      <c r="BF44" s="242"/>
      <c r="BG44" s="210">
        <f t="shared" si="16"/>
        <v>0</v>
      </c>
      <c r="BH44" s="512">
        <f t="shared" si="17"/>
        <v>202.4</v>
      </c>
      <c r="BI44" s="95"/>
      <c r="BJ44" s="44">
        <f t="shared" si="6"/>
        <v>0</v>
      </c>
      <c r="BK44" s="512">
        <f t="shared" si="7"/>
        <v>211.6</v>
      </c>
      <c r="BL44" s="95"/>
      <c r="BM44" s="210">
        <f t="shared" si="8"/>
        <v>0</v>
      </c>
      <c r="BN44" s="512">
        <f t="shared" si="9"/>
        <v>220.79999999999998</v>
      </c>
      <c r="BO44" s="397">
        <f t="shared" si="10"/>
        <v>0</v>
      </c>
      <c r="BP44" s="210">
        <f t="shared" si="11"/>
        <v>0</v>
      </c>
      <c r="BQ44" s="44">
        <f t="shared" si="12"/>
        <v>0</v>
      </c>
      <c r="BR44" s="70">
        <v>1252</v>
      </c>
    </row>
    <row r="45" spans="1:70" ht="13.75" customHeight="1">
      <c r="A45" s="44" t="str">
        <f t="shared" si="40"/>
        <v>BL21251</v>
      </c>
      <c r="B45" s="38" t="s">
        <v>94</v>
      </c>
      <c r="C45" s="47" t="s">
        <v>96</v>
      </c>
      <c r="D45" s="47" t="s">
        <v>7</v>
      </c>
      <c r="E45" s="241"/>
      <c r="F45" s="46" t="s">
        <v>331</v>
      </c>
      <c r="G45" s="46" t="s">
        <v>73</v>
      </c>
      <c r="H45" s="47" t="s">
        <v>95</v>
      </c>
      <c r="I45" s="241" t="s">
        <v>1798</v>
      </c>
      <c r="J45" s="636" t="s">
        <v>1809</v>
      </c>
      <c r="K45" s="636" t="s">
        <v>1801</v>
      </c>
      <c r="L45" s="223" t="s">
        <v>1799</v>
      </c>
      <c r="M45" s="48">
        <v>8.4309999999999992</v>
      </c>
      <c r="N45" s="44">
        <v>10</v>
      </c>
      <c r="O45" s="210"/>
      <c r="P45" s="210"/>
      <c r="Q45" s="49"/>
      <c r="R45" s="50"/>
      <c r="S45" s="51"/>
      <c r="T45" s="52"/>
      <c r="U45" s="53"/>
      <c r="V45" s="54"/>
      <c r="W45" s="55"/>
      <c r="X45" s="56"/>
      <c r="Y45" s="57"/>
      <c r="Z45" s="58"/>
      <c r="AA45" s="59"/>
      <c r="AB45" s="95"/>
      <c r="AC45" s="95"/>
      <c r="AD45" s="213">
        <f t="shared" si="13"/>
        <v>0</v>
      </c>
      <c r="AE45" s="60">
        <f t="shared" si="41"/>
        <v>0</v>
      </c>
      <c r="AF45" s="62"/>
      <c r="AG45" s="62"/>
      <c r="AH45" s="63"/>
      <c r="AI45" s="62"/>
      <c r="AJ45" s="62"/>
      <c r="AK45" s="62"/>
      <c r="AL45" s="516"/>
      <c r="AM45" s="510"/>
      <c r="AN45" s="62">
        <f>ROUND(CEILING(AR45*('Summary '!$J$2/100+1),5),0)-1</f>
        <v>184</v>
      </c>
      <c r="AO45" s="63">
        <f t="shared" si="14"/>
        <v>0</v>
      </c>
      <c r="AP45" s="63">
        <f t="shared" si="15"/>
        <v>0</v>
      </c>
      <c r="AQ45" s="63"/>
      <c r="AR45" s="62">
        <v>149</v>
      </c>
      <c r="AS45" s="62"/>
      <c r="AT45" s="514"/>
      <c r="AU45" s="515"/>
      <c r="AV45" s="511">
        <f t="shared" si="1"/>
        <v>149</v>
      </c>
      <c r="AW45" s="511">
        <f t="shared" si="2"/>
        <v>149</v>
      </c>
      <c r="AX45" s="64"/>
      <c r="AY45" s="65"/>
      <c r="AZ45" s="66"/>
      <c r="BA45" s="67"/>
      <c r="BB45" s="68"/>
      <c r="BC45" s="45">
        <f t="shared" si="3"/>
        <v>0</v>
      </c>
      <c r="BD45" s="44">
        <f t="shared" si="4"/>
        <v>0</v>
      </c>
      <c r="BE45" s="512">
        <f t="shared" si="5"/>
        <v>156.45000000000002</v>
      </c>
      <c r="BF45" s="242"/>
      <c r="BG45" s="210">
        <f t="shared" si="16"/>
        <v>0</v>
      </c>
      <c r="BH45" s="512">
        <f t="shared" si="17"/>
        <v>163.9</v>
      </c>
      <c r="BI45" s="95"/>
      <c r="BJ45" s="44">
        <f t="shared" si="6"/>
        <v>0</v>
      </c>
      <c r="BK45" s="512">
        <f t="shared" si="7"/>
        <v>171.35</v>
      </c>
      <c r="BL45" s="95"/>
      <c r="BM45" s="210">
        <f t="shared" si="8"/>
        <v>0</v>
      </c>
      <c r="BN45" s="512">
        <f t="shared" si="9"/>
        <v>178.79999999999998</v>
      </c>
      <c r="BO45" s="397">
        <f t="shared" si="10"/>
        <v>0</v>
      </c>
      <c r="BP45" s="210">
        <f t="shared" si="11"/>
        <v>0</v>
      </c>
      <c r="BQ45" s="44">
        <f t="shared" si="12"/>
        <v>0</v>
      </c>
      <c r="BR45" s="70">
        <v>1251</v>
      </c>
    </row>
    <row r="46" spans="1:70" ht="13.75" customHeight="1">
      <c r="A46" s="44" t="str">
        <f>"BL2"&amp;REPT(0,4-LEN(BR46))&amp;BR46</f>
        <v>BL21253</v>
      </c>
      <c r="B46" s="38" t="s">
        <v>94</v>
      </c>
      <c r="C46" s="47" t="s">
        <v>97</v>
      </c>
      <c r="D46" s="47" t="s">
        <v>7</v>
      </c>
      <c r="E46" s="241"/>
      <c r="F46" s="46" t="s">
        <v>331</v>
      </c>
      <c r="G46" s="46" t="s">
        <v>87</v>
      </c>
      <c r="H46" s="47" t="s">
        <v>95</v>
      </c>
      <c r="I46" s="241" t="s">
        <v>1798</v>
      </c>
      <c r="J46" s="636" t="s">
        <v>1809</v>
      </c>
      <c r="K46" s="636" t="s">
        <v>1801</v>
      </c>
      <c r="L46" s="223" t="s">
        <v>1799</v>
      </c>
      <c r="M46" s="48">
        <v>11.11</v>
      </c>
      <c r="N46" s="44">
        <v>5</v>
      </c>
      <c r="O46" s="210"/>
      <c r="P46" s="210"/>
      <c r="Q46" s="49"/>
      <c r="R46" s="50"/>
      <c r="S46" s="51"/>
      <c r="T46" s="52"/>
      <c r="U46" s="53"/>
      <c r="V46" s="54"/>
      <c r="W46" s="55"/>
      <c r="X46" s="56"/>
      <c r="Y46" s="57"/>
      <c r="Z46" s="58"/>
      <c r="AA46" s="59"/>
      <c r="AB46" s="95"/>
      <c r="AC46" s="95"/>
      <c r="AD46" s="213">
        <f t="shared" si="13"/>
        <v>0</v>
      </c>
      <c r="AE46" s="60">
        <f>N46*AD46</f>
        <v>0</v>
      </c>
      <c r="AF46" s="62"/>
      <c r="AG46" s="62"/>
      <c r="AH46" s="63"/>
      <c r="AI46" s="62"/>
      <c r="AJ46" s="62"/>
      <c r="AK46" s="62"/>
      <c r="AL46" s="516"/>
      <c r="AM46" s="510"/>
      <c r="AN46" s="62">
        <f>ROUND(CEILING(AR46*('Summary '!$J$2/100+1),5),0)-1</f>
        <v>219</v>
      </c>
      <c r="AO46" s="63">
        <f t="shared" si="14"/>
        <v>0</v>
      </c>
      <c r="AP46" s="63">
        <f t="shared" si="15"/>
        <v>0</v>
      </c>
      <c r="AQ46" s="63"/>
      <c r="AR46" s="62">
        <v>179</v>
      </c>
      <c r="AS46" s="62"/>
      <c r="AT46" s="514"/>
      <c r="AU46" s="515"/>
      <c r="AV46" s="511">
        <f t="shared" si="1"/>
        <v>179</v>
      </c>
      <c r="AW46" s="511">
        <f t="shared" si="2"/>
        <v>179</v>
      </c>
      <c r="AX46" s="64"/>
      <c r="AY46" s="65"/>
      <c r="AZ46" s="66"/>
      <c r="BA46" s="67"/>
      <c r="BB46" s="68"/>
      <c r="BC46" s="45">
        <f t="shared" si="3"/>
        <v>0</v>
      </c>
      <c r="BD46" s="44">
        <f t="shared" si="4"/>
        <v>0</v>
      </c>
      <c r="BE46" s="512">
        <f t="shared" si="5"/>
        <v>187.95000000000002</v>
      </c>
      <c r="BF46" s="242"/>
      <c r="BG46" s="210">
        <f t="shared" si="16"/>
        <v>0</v>
      </c>
      <c r="BH46" s="512">
        <f t="shared" si="17"/>
        <v>196.9</v>
      </c>
      <c r="BI46" s="95"/>
      <c r="BJ46" s="44">
        <f t="shared" si="6"/>
        <v>0</v>
      </c>
      <c r="BK46" s="512">
        <f t="shared" si="7"/>
        <v>205.85</v>
      </c>
      <c r="BL46" s="95"/>
      <c r="BM46" s="210">
        <f t="shared" si="8"/>
        <v>0</v>
      </c>
      <c r="BN46" s="512">
        <f t="shared" si="9"/>
        <v>214.79999999999998</v>
      </c>
      <c r="BO46" s="397">
        <f t="shared" si="10"/>
        <v>0</v>
      </c>
      <c r="BP46" s="210">
        <f t="shared" si="11"/>
        <v>0</v>
      </c>
      <c r="BQ46" s="44">
        <f t="shared" si="12"/>
        <v>0</v>
      </c>
      <c r="BR46" s="70">
        <v>1253</v>
      </c>
    </row>
    <row r="47" spans="1:70" ht="13.75" customHeight="1">
      <c r="A47" s="44" t="str">
        <f t="shared" ref="A47" si="42">"BL2"&amp;REPT(0,4-LEN(BR47))&amp;BR47</f>
        <v>BL21254</v>
      </c>
      <c r="B47" s="38" t="s">
        <v>94</v>
      </c>
      <c r="C47" s="47" t="s">
        <v>98</v>
      </c>
      <c r="D47" s="47" t="s">
        <v>7</v>
      </c>
      <c r="E47" s="241"/>
      <c r="F47" s="46" t="s">
        <v>331</v>
      </c>
      <c r="G47" s="46" t="s">
        <v>99</v>
      </c>
      <c r="H47" s="47" t="s">
        <v>95</v>
      </c>
      <c r="I47" s="241" t="s">
        <v>1798</v>
      </c>
      <c r="J47" s="636" t="s">
        <v>1809</v>
      </c>
      <c r="K47" s="636" t="s">
        <v>1801</v>
      </c>
      <c r="L47" s="223" t="s">
        <v>1799</v>
      </c>
      <c r="M47" s="48"/>
      <c r="N47" s="44">
        <v>1</v>
      </c>
      <c r="O47" s="210"/>
      <c r="P47" s="210"/>
      <c r="Q47" s="49"/>
      <c r="R47" s="50"/>
      <c r="S47" s="51"/>
      <c r="T47" s="52"/>
      <c r="U47" s="53"/>
      <c r="V47" s="54"/>
      <c r="W47" s="55"/>
      <c r="X47" s="56"/>
      <c r="Y47" s="57"/>
      <c r="Z47" s="58"/>
      <c r="AA47" s="59"/>
      <c r="AB47" s="95"/>
      <c r="AC47" s="95"/>
      <c r="AD47" s="213">
        <f t="shared" si="13"/>
        <v>0</v>
      </c>
      <c r="AE47" s="60">
        <f t="shared" ref="AE47" si="43">N47*AD47</f>
        <v>0</v>
      </c>
      <c r="AF47" s="62"/>
      <c r="AG47" s="62"/>
      <c r="AH47" s="63"/>
      <c r="AI47" s="62"/>
      <c r="AJ47" s="62"/>
      <c r="AK47" s="62"/>
      <c r="AL47" s="516"/>
      <c r="AM47" s="510"/>
      <c r="AN47" s="62">
        <f>ROUND(CEILING(AR47*('Summary '!$J$2/100+1),5),0)-1</f>
        <v>94</v>
      </c>
      <c r="AO47" s="63">
        <f t="shared" si="14"/>
        <v>0</v>
      </c>
      <c r="AP47" s="63">
        <f t="shared" si="15"/>
        <v>0</v>
      </c>
      <c r="AQ47" s="63"/>
      <c r="AR47" s="62">
        <v>74</v>
      </c>
      <c r="AS47" s="62"/>
      <c r="AT47" s="514"/>
      <c r="AU47" s="515"/>
      <c r="AV47" s="511">
        <f t="shared" si="1"/>
        <v>74</v>
      </c>
      <c r="AW47" s="511">
        <f t="shared" si="2"/>
        <v>74</v>
      </c>
      <c r="AX47" s="64"/>
      <c r="AY47" s="65"/>
      <c r="AZ47" s="66"/>
      <c r="BA47" s="67"/>
      <c r="BB47" s="68"/>
      <c r="BC47" s="45">
        <f t="shared" si="3"/>
        <v>0</v>
      </c>
      <c r="BD47" s="44">
        <f t="shared" si="4"/>
        <v>0</v>
      </c>
      <c r="BE47" s="512">
        <f t="shared" si="5"/>
        <v>77.7</v>
      </c>
      <c r="BF47" s="242"/>
      <c r="BG47" s="210">
        <f t="shared" si="16"/>
        <v>0</v>
      </c>
      <c r="BH47" s="512">
        <f t="shared" si="17"/>
        <v>81.400000000000006</v>
      </c>
      <c r="BI47" s="95"/>
      <c r="BJ47" s="44">
        <f t="shared" si="6"/>
        <v>0</v>
      </c>
      <c r="BK47" s="512">
        <f t="shared" si="7"/>
        <v>85.1</v>
      </c>
      <c r="BL47" s="95"/>
      <c r="BM47" s="210">
        <f t="shared" si="8"/>
        <v>0</v>
      </c>
      <c r="BN47" s="512">
        <f t="shared" si="9"/>
        <v>88.8</v>
      </c>
      <c r="BO47" s="397">
        <f t="shared" si="10"/>
        <v>0</v>
      </c>
      <c r="BP47" s="210">
        <f t="shared" si="11"/>
        <v>0</v>
      </c>
      <c r="BQ47" s="44">
        <f t="shared" si="12"/>
        <v>0</v>
      </c>
      <c r="BR47" s="70">
        <v>1254</v>
      </c>
    </row>
    <row r="48" spans="1:70" ht="13.75" customHeight="1">
      <c r="A48" s="44" t="str">
        <f t="shared" ref="A48" si="44">"BL2"&amp;REPT(0,4-LEN(BR48))&amp;BR48</f>
        <v>BL21479</v>
      </c>
      <c r="B48" s="38" t="s">
        <v>358</v>
      </c>
      <c r="C48" s="47" t="s">
        <v>358</v>
      </c>
      <c r="D48" s="47" t="s">
        <v>7</v>
      </c>
      <c r="E48" s="241"/>
      <c r="F48" s="46" t="s">
        <v>57</v>
      </c>
      <c r="G48" s="46" t="s">
        <v>76</v>
      </c>
      <c r="H48" s="47" t="s">
        <v>74</v>
      </c>
      <c r="I48" s="241" t="s">
        <v>1798</v>
      </c>
      <c r="J48" s="636" t="s">
        <v>1809</v>
      </c>
      <c r="K48" s="636" t="s">
        <v>1801</v>
      </c>
      <c r="L48" s="223" t="s">
        <v>1799</v>
      </c>
      <c r="M48" s="48">
        <v>10.564</v>
      </c>
      <c r="N48" s="44">
        <v>5</v>
      </c>
      <c r="O48" s="210"/>
      <c r="P48" s="210"/>
      <c r="Q48" s="49"/>
      <c r="R48" s="50"/>
      <c r="S48" s="51"/>
      <c r="T48" s="52"/>
      <c r="U48" s="53"/>
      <c r="V48" s="54"/>
      <c r="W48" s="55"/>
      <c r="X48" s="56"/>
      <c r="Y48" s="57"/>
      <c r="Z48" s="58"/>
      <c r="AA48" s="59"/>
      <c r="AB48" s="95"/>
      <c r="AC48" s="95"/>
      <c r="AD48" s="213">
        <f t="shared" si="13"/>
        <v>0</v>
      </c>
      <c r="AE48" s="60">
        <f t="shared" ref="AE48" si="45">N48*AD48</f>
        <v>0</v>
      </c>
      <c r="AF48" s="62"/>
      <c r="AG48" s="62"/>
      <c r="AH48" s="63"/>
      <c r="AI48" s="62"/>
      <c r="AJ48" s="62"/>
      <c r="AK48" s="62"/>
      <c r="AL48" s="516"/>
      <c r="AM48" s="510"/>
      <c r="AN48" s="62">
        <f>ROUND(CEILING(AR48*('Summary '!$J$2/100+1),5),0)-1</f>
        <v>234</v>
      </c>
      <c r="AO48" s="63">
        <f t="shared" si="14"/>
        <v>0</v>
      </c>
      <c r="AP48" s="63">
        <f t="shared" si="15"/>
        <v>0</v>
      </c>
      <c r="AQ48" s="63"/>
      <c r="AR48" s="62">
        <v>189</v>
      </c>
      <c r="AS48" s="62"/>
      <c r="AT48" s="514"/>
      <c r="AU48" s="515"/>
      <c r="AV48" s="511">
        <f t="shared" si="1"/>
        <v>189</v>
      </c>
      <c r="AW48" s="511">
        <f t="shared" si="2"/>
        <v>189</v>
      </c>
      <c r="AX48" s="64"/>
      <c r="AY48" s="65"/>
      <c r="AZ48" s="66"/>
      <c r="BA48" s="67"/>
      <c r="BB48" s="68"/>
      <c r="BC48" s="45">
        <f t="shared" si="3"/>
        <v>0</v>
      </c>
      <c r="BD48" s="44">
        <f t="shared" si="4"/>
        <v>0</v>
      </c>
      <c r="BE48" s="512">
        <f t="shared" si="5"/>
        <v>198.45000000000002</v>
      </c>
      <c r="BF48" s="242"/>
      <c r="BG48" s="210">
        <f t="shared" si="16"/>
        <v>0</v>
      </c>
      <c r="BH48" s="512">
        <f t="shared" si="17"/>
        <v>207.9</v>
      </c>
      <c r="BI48" s="95"/>
      <c r="BJ48" s="44">
        <f t="shared" si="6"/>
        <v>0</v>
      </c>
      <c r="BK48" s="512">
        <f t="shared" si="7"/>
        <v>217.35</v>
      </c>
      <c r="BL48" s="95"/>
      <c r="BM48" s="210">
        <f t="shared" si="8"/>
        <v>0</v>
      </c>
      <c r="BN48" s="512">
        <f t="shared" si="9"/>
        <v>226.79999999999998</v>
      </c>
      <c r="BO48" s="397">
        <f t="shared" si="10"/>
        <v>0</v>
      </c>
      <c r="BP48" s="210">
        <f t="shared" si="11"/>
        <v>0</v>
      </c>
      <c r="BQ48" s="44">
        <f t="shared" si="12"/>
        <v>0</v>
      </c>
      <c r="BR48" s="70">
        <v>1479</v>
      </c>
    </row>
    <row r="49" spans="1:70" ht="13.75" customHeight="1">
      <c r="A49" s="44" t="str">
        <f t="shared" ref="A49" si="46">"BL2"&amp;REPT(0,4-LEN(BR49))&amp;BR49</f>
        <v>BL21478</v>
      </c>
      <c r="B49" s="38" t="s">
        <v>358</v>
      </c>
      <c r="C49" s="47" t="s">
        <v>360</v>
      </c>
      <c r="D49" s="47" t="s">
        <v>7</v>
      </c>
      <c r="E49" s="241"/>
      <c r="F49" s="46" t="s">
        <v>57</v>
      </c>
      <c r="G49" s="46" t="s">
        <v>73</v>
      </c>
      <c r="H49" s="47" t="s">
        <v>74</v>
      </c>
      <c r="I49" s="241" t="s">
        <v>1798</v>
      </c>
      <c r="J49" s="636" t="s">
        <v>1809</v>
      </c>
      <c r="K49" s="636" t="s">
        <v>1801</v>
      </c>
      <c r="L49" s="223" t="s">
        <v>1799</v>
      </c>
      <c r="M49" s="48">
        <v>4.92</v>
      </c>
      <c r="N49" s="44">
        <v>10</v>
      </c>
      <c r="O49" s="210"/>
      <c r="P49" s="210"/>
      <c r="Q49" s="49"/>
      <c r="R49" s="50"/>
      <c r="S49" s="51"/>
      <c r="T49" s="52"/>
      <c r="U49" s="53"/>
      <c r="V49" s="54"/>
      <c r="W49" s="55"/>
      <c r="X49" s="56"/>
      <c r="Y49" s="57"/>
      <c r="Z49" s="58"/>
      <c r="AA49" s="59"/>
      <c r="AB49" s="95"/>
      <c r="AC49" s="95"/>
      <c r="AD49" s="213">
        <f t="shared" si="13"/>
        <v>0</v>
      </c>
      <c r="AE49" s="60">
        <f t="shared" ref="AE49" si="47">N49*AD49</f>
        <v>0</v>
      </c>
      <c r="AF49" s="62"/>
      <c r="AG49" s="62"/>
      <c r="AH49" s="63"/>
      <c r="AI49" s="62"/>
      <c r="AJ49" s="62"/>
      <c r="AK49" s="62"/>
      <c r="AL49" s="516"/>
      <c r="AM49" s="510"/>
      <c r="AN49" s="62">
        <f>ROUND(CEILING(AR49*('Summary '!$J$2/100+1),5),0)-1</f>
        <v>154</v>
      </c>
      <c r="AO49" s="63">
        <f t="shared" si="14"/>
        <v>0</v>
      </c>
      <c r="AP49" s="63">
        <f t="shared" si="15"/>
        <v>0</v>
      </c>
      <c r="AQ49" s="63"/>
      <c r="AR49" s="62">
        <v>124</v>
      </c>
      <c r="AS49" s="62"/>
      <c r="AT49" s="514"/>
      <c r="AU49" s="515"/>
      <c r="AV49" s="511">
        <f t="shared" si="1"/>
        <v>124</v>
      </c>
      <c r="AW49" s="511">
        <f t="shared" si="2"/>
        <v>124</v>
      </c>
      <c r="AX49" s="64"/>
      <c r="AY49" s="65"/>
      <c r="AZ49" s="66"/>
      <c r="BA49" s="67"/>
      <c r="BB49" s="68"/>
      <c r="BC49" s="45">
        <f t="shared" si="3"/>
        <v>0</v>
      </c>
      <c r="BD49" s="44">
        <f t="shared" si="4"/>
        <v>0</v>
      </c>
      <c r="BE49" s="512">
        <f t="shared" si="5"/>
        <v>130.20000000000002</v>
      </c>
      <c r="BF49" s="242"/>
      <c r="BG49" s="210">
        <f t="shared" si="16"/>
        <v>0</v>
      </c>
      <c r="BH49" s="512">
        <f t="shared" si="17"/>
        <v>136.4</v>
      </c>
      <c r="BI49" s="95"/>
      <c r="BJ49" s="44">
        <f t="shared" si="6"/>
        <v>0</v>
      </c>
      <c r="BK49" s="512">
        <f t="shared" si="7"/>
        <v>142.6</v>
      </c>
      <c r="BL49" s="95"/>
      <c r="BM49" s="210">
        <f t="shared" si="8"/>
        <v>0</v>
      </c>
      <c r="BN49" s="512">
        <f t="shared" si="9"/>
        <v>148.79999999999998</v>
      </c>
      <c r="BO49" s="397">
        <f t="shared" si="10"/>
        <v>0</v>
      </c>
      <c r="BP49" s="210">
        <f t="shared" si="11"/>
        <v>0</v>
      </c>
      <c r="BQ49" s="44">
        <f t="shared" si="12"/>
        <v>0</v>
      </c>
      <c r="BR49" s="70">
        <v>1478</v>
      </c>
    </row>
    <row r="50" spans="1:70" ht="13.75" customHeight="1">
      <c r="A50" s="44" t="str">
        <f>"BL2"&amp;REPT(0,4-LEN(BR50))&amp;BR50</f>
        <v>BL21480</v>
      </c>
      <c r="B50" s="38" t="s">
        <v>358</v>
      </c>
      <c r="C50" s="47" t="s">
        <v>361</v>
      </c>
      <c r="D50" s="47" t="s">
        <v>7</v>
      </c>
      <c r="E50" s="241"/>
      <c r="F50" s="46" t="s">
        <v>57</v>
      </c>
      <c r="G50" s="46" t="s">
        <v>87</v>
      </c>
      <c r="H50" s="47" t="s">
        <v>74</v>
      </c>
      <c r="I50" s="241" t="s">
        <v>1798</v>
      </c>
      <c r="J50" s="636" t="s">
        <v>1809</v>
      </c>
      <c r="K50" s="636" t="s">
        <v>1801</v>
      </c>
      <c r="L50" s="223" t="s">
        <v>1799</v>
      </c>
      <c r="M50" s="48">
        <v>6.0060000000000002</v>
      </c>
      <c r="N50" s="44">
        <v>2</v>
      </c>
      <c r="O50" s="210"/>
      <c r="P50" s="210"/>
      <c r="Q50" s="49"/>
      <c r="R50" s="50"/>
      <c r="S50" s="51"/>
      <c r="T50" s="52"/>
      <c r="U50" s="53"/>
      <c r="V50" s="54"/>
      <c r="W50" s="55"/>
      <c r="X50" s="56"/>
      <c r="Y50" s="57"/>
      <c r="Z50" s="58"/>
      <c r="AA50" s="59"/>
      <c r="AB50" s="95"/>
      <c r="AC50" s="95"/>
      <c r="AD50" s="213">
        <f t="shared" si="13"/>
        <v>0</v>
      </c>
      <c r="AE50" s="60">
        <f>N50*AD50</f>
        <v>0</v>
      </c>
      <c r="AF50" s="62"/>
      <c r="AG50" s="62"/>
      <c r="AH50" s="63"/>
      <c r="AI50" s="62"/>
      <c r="AJ50" s="62"/>
      <c r="AK50" s="62"/>
      <c r="AL50" s="516"/>
      <c r="AM50" s="510"/>
      <c r="AN50" s="62">
        <f>ROUND(CEILING(AR50*('Summary '!$J$2/100+1),5),0)-1</f>
        <v>169</v>
      </c>
      <c r="AO50" s="63">
        <f t="shared" si="14"/>
        <v>0</v>
      </c>
      <c r="AP50" s="63">
        <f t="shared" si="15"/>
        <v>0</v>
      </c>
      <c r="AQ50" s="63"/>
      <c r="AR50" s="62">
        <v>139</v>
      </c>
      <c r="AS50" s="62"/>
      <c r="AT50" s="514"/>
      <c r="AU50" s="515"/>
      <c r="AV50" s="511">
        <f t="shared" si="1"/>
        <v>139</v>
      </c>
      <c r="AW50" s="511">
        <f t="shared" si="2"/>
        <v>139</v>
      </c>
      <c r="AX50" s="64"/>
      <c r="AY50" s="65"/>
      <c r="AZ50" s="66"/>
      <c r="BA50" s="67"/>
      <c r="BB50" s="68"/>
      <c r="BC50" s="45">
        <f t="shared" si="3"/>
        <v>0</v>
      </c>
      <c r="BD50" s="44">
        <f t="shared" si="4"/>
        <v>0</v>
      </c>
      <c r="BE50" s="512">
        <f t="shared" si="5"/>
        <v>145.95000000000002</v>
      </c>
      <c r="BF50" s="242"/>
      <c r="BG50" s="210">
        <f t="shared" si="16"/>
        <v>0</v>
      </c>
      <c r="BH50" s="512">
        <f t="shared" si="17"/>
        <v>152.9</v>
      </c>
      <c r="BI50" s="95"/>
      <c r="BJ50" s="44">
        <f t="shared" si="6"/>
        <v>0</v>
      </c>
      <c r="BK50" s="512">
        <f t="shared" si="7"/>
        <v>159.85</v>
      </c>
      <c r="BL50" s="95"/>
      <c r="BM50" s="210">
        <f t="shared" si="8"/>
        <v>0</v>
      </c>
      <c r="BN50" s="512">
        <f t="shared" si="9"/>
        <v>166.79999999999998</v>
      </c>
      <c r="BO50" s="397">
        <f t="shared" si="10"/>
        <v>0</v>
      </c>
      <c r="BP50" s="210">
        <f t="shared" si="11"/>
        <v>0</v>
      </c>
      <c r="BQ50" s="44">
        <f t="shared" si="12"/>
        <v>0</v>
      </c>
      <c r="BR50" s="70">
        <v>1480</v>
      </c>
    </row>
    <row r="51" spans="1:70" ht="13.75" customHeight="1">
      <c r="A51" s="44" t="str">
        <f>"BL2"&amp;REPT(0,4-LEN(BR51))&amp;BR51</f>
        <v>BL21476</v>
      </c>
      <c r="B51" s="38" t="s">
        <v>358</v>
      </c>
      <c r="C51" s="47" t="s">
        <v>359</v>
      </c>
      <c r="D51" s="47" t="s">
        <v>7</v>
      </c>
      <c r="E51" s="241"/>
      <c r="F51" s="47" t="s">
        <v>57</v>
      </c>
      <c r="G51" s="46" t="s">
        <v>93</v>
      </c>
      <c r="H51" s="47" t="s">
        <v>74</v>
      </c>
      <c r="I51" s="241" t="s">
        <v>1798</v>
      </c>
      <c r="J51" s="636" t="s">
        <v>1809</v>
      </c>
      <c r="K51" s="636" t="s">
        <v>1801</v>
      </c>
      <c r="L51" s="223" t="s">
        <v>1799</v>
      </c>
      <c r="M51" s="48">
        <v>2.488</v>
      </c>
      <c r="N51" s="44">
        <v>10</v>
      </c>
      <c r="O51" s="210"/>
      <c r="P51" s="210"/>
      <c r="Q51" s="49"/>
      <c r="R51" s="50"/>
      <c r="S51" s="51"/>
      <c r="T51" s="52"/>
      <c r="U51" s="53"/>
      <c r="V51" s="54"/>
      <c r="W51" s="55"/>
      <c r="X51" s="56"/>
      <c r="Y51" s="57"/>
      <c r="Z51" s="58"/>
      <c r="AA51" s="59"/>
      <c r="AB51" s="95"/>
      <c r="AC51" s="95"/>
      <c r="AD51" s="213">
        <f t="shared" si="13"/>
        <v>0</v>
      </c>
      <c r="AE51" s="60">
        <f>N51*AD51</f>
        <v>0</v>
      </c>
      <c r="AF51" s="62"/>
      <c r="AG51" s="62"/>
      <c r="AH51" s="63"/>
      <c r="AI51" s="62"/>
      <c r="AJ51" s="62"/>
      <c r="AK51" s="62"/>
      <c r="AL51" s="516"/>
      <c r="AM51" s="510"/>
      <c r="AN51" s="62">
        <f>ROUND(CEILING(AR51*('Summary '!$J$2/100+1),5),0)-1</f>
        <v>99</v>
      </c>
      <c r="AO51" s="63">
        <f t="shared" si="14"/>
        <v>0</v>
      </c>
      <c r="AP51" s="63">
        <f t="shared" si="15"/>
        <v>0</v>
      </c>
      <c r="AQ51" s="63"/>
      <c r="AR51" s="62">
        <v>79</v>
      </c>
      <c r="AS51" s="62"/>
      <c r="AT51" s="514"/>
      <c r="AU51" s="515"/>
      <c r="AV51" s="511">
        <f t="shared" si="1"/>
        <v>79</v>
      </c>
      <c r="AW51" s="511">
        <f t="shared" si="2"/>
        <v>79</v>
      </c>
      <c r="AX51" s="64"/>
      <c r="AY51" s="65"/>
      <c r="AZ51" s="66"/>
      <c r="BA51" s="67"/>
      <c r="BB51" s="68"/>
      <c r="BC51" s="45">
        <f t="shared" si="3"/>
        <v>0</v>
      </c>
      <c r="BD51" s="44">
        <f t="shared" si="4"/>
        <v>0</v>
      </c>
      <c r="BE51" s="512">
        <f t="shared" si="5"/>
        <v>82.95</v>
      </c>
      <c r="BF51" s="242"/>
      <c r="BG51" s="210">
        <f t="shared" si="16"/>
        <v>0</v>
      </c>
      <c r="BH51" s="512">
        <f t="shared" si="17"/>
        <v>86.9</v>
      </c>
      <c r="BI51" s="95"/>
      <c r="BJ51" s="44">
        <f t="shared" si="6"/>
        <v>0</v>
      </c>
      <c r="BK51" s="512">
        <f t="shared" si="7"/>
        <v>90.85</v>
      </c>
      <c r="BL51" s="95"/>
      <c r="BM51" s="210">
        <f t="shared" si="8"/>
        <v>0</v>
      </c>
      <c r="BN51" s="512">
        <f t="shared" si="9"/>
        <v>94.8</v>
      </c>
      <c r="BO51" s="397">
        <f t="shared" si="10"/>
        <v>0</v>
      </c>
      <c r="BP51" s="210">
        <f t="shared" si="11"/>
        <v>0</v>
      </c>
      <c r="BQ51" s="44">
        <f t="shared" si="12"/>
        <v>0</v>
      </c>
      <c r="BR51" s="70">
        <v>1476</v>
      </c>
    </row>
    <row r="52" spans="1:70" ht="13.75" customHeight="1">
      <c r="A52" s="44" t="str">
        <f>"BL2"&amp;REPT(0,4-LEN(BR52))&amp;BR52</f>
        <v>BL21435</v>
      </c>
      <c r="B52" s="38" t="s">
        <v>358</v>
      </c>
      <c r="C52" s="47" t="s">
        <v>367</v>
      </c>
      <c r="D52" s="47" t="s">
        <v>7</v>
      </c>
      <c r="E52" s="241"/>
      <c r="F52" s="47" t="s">
        <v>392</v>
      </c>
      <c r="G52" s="46" t="s">
        <v>67</v>
      </c>
      <c r="H52" s="47" t="s">
        <v>74</v>
      </c>
      <c r="I52" s="241" t="s">
        <v>1798</v>
      </c>
      <c r="J52" s="636" t="s">
        <v>1809</v>
      </c>
      <c r="K52" s="636" t="s">
        <v>1801</v>
      </c>
      <c r="L52" s="223" t="s">
        <v>1799</v>
      </c>
      <c r="M52" s="48">
        <v>1.286</v>
      </c>
      <c r="N52" s="44">
        <v>10</v>
      </c>
      <c r="O52" s="210"/>
      <c r="P52" s="210"/>
      <c r="Q52" s="49"/>
      <c r="R52" s="50"/>
      <c r="S52" s="51"/>
      <c r="T52" s="52"/>
      <c r="U52" s="53"/>
      <c r="V52" s="54"/>
      <c r="W52" s="55"/>
      <c r="X52" s="56"/>
      <c r="Y52" s="57"/>
      <c r="Z52" s="58"/>
      <c r="AA52" s="59"/>
      <c r="AB52" s="95"/>
      <c r="AC52" s="95"/>
      <c r="AD52" s="213">
        <f t="shared" si="13"/>
        <v>0</v>
      </c>
      <c r="AE52" s="60">
        <f>N52*AD52</f>
        <v>0</v>
      </c>
      <c r="AF52" s="62"/>
      <c r="AG52" s="62"/>
      <c r="AH52" s="63"/>
      <c r="AI52" s="62"/>
      <c r="AJ52" s="62"/>
      <c r="AK52" s="62"/>
      <c r="AL52" s="516"/>
      <c r="AM52" s="510"/>
      <c r="AN52" s="62">
        <f>ROUND(CEILING(AR52*('Summary '!$J$2/100+1),5),0)-1</f>
        <v>74</v>
      </c>
      <c r="AO52" s="63">
        <f t="shared" si="14"/>
        <v>0</v>
      </c>
      <c r="AP52" s="63">
        <f t="shared" si="15"/>
        <v>0</v>
      </c>
      <c r="AQ52" s="63"/>
      <c r="AR52" s="62">
        <v>59</v>
      </c>
      <c r="AS52" s="62"/>
      <c r="AT52" s="514"/>
      <c r="AU52" s="515"/>
      <c r="AV52" s="511">
        <f t="shared" si="1"/>
        <v>59</v>
      </c>
      <c r="AW52" s="511">
        <f t="shared" si="2"/>
        <v>59</v>
      </c>
      <c r="AX52" s="64"/>
      <c r="AY52" s="65"/>
      <c r="AZ52" s="66"/>
      <c r="BA52" s="67"/>
      <c r="BB52" s="68"/>
      <c r="BC52" s="45">
        <f t="shared" si="3"/>
        <v>0</v>
      </c>
      <c r="BD52" s="44">
        <f t="shared" si="4"/>
        <v>0</v>
      </c>
      <c r="BE52" s="512">
        <f t="shared" si="5"/>
        <v>61.95</v>
      </c>
      <c r="BF52" s="242"/>
      <c r="BG52" s="210">
        <f t="shared" si="16"/>
        <v>0</v>
      </c>
      <c r="BH52" s="512">
        <f t="shared" si="17"/>
        <v>64.900000000000006</v>
      </c>
      <c r="BI52" s="95"/>
      <c r="BJ52" s="44">
        <f t="shared" si="6"/>
        <v>0</v>
      </c>
      <c r="BK52" s="512">
        <f t="shared" si="7"/>
        <v>67.849999999999994</v>
      </c>
      <c r="BL52" s="95"/>
      <c r="BM52" s="210">
        <f t="shared" si="8"/>
        <v>0</v>
      </c>
      <c r="BN52" s="512">
        <f t="shared" si="9"/>
        <v>70.8</v>
      </c>
      <c r="BO52" s="397">
        <f t="shared" si="10"/>
        <v>0</v>
      </c>
      <c r="BP52" s="210">
        <f t="shared" si="11"/>
        <v>0</v>
      </c>
      <c r="BQ52" s="44">
        <f t="shared" si="12"/>
        <v>0</v>
      </c>
      <c r="BR52" s="70">
        <v>1435</v>
      </c>
    </row>
    <row r="53" spans="1:70" ht="16">
      <c r="A53" s="96"/>
      <c r="B53" s="96"/>
      <c r="C53" s="295" t="s">
        <v>106</v>
      </c>
      <c r="D53" s="96"/>
      <c r="E53" s="432"/>
      <c r="F53" s="96"/>
      <c r="G53" s="96"/>
      <c r="H53" s="96"/>
      <c r="I53" s="432"/>
      <c r="J53" s="432"/>
      <c r="K53" s="432"/>
      <c r="L53" s="432"/>
      <c r="M53" s="96"/>
      <c r="N53" s="96"/>
      <c r="O53" s="432"/>
      <c r="P53" s="432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96"/>
      <c r="AE53" s="96"/>
      <c r="AF53" s="100"/>
      <c r="AG53" s="100"/>
      <c r="AH53" s="100"/>
      <c r="AI53" s="100"/>
      <c r="AJ53" s="432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181"/>
      <c r="AY53" s="181"/>
      <c r="AZ53" s="181"/>
      <c r="BA53" s="181"/>
      <c r="BB53" s="181"/>
      <c r="BC53" s="96"/>
      <c r="BD53" s="96"/>
      <c r="BE53" s="96"/>
      <c r="BF53" s="181"/>
      <c r="BG53" s="96"/>
      <c r="BH53" s="181"/>
      <c r="BI53" s="96"/>
      <c r="BJ53" s="96"/>
      <c r="BK53" s="96"/>
      <c r="BL53" s="96"/>
      <c r="BM53" s="96"/>
      <c r="BN53" s="96"/>
      <c r="BO53" s="96"/>
      <c r="BP53" s="96"/>
      <c r="BQ53" s="96"/>
      <c r="BR53" s="98"/>
    </row>
    <row r="54" spans="1:70" ht="13.75" customHeight="1">
      <c r="A54" s="44" t="str">
        <f t="shared" ref="A54:A80" si="48">"BL2"&amp;REPT(0,4-LEN(BR54))&amp;BR54</f>
        <v>BL20288</v>
      </c>
      <c r="B54" s="47" t="s">
        <v>106</v>
      </c>
      <c r="C54" s="47" t="s">
        <v>107</v>
      </c>
      <c r="D54" s="47" t="s">
        <v>7</v>
      </c>
      <c r="E54" s="241"/>
      <c r="F54" s="46" t="s">
        <v>68</v>
      </c>
      <c r="G54" s="46" t="s">
        <v>76</v>
      </c>
      <c r="H54" s="47" t="s">
        <v>74</v>
      </c>
      <c r="I54" s="616" t="s">
        <v>1805</v>
      </c>
      <c r="J54" s="636" t="s">
        <v>1809</v>
      </c>
      <c r="K54" s="636" t="s">
        <v>1801</v>
      </c>
      <c r="L54" s="223" t="s">
        <v>1799</v>
      </c>
      <c r="M54" s="48">
        <v>16.02</v>
      </c>
      <c r="N54" s="44">
        <v>20</v>
      </c>
      <c r="O54" s="210"/>
      <c r="P54" s="210"/>
      <c r="Q54" s="49"/>
      <c r="R54" s="50"/>
      <c r="S54" s="51"/>
      <c r="T54" s="52"/>
      <c r="U54" s="53"/>
      <c r="V54" s="54"/>
      <c r="W54" s="55"/>
      <c r="X54" s="56"/>
      <c r="Y54" s="57"/>
      <c r="Z54" s="58"/>
      <c r="AA54" s="59"/>
      <c r="AB54" s="95"/>
      <c r="AC54" s="95"/>
      <c r="AD54" s="213">
        <f t="shared" si="13"/>
        <v>0</v>
      </c>
      <c r="AE54" s="60">
        <f>N54*AD54</f>
        <v>0</v>
      </c>
      <c r="AF54" s="62"/>
      <c r="AG54" s="62"/>
      <c r="AH54" s="63"/>
      <c r="AI54" s="62"/>
      <c r="AJ54" s="62"/>
      <c r="AK54" s="62"/>
      <c r="AL54" s="516"/>
      <c r="AM54" s="510"/>
      <c r="AN54" s="62">
        <f>ROUND(CEILING(AR54*('Summary '!$J$2/100+1),5),0)-1</f>
        <v>349</v>
      </c>
      <c r="AO54" s="63">
        <f t="shared" si="14"/>
        <v>0</v>
      </c>
      <c r="AP54" s="63">
        <f t="shared" si="15"/>
        <v>0</v>
      </c>
      <c r="AQ54" s="63"/>
      <c r="AR54" s="62">
        <v>284</v>
      </c>
      <c r="AS54" s="62"/>
      <c r="AT54" s="514"/>
      <c r="AU54" s="515"/>
      <c r="AV54" s="511">
        <f t="shared" ref="AV54:AV81" si="49">IF(OrderFormType="Wholesale",CEILING(AR54*ExchRate,ExchRateRoundUpTo),CEILING(AN54*ExchRate,ExchRateRoundUpTo)/1.22)</f>
        <v>284</v>
      </c>
      <c r="AW54" s="511">
        <f t="shared" ref="AW54:AW81" si="50">AV54*(1+AO54+AP54)</f>
        <v>284</v>
      </c>
      <c r="AX54" s="64"/>
      <c r="AY54" s="65"/>
      <c r="AZ54" s="66"/>
      <c r="BA54" s="67"/>
      <c r="BB54" s="68"/>
      <c r="BC54" s="45">
        <f t="shared" ref="BC54:BC81" si="51">SUM(AX54:BB54)</f>
        <v>0</v>
      </c>
      <c r="BD54" s="44">
        <f t="shared" ref="BD54:BD81" si="52">N54*BC54</f>
        <v>0</v>
      </c>
      <c r="BE54" s="512">
        <f t="shared" ref="BE54:BE81" si="53">AV54*(1.05+AO54+AP54)</f>
        <v>298.2</v>
      </c>
      <c r="BF54" s="242"/>
      <c r="BG54" s="210">
        <f t="shared" si="16"/>
        <v>0</v>
      </c>
      <c r="BH54" s="512">
        <f t="shared" si="17"/>
        <v>312.40000000000003</v>
      </c>
      <c r="BI54" s="95"/>
      <c r="BJ54" s="44">
        <f t="shared" ref="BJ54:BJ81" si="54">N54*BI54</f>
        <v>0</v>
      </c>
      <c r="BK54" s="512">
        <f t="shared" ref="BK54:BK81" si="55">AV54*(1.15+AO54+AP54)</f>
        <v>326.59999999999997</v>
      </c>
      <c r="BL54" s="95"/>
      <c r="BM54" s="210">
        <f t="shared" ref="BM54:BM81" si="56">N54*BL54</f>
        <v>0</v>
      </c>
      <c r="BN54" s="512">
        <f t="shared" ref="BN54:BN81" si="57">AV54*(1.2+AO54+AP54)</f>
        <v>340.8</v>
      </c>
      <c r="BO54" s="397">
        <f t="shared" ref="BO54:BO81" si="58">(AD54*AW54)+(BC54*BE54)+(BF54*BH54)+(BI54*BK54)+(BL54*BN54)</f>
        <v>0</v>
      </c>
      <c r="BP54" s="210">
        <f t="shared" ref="BP54:BP81" si="59">AD54+BC54+BF54+BI54+BL54</f>
        <v>0</v>
      </c>
      <c r="BQ54" s="44">
        <f t="shared" ref="BQ54:BQ81" si="60">N54*BP54</f>
        <v>0</v>
      </c>
      <c r="BR54" s="70">
        <v>288</v>
      </c>
    </row>
    <row r="55" spans="1:70" ht="13.75" customHeight="1">
      <c r="A55" s="210" t="str">
        <f t="shared" si="48"/>
        <v>BL20341</v>
      </c>
      <c r="B55" s="247" t="s">
        <v>106</v>
      </c>
      <c r="C55" s="247" t="s">
        <v>485</v>
      </c>
      <c r="D55" s="247" t="s">
        <v>65</v>
      </c>
      <c r="E55" s="247"/>
      <c r="F55" s="243" t="s">
        <v>2405</v>
      </c>
      <c r="G55" s="651" t="s">
        <v>1967</v>
      </c>
      <c r="H55" s="241" t="s">
        <v>79</v>
      </c>
      <c r="I55" s="616" t="s">
        <v>1805</v>
      </c>
      <c r="J55" s="636" t="s">
        <v>1809</v>
      </c>
      <c r="K55" s="636" t="s">
        <v>1801</v>
      </c>
      <c r="L55" s="223" t="s">
        <v>1799</v>
      </c>
      <c r="M55" s="212">
        <v>3.0459999999999998</v>
      </c>
      <c r="N55" s="210">
        <v>1</v>
      </c>
      <c r="O55" s="210"/>
      <c r="P55" s="210"/>
      <c r="Q55" s="224"/>
      <c r="R55" s="225"/>
      <c r="S55" s="196"/>
      <c r="T55" s="197"/>
      <c r="U55" s="226"/>
      <c r="V55" s="199"/>
      <c r="W55" s="200"/>
      <c r="X55" s="201"/>
      <c r="Y55" s="202"/>
      <c r="Z55" s="203"/>
      <c r="AA55" s="227"/>
      <c r="AB55" s="95"/>
      <c r="AC55" s="95"/>
      <c r="AD55" s="213">
        <f t="shared" si="13"/>
        <v>0</v>
      </c>
      <c r="AE55" s="213">
        <f t="shared" ref="AE55" si="61">N55*AD55</f>
        <v>0</v>
      </c>
      <c r="AF55" s="62"/>
      <c r="AG55" s="62"/>
      <c r="AH55" s="63"/>
      <c r="AI55" s="62"/>
      <c r="AJ55" s="62"/>
      <c r="AK55" s="62"/>
      <c r="AL55" s="516"/>
      <c r="AM55" s="510"/>
      <c r="AN55" s="62">
        <f>ROUND(CEILING(AR55*('Summary '!$J$4/100+1),5),0)-1</f>
        <v>279</v>
      </c>
      <c r="AO55" s="63">
        <f t="shared" si="14"/>
        <v>0</v>
      </c>
      <c r="AP55" s="63">
        <f t="shared" si="15"/>
        <v>0</v>
      </c>
      <c r="AQ55" s="63"/>
      <c r="AR55" s="62">
        <v>229</v>
      </c>
      <c r="AS55" s="62"/>
      <c r="AT55" s="510"/>
      <c r="AU55" s="511"/>
      <c r="AV55" s="511">
        <f t="shared" si="49"/>
        <v>229</v>
      </c>
      <c r="AW55" s="511">
        <f t="shared" si="50"/>
        <v>229</v>
      </c>
      <c r="AX55" s="234"/>
      <c r="AY55" s="235"/>
      <c r="AZ55" s="236"/>
      <c r="BA55" s="237"/>
      <c r="BB55" s="238"/>
      <c r="BC55" s="239">
        <f t="shared" si="51"/>
        <v>0</v>
      </c>
      <c r="BD55" s="210">
        <f t="shared" si="52"/>
        <v>0</v>
      </c>
      <c r="BE55" s="512">
        <f t="shared" si="53"/>
        <v>240.45000000000002</v>
      </c>
      <c r="BF55" s="242"/>
      <c r="BG55" s="210">
        <f t="shared" si="16"/>
        <v>0</v>
      </c>
      <c r="BH55" s="512">
        <f t="shared" si="17"/>
        <v>251.90000000000003</v>
      </c>
      <c r="BI55" s="400"/>
      <c r="BJ55" s="210">
        <f t="shared" si="54"/>
        <v>0</v>
      </c>
      <c r="BK55" s="512">
        <f t="shared" si="55"/>
        <v>263.34999999999997</v>
      </c>
      <c r="BL55" s="400"/>
      <c r="BM55" s="210">
        <f t="shared" si="56"/>
        <v>0</v>
      </c>
      <c r="BN55" s="512">
        <f t="shared" si="57"/>
        <v>274.8</v>
      </c>
      <c r="BO55" s="397">
        <f t="shared" si="58"/>
        <v>0</v>
      </c>
      <c r="BP55" s="210">
        <f t="shared" si="59"/>
        <v>0</v>
      </c>
      <c r="BQ55" s="210">
        <f t="shared" si="60"/>
        <v>0</v>
      </c>
      <c r="BR55" s="215">
        <v>341</v>
      </c>
    </row>
    <row r="56" spans="1:70" ht="13.75" customHeight="1">
      <c r="A56" s="44" t="str">
        <f t="shared" si="48"/>
        <v>BL20533</v>
      </c>
      <c r="B56" s="38" t="s">
        <v>106</v>
      </c>
      <c r="C56" s="38" t="s">
        <v>108</v>
      </c>
      <c r="D56" s="38" t="s">
        <v>7</v>
      </c>
      <c r="E56" s="393"/>
      <c r="F56" s="46" t="s">
        <v>72</v>
      </c>
      <c r="G56" s="46" t="s">
        <v>73</v>
      </c>
      <c r="H56" s="47" t="s">
        <v>74</v>
      </c>
      <c r="I56" s="616" t="s">
        <v>1805</v>
      </c>
      <c r="J56" s="636" t="s">
        <v>1809</v>
      </c>
      <c r="K56" s="636" t="s">
        <v>1801</v>
      </c>
      <c r="L56" s="223" t="s">
        <v>1799</v>
      </c>
      <c r="M56" s="48">
        <v>7.4050000000000002</v>
      </c>
      <c r="N56" s="44">
        <v>20</v>
      </c>
      <c r="O56" s="210"/>
      <c r="P56" s="210"/>
      <c r="Q56" s="49"/>
      <c r="R56" s="50"/>
      <c r="S56" s="51"/>
      <c r="T56" s="52"/>
      <c r="U56" s="53"/>
      <c r="V56" s="54"/>
      <c r="W56" s="55"/>
      <c r="X56" s="56"/>
      <c r="Y56" s="57"/>
      <c r="Z56" s="58"/>
      <c r="AA56" s="59"/>
      <c r="AB56" s="95"/>
      <c r="AC56" s="95"/>
      <c r="AD56" s="213">
        <f t="shared" si="13"/>
        <v>0</v>
      </c>
      <c r="AE56" s="60">
        <f t="shared" ref="AE56:AE80" si="62">N56*AD56</f>
        <v>0</v>
      </c>
      <c r="AF56" s="62"/>
      <c r="AG56" s="62"/>
      <c r="AH56" s="63"/>
      <c r="AI56" s="62"/>
      <c r="AJ56" s="62"/>
      <c r="AK56" s="62"/>
      <c r="AL56" s="516"/>
      <c r="AM56" s="510"/>
      <c r="AN56" s="62">
        <f>ROUND(CEILING(AR56*('Summary '!$J$2/100+1),5),0)-1</f>
        <v>214</v>
      </c>
      <c r="AO56" s="63">
        <f t="shared" si="14"/>
        <v>0</v>
      </c>
      <c r="AP56" s="63">
        <f t="shared" si="15"/>
        <v>0</v>
      </c>
      <c r="AQ56" s="63"/>
      <c r="AR56" s="62">
        <v>174</v>
      </c>
      <c r="AS56" s="62"/>
      <c r="AT56" s="514"/>
      <c r="AU56" s="515"/>
      <c r="AV56" s="511">
        <f t="shared" si="49"/>
        <v>174</v>
      </c>
      <c r="AW56" s="511">
        <f t="shared" si="50"/>
        <v>174</v>
      </c>
      <c r="AX56" s="64"/>
      <c r="AY56" s="65"/>
      <c r="AZ56" s="66"/>
      <c r="BA56" s="67"/>
      <c r="BB56" s="68"/>
      <c r="BC56" s="45">
        <f t="shared" si="51"/>
        <v>0</v>
      </c>
      <c r="BD56" s="44">
        <f t="shared" si="52"/>
        <v>0</v>
      </c>
      <c r="BE56" s="512">
        <f t="shared" si="53"/>
        <v>182.70000000000002</v>
      </c>
      <c r="BF56" s="242"/>
      <c r="BG56" s="210">
        <f t="shared" si="16"/>
        <v>0</v>
      </c>
      <c r="BH56" s="512">
        <f t="shared" si="17"/>
        <v>191.4</v>
      </c>
      <c r="BI56" s="95"/>
      <c r="BJ56" s="44">
        <f t="shared" si="54"/>
        <v>0</v>
      </c>
      <c r="BK56" s="512">
        <f t="shared" si="55"/>
        <v>200.1</v>
      </c>
      <c r="BL56" s="95"/>
      <c r="BM56" s="210">
        <f t="shared" si="56"/>
        <v>0</v>
      </c>
      <c r="BN56" s="512">
        <f t="shared" si="57"/>
        <v>208.79999999999998</v>
      </c>
      <c r="BO56" s="397">
        <f t="shared" si="58"/>
        <v>0</v>
      </c>
      <c r="BP56" s="210">
        <f t="shared" si="59"/>
        <v>0</v>
      </c>
      <c r="BQ56" s="44">
        <f t="shared" si="60"/>
        <v>0</v>
      </c>
      <c r="BR56" s="70">
        <v>533</v>
      </c>
    </row>
    <row r="57" spans="1:70" ht="13.75" customHeight="1">
      <c r="A57" s="44" t="str">
        <f t="shared" si="48"/>
        <v>BL20290</v>
      </c>
      <c r="B57" s="38" t="s">
        <v>106</v>
      </c>
      <c r="C57" s="38" t="s">
        <v>109</v>
      </c>
      <c r="D57" s="38" t="s">
        <v>7</v>
      </c>
      <c r="E57" s="393"/>
      <c r="F57" s="46" t="s">
        <v>57</v>
      </c>
      <c r="G57" s="46" t="s">
        <v>87</v>
      </c>
      <c r="H57" s="47" t="s">
        <v>74</v>
      </c>
      <c r="I57" s="616" t="s">
        <v>1805</v>
      </c>
      <c r="J57" s="636" t="s">
        <v>1809</v>
      </c>
      <c r="K57" s="636" t="s">
        <v>1801</v>
      </c>
      <c r="L57" s="223" t="s">
        <v>1799</v>
      </c>
      <c r="M57" s="48">
        <v>15.914</v>
      </c>
      <c r="N57" s="44">
        <v>10</v>
      </c>
      <c r="O57" s="210"/>
      <c r="P57" s="210"/>
      <c r="Q57" s="49"/>
      <c r="R57" s="50"/>
      <c r="S57" s="51"/>
      <c r="T57" s="52"/>
      <c r="U57" s="53"/>
      <c r="V57" s="54"/>
      <c r="W57" s="55"/>
      <c r="X57" s="56"/>
      <c r="Y57" s="57"/>
      <c r="Z57" s="58"/>
      <c r="AA57" s="59"/>
      <c r="AB57" s="95"/>
      <c r="AC57" s="95"/>
      <c r="AD57" s="213">
        <f t="shared" si="13"/>
        <v>0</v>
      </c>
      <c r="AE57" s="60">
        <f t="shared" si="62"/>
        <v>0</v>
      </c>
      <c r="AF57" s="62"/>
      <c r="AG57" s="62"/>
      <c r="AH57" s="63"/>
      <c r="AI57" s="62"/>
      <c r="AJ57" s="62"/>
      <c r="AK57" s="62"/>
      <c r="AL57" s="516"/>
      <c r="AM57" s="510"/>
      <c r="AN57" s="62">
        <f>ROUND(CEILING(AR57*('Summary '!$J$2/100+1),5),0)-1</f>
        <v>349</v>
      </c>
      <c r="AO57" s="63">
        <f t="shared" si="14"/>
        <v>0</v>
      </c>
      <c r="AP57" s="63">
        <f t="shared" si="15"/>
        <v>0</v>
      </c>
      <c r="AQ57" s="63"/>
      <c r="AR57" s="62">
        <v>284</v>
      </c>
      <c r="AS57" s="62"/>
      <c r="AT57" s="514"/>
      <c r="AU57" s="515"/>
      <c r="AV57" s="511">
        <f t="shared" si="49"/>
        <v>284</v>
      </c>
      <c r="AW57" s="511">
        <f t="shared" si="50"/>
        <v>284</v>
      </c>
      <c r="AX57" s="64"/>
      <c r="AY57" s="65"/>
      <c r="AZ57" s="66"/>
      <c r="BA57" s="67"/>
      <c r="BB57" s="68"/>
      <c r="BC57" s="45">
        <f t="shared" si="51"/>
        <v>0</v>
      </c>
      <c r="BD57" s="44">
        <f t="shared" si="52"/>
        <v>0</v>
      </c>
      <c r="BE57" s="512">
        <f t="shared" si="53"/>
        <v>298.2</v>
      </c>
      <c r="BF57" s="242"/>
      <c r="BG57" s="210">
        <f t="shared" si="16"/>
        <v>0</v>
      </c>
      <c r="BH57" s="512">
        <f t="shared" si="17"/>
        <v>312.40000000000003</v>
      </c>
      <c r="BI57" s="95"/>
      <c r="BJ57" s="44">
        <f t="shared" si="54"/>
        <v>0</v>
      </c>
      <c r="BK57" s="512">
        <f t="shared" si="55"/>
        <v>326.59999999999997</v>
      </c>
      <c r="BL57" s="95"/>
      <c r="BM57" s="210">
        <f t="shared" si="56"/>
        <v>0</v>
      </c>
      <c r="BN57" s="512">
        <f t="shared" si="57"/>
        <v>340.8</v>
      </c>
      <c r="BO57" s="397">
        <f t="shared" si="58"/>
        <v>0</v>
      </c>
      <c r="BP57" s="210">
        <f t="shared" si="59"/>
        <v>0</v>
      </c>
      <c r="BQ57" s="44">
        <f t="shared" si="60"/>
        <v>0</v>
      </c>
      <c r="BR57" s="70">
        <v>290</v>
      </c>
    </row>
    <row r="58" spans="1:70" ht="13.75" customHeight="1">
      <c r="A58" s="44" t="str">
        <f t="shared" si="48"/>
        <v>BL20474</v>
      </c>
      <c r="B58" s="107" t="s">
        <v>106</v>
      </c>
      <c r="C58" s="38" t="s">
        <v>110</v>
      </c>
      <c r="D58" s="38" t="s">
        <v>7</v>
      </c>
      <c r="E58" s="393"/>
      <c r="F58" s="46" t="s">
        <v>59</v>
      </c>
      <c r="G58" s="46" t="s">
        <v>76</v>
      </c>
      <c r="H58" s="47" t="s">
        <v>79</v>
      </c>
      <c r="I58" s="616" t="s">
        <v>1805</v>
      </c>
      <c r="J58" s="636" t="s">
        <v>1809</v>
      </c>
      <c r="K58" s="636" t="s">
        <v>1801</v>
      </c>
      <c r="L58" s="223" t="s">
        <v>1799</v>
      </c>
      <c r="M58" s="48">
        <v>8.69</v>
      </c>
      <c r="N58" s="44">
        <v>10</v>
      </c>
      <c r="O58" s="210"/>
      <c r="P58" s="210"/>
      <c r="Q58" s="49"/>
      <c r="R58" s="50"/>
      <c r="S58" s="51"/>
      <c r="T58" s="52"/>
      <c r="U58" s="53"/>
      <c r="V58" s="54"/>
      <c r="W58" s="55"/>
      <c r="X58" s="56"/>
      <c r="Y58" s="57"/>
      <c r="Z58" s="58"/>
      <c r="AA58" s="59"/>
      <c r="AB58" s="95"/>
      <c r="AC58" s="95"/>
      <c r="AD58" s="213">
        <f t="shared" si="13"/>
        <v>0</v>
      </c>
      <c r="AE58" s="60">
        <f t="shared" si="62"/>
        <v>0</v>
      </c>
      <c r="AF58" s="62"/>
      <c r="AG58" s="62"/>
      <c r="AH58" s="63"/>
      <c r="AI58" s="62"/>
      <c r="AJ58" s="62"/>
      <c r="AK58" s="62"/>
      <c r="AL58" s="516"/>
      <c r="AM58" s="510"/>
      <c r="AN58" s="62">
        <f>ROUND(CEILING(AR58*('Summary '!$J$2/100+1),5),0)-1</f>
        <v>209</v>
      </c>
      <c r="AO58" s="63">
        <f t="shared" si="14"/>
        <v>0</v>
      </c>
      <c r="AP58" s="63">
        <f t="shared" si="15"/>
        <v>0</v>
      </c>
      <c r="AQ58" s="63"/>
      <c r="AR58" s="62">
        <v>169</v>
      </c>
      <c r="AS58" s="62"/>
      <c r="AT58" s="514"/>
      <c r="AU58" s="515"/>
      <c r="AV58" s="511">
        <f t="shared" si="49"/>
        <v>169</v>
      </c>
      <c r="AW58" s="511">
        <f t="shared" si="50"/>
        <v>169</v>
      </c>
      <c r="AX58" s="64"/>
      <c r="AY58" s="65"/>
      <c r="AZ58" s="66"/>
      <c r="BA58" s="67"/>
      <c r="BB58" s="68"/>
      <c r="BC58" s="45">
        <f t="shared" si="51"/>
        <v>0</v>
      </c>
      <c r="BD58" s="44">
        <f t="shared" si="52"/>
        <v>0</v>
      </c>
      <c r="BE58" s="512">
        <f t="shared" si="53"/>
        <v>177.45000000000002</v>
      </c>
      <c r="BF58" s="242"/>
      <c r="BG58" s="210">
        <f t="shared" si="16"/>
        <v>0</v>
      </c>
      <c r="BH58" s="512">
        <f t="shared" si="17"/>
        <v>185.9</v>
      </c>
      <c r="BI58" s="95"/>
      <c r="BJ58" s="44">
        <f t="shared" si="54"/>
        <v>0</v>
      </c>
      <c r="BK58" s="512">
        <f t="shared" si="55"/>
        <v>194.35</v>
      </c>
      <c r="BL58" s="95"/>
      <c r="BM58" s="210">
        <f t="shared" si="56"/>
        <v>0</v>
      </c>
      <c r="BN58" s="512">
        <f t="shared" si="57"/>
        <v>202.79999999999998</v>
      </c>
      <c r="BO58" s="397">
        <f t="shared" si="58"/>
        <v>0</v>
      </c>
      <c r="BP58" s="210">
        <f t="shared" si="59"/>
        <v>0</v>
      </c>
      <c r="BQ58" s="44">
        <f t="shared" si="60"/>
        <v>0</v>
      </c>
      <c r="BR58" s="70">
        <v>474</v>
      </c>
    </row>
    <row r="59" spans="1:70" ht="13.75" customHeight="1">
      <c r="A59" s="44" t="str">
        <f t="shared" si="48"/>
        <v>BL20291</v>
      </c>
      <c r="B59" s="38" t="s">
        <v>106</v>
      </c>
      <c r="C59" s="38" t="s">
        <v>111</v>
      </c>
      <c r="D59" s="38" t="s">
        <v>7</v>
      </c>
      <c r="E59" s="393"/>
      <c r="F59" s="46" t="s">
        <v>67</v>
      </c>
      <c r="G59" s="46" t="s">
        <v>67</v>
      </c>
      <c r="H59" s="47" t="s">
        <v>74</v>
      </c>
      <c r="I59" s="616" t="s">
        <v>1805</v>
      </c>
      <c r="J59" s="636" t="s">
        <v>1809</v>
      </c>
      <c r="K59" s="636" t="s">
        <v>1801</v>
      </c>
      <c r="L59" s="223" t="s">
        <v>1799</v>
      </c>
      <c r="M59" s="48">
        <v>1.0680000000000001</v>
      </c>
      <c r="N59" s="44">
        <v>10</v>
      </c>
      <c r="O59" s="210"/>
      <c r="P59" s="210"/>
      <c r="Q59" s="49"/>
      <c r="R59" s="50"/>
      <c r="S59" s="51"/>
      <c r="T59" s="52"/>
      <c r="U59" s="53"/>
      <c r="V59" s="54"/>
      <c r="W59" s="55"/>
      <c r="X59" s="56"/>
      <c r="Y59" s="57"/>
      <c r="Z59" s="58"/>
      <c r="AA59" s="59"/>
      <c r="AB59" s="95"/>
      <c r="AC59" s="95"/>
      <c r="AD59" s="213">
        <f t="shared" si="13"/>
        <v>0</v>
      </c>
      <c r="AE59" s="60">
        <f t="shared" si="62"/>
        <v>0</v>
      </c>
      <c r="AF59" s="62"/>
      <c r="AG59" s="62"/>
      <c r="AH59" s="63"/>
      <c r="AI59" s="62"/>
      <c r="AJ59" s="62"/>
      <c r="AK59" s="62"/>
      <c r="AL59" s="516"/>
      <c r="AM59" s="510"/>
      <c r="AN59" s="62">
        <f>ROUND(CEILING(AR59*('Summary '!$J$2/100+1),5),0)-1</f>
        <v>79</v>
      </c>
      <c r="AO59" s="63">
        <f t="shared" si="14"/>
        <v>0</v>
      </c>
      <c r="AP59" s="63">
        <f t="shared" si="15"/>
        <v>0</v>
      </c>
      <c r="AQ59" s="63"/>
      <c r="AR59" s="62">
        <v>64</v>
      </c>
      <c r="AS59" s="62"/>
      <c r="AT59" s="514"/>
      <c r="AU59" s="515"/>
      <c r="AV59" s="511">
        <f t="shared" si="49"/>
        <v>64</v>
      </c>
      <c r="AW59" s="511">
        <f t="shared" si="50"/>
        <v>64</v>
      </c>
      <c r="AX59" s="64"/>
      <c r="AY59" s="65"/>
      <c r="AZ59" s="66"/>
      <c r="BA59" s="67"/>
      <c r="BB59" s="68"/>
      <c r="BC59" s="45">
        <f t="shared" si="51"/>
        <v>0</v>
      </c>
      <c r="BD59" s="44">
        <f t="shared" si="52"/>
        <v>0</v>
      </c>
      <c r="BE59" s="512">
        <f t="shared" si="53"/>
        <v>67.2</v>
      </c>
      <c r="BF59" s="242"/>
      <c r="BG59" s="210">
        <f t="shared" si="16"/>
        <v>0</v>
      </c>
      <c r="BH59" s="512">
        <f t="shared" si="17"/>
        <v>70.400000000000006</v>
      </c>
      <c r="BI59" s="95"/>
      <c r="BJ59" s="44">
        <f t="shared" si="54"/>
        <v>0</v>
      </c>
      <c r="BK59" s="512">
        <f t="shared" si="55"/>
        <v>73.599999999999994</v>
      </c>
      <c r="BL59" s="95"/>
      <c r="BM59" s="210">
        <f t="shared" si="56"/>
        <v>0</v>
      </c>
      <c r="BN59" s="512">
        <f t="shared" si="57"/>
        <v>76.8</v>
      </c>
      <c r="BO59" s="397">
        <f t="shared" si="58"/>
        <v>0</v>
      </c>
      <c r="BP59" s="210">
        <f t="shared" si="59"/>
        <v>0</v>
      </c>
      <c r="BQ59" s="44">
        <f t="shared" si="60"/>
        <v>0</v>
      </c>
      <c r="BR59" s="70">
        <v>291</v>
      </c>
    </row>
    <row r="60" spans="1:70" ht="13.75" customHeight="1">
      <c r="A60" s="427" t="str">
        <f>"BL2"&amp;REPT(0,4-LEN(BR60))&amp;BR60</f>
        <v>BL22677</v>
      </c>
      <c r="B60" s="555" t="s">
        <v>106</v>
      </c>
      <c r="C60" s="555" t="s">
        <v>1902</v>
      </c>
      <c r="D60" s="596" t="s">
        <v>7</v>
      </c>
      <c r="E60" s="393"/>
      <c r="F60" s="47" t="s">
        <v>330</v>
      </c>
      <c r="G60" s="46" t="s">
        <v>76</v>
      </c>
      <c r="H60" s="47" t="s">
        <v>74</v>
      </c>
      <c r="I60" s="616" t="s">
        <v>1805</v>
      </c>
      <c r="J60" s="636" t="s">
        <v>1809</v>
      </c>
      <c r="K60" s="636" t="s">
        <v>1801</v>
      </c>
      <c r="L60" s="223" t="s">
        <v>1799</v>
      </c>
      <c r="M60" s="48">
        <v>8.6</v>
      </c>
      <c r="N60" s="44">
        <v>1</v>
      </c>
      <c r="O60" s="210"/>
      <c r="P60" s="210"/>
      <c r="Q60" s="49"/>
      <c r="R60" s="50"/>
      <c r="S60" s="51"/>
      <c r="T60" s="52"/>
      <c r="U60" s="53"/>
      <c r="V60" s="54"/>
      <c r="W60" s="55"/>
      <c r="X60" s="56"/>
      <c r="Y60" s="57"/>
      <c r="Z60" s="58"/>
      <c r="AA60" s="59"/>
      <c r="AB60" s="95"/>
      <c r="AC60" s="95"/>
      <c r="AD60" s="213">
        <f t="shared" si="13"/>
        <v>0</v>
      </c>
      <c r="AE60" s="60">
        <f>N60*AD60</f>
        <v>0</v>
      </c>
      <c r="AF60" s="62"/>
      <c r="AG60" s="62"/>
      <c r="AH60" s="63"/>
      <c r="AI60" s="62"/>
      <c r="AJ60" s="62"/>
      <c r="AK60" s="62"/>
      <c r="AL60" s="516"/>
      <c r="AM60" s="510"/>
      <c r="AN60" s="62">
        <f>ROUND(CEILING(AR60*('Summary '!$J$4/100+1),5),0)-1</f>
        <v>154</v>
      </c>
      <c r="AO60" s="63">
        <f>IF(P60=TRUE,-0.05,0)</f>
        <v>0</v>
      </c>
      <c r="AP60" s="63">
        <f>IF(O60=TRUE,0.15,0)</f>
        <v>0</v>
      </c>
      <c r="AQ60" s="63"/>
      <c r="AR60" s="62">
        <v>124</v>
      </c>
      <c r="AS60" s="62"/>
      <c r="AT60" s="514"/>
      <c r="AU60" s="515"/>
      <c r="AV60" s="511">
        <f>IF(OrderFormType="Wholesale",CEILING(AR60*ExchRate,ExchRateRoundUpTo),CEILING(AN60*ExchRate,ExchRateRoundUpTo)/1.22)</f>
        <v>124</v>
      </c>
      <c r="AW60" s="511">
        <f>AV60*(1+AO60+AP60)</f>
        <v>124</v>
      </c>
      <c r="AX60" s="64"/>
      <c r="AY60" s="65"/>
      <c r="AZ60" s="66"/>
      <c r="BA60" s="67"/>
      <c r="BB60" s="68"/>
      <c r="BC60" s="45">
        <f t="shared" si="51"/>
        <v>0</v>
      </c>
      <c r="BD60" s="44">
        <f t="shared" si="52"/>
        <v>0</v>
      </c>
      <c r="BE60" s="512">
        <f t="shared" si="53"/>
        <v>130.20000000000002</v>
      </c>
      <c r="BF60" s="242"/>
      <c r="BG60" s="210">
        <f>$N60*BF60</f>
        <v>0</v>
      </c>
      <c r="BH60" s="512">
        <f>$AV60*(1.1+$AO60+$AP60)</f>
        <v>136.4</v>
      </c>
      <c r="BI60" s="400"/>
      <c r="BJ60" s="44">
        <f t="shared" si="54"/>
        <v>0</v>
      </c>
      <c r="BK60" s="512">
        <f t="shared" si="55"/>
        <v>142.6</v>
      </c>
      <c r="BL60" s="400"/>
      <c r="BM60" s="210">
        <f t="shared" si="56"/>
        <v>0</v>
      </c>
      <c r="BN60" s="512">
        <f t="shared" si="57"/>
        <v>148.79999999999998</v>
      </c>
      <c r="BO60" s="397">
        <f t="shared" si="58"/>
        <v>0</v>
      </c>
      <c r="BP60" s="210">
        <f t="shared" si="59"/>
        <v>0</v>
      </c>
      <c r="BQ60" s="44">
        <f t="shared" si="60"/>
        <v>0</v>
      </c>
      <c r="BR60" s="70">
        <v>2677</v>
      </c>
    </row>
    <row r="61" spans="1:70" ht="13.75" customHeight="1">
      <c r="A61" s="427" t="str">
        <f>"BL2"&amp;REPT(0,4-LEN(BR61))&amp;BR61</f>
        <v>BL22678</v>
      </c>
      <c r="B61" s="555" t="s">
        <v>106</v>
      </c>
      <c r="C61" s="555" t="s">
        <v>1903</v>
      </c>
      <c r="D61" s="596" t="s">
        <v>7</v>
      </c>
      <c r="E61" s="393"/>
      <c r="F61" s="47" t="s">
        <v>330</v>
      </c>
      <c r="G61" s="46" t="s">
        <v>76</v>
      </c>
      <c r="H61" s="47" t="s">
        <v>74</v>
      </c>
      <c r="I61" s="616" t="s">
        <v>1805</v>
      </c>
      <c r="J61" s="636" t="s">
        <v>1809</v>
      </c>
      <c r="K61" s="636" t="s">
        <v>1801</v>
      </c>
      <c r="L61" s="223" t="s">
        <v>1799</v>
      </c>
      <c r="M61" s="48">
        <v>9.07</v>
      </c>
      <c r="N61" s="44">
        <v>1</v>
      </c>
      <c r="O61" s="210"/>
      <c r="P61" s="210"/>
      <c r="Q61" s="49"/>
      <c r="R61" s="50"/>
      <c r="S61" s="51"/>
      <c r="T61" s="52"/>
      <c r="U61" s="53"/>
      <c r="V61" s="54"/>
      <c r="W61" s="55"/>
      <c r="X61" s="56"/>
      <c r="Y61" s="57"/>
      <c r="Z61" s="58"/>
      <c r="AA61" s="59"/>
      <c r="AB61" s="95"/>
      <c r="AC61" s="95"/>
      <c r="AD61" s="213">
        <f t="shared" si="13"/>
        <v>0</v>
      </c>
      <c r="AE61" s="60">
        <f>N61*AD61</f>
        <v>0</v>
      </c>
      <c r="AF61" s="62"/>
      <c r="AG61" s="62"/>
      <c r="AH61" s="63"/>
      <c r="AI61" s="62"/>
      <c r="AJ61" s="62"/>
      <c r="AK61" s="62"/>
      <c r="AL61" s="516"/>
      <c r="AM61" s="510"/>
      <c r="AN61" s="62">
        <f>ROUND(CEILING(AR61*('Summary '!$J$4/100+1),5),0)-1</f>
        <v>154</v>
      </c>
      <c r="AO61" s="63">
        <f>IF(P61=TRUE,-0.05,0)</f>
        <v>0</v>
      </c>
      <c r="AP61" s="63">
        <f>IF(O61=TRUE,0.15,0)</f>
        <v>0</v>
      </c>
      <c r="AQ61" s="63"/>
      <c r="AR61" s="62">
        <v>124</v>
      </c>
      <c r="AS61" s="62"/>
      <c r="AT61" s="514"/>
      <c r="AU61" s="515"/>
      <c r="AV61" s="511">
        <f>IF(OrderFormType="Wholesale",CEILING(AR61*ExchRate,ExchRateRoundUpTo),CEILING(AN61*ExchRate,ExchRateRoundUpTo)/1.22)</f>
        <v>124</v>
      </c>
      <c r="AW61" s="511">
        <f>AV61*(1+AO61+AP61)</f>
        <v>124</v>
      </c>
      <c r="AX61" s="64"/>
      <c r="AY61" s="65"/>
      <c r="AZ61" s="66"/>
      <c r="BA61" s="67"/>
      <c r="BB61" s="68"/>
      <c r="BC61" s="45">
        <f t="shared" si="51"/>
        <v>0</v>
      </c>
      <c r="BD61" s="44">
        <f t="shared" si="52"/>
        <v>0</v>
      </c>
      <c r="BE61" s="512">
        <f t="shared" si="53"/>
        <v>130.20000000000002</v>
      </c>
      <c r="BF61" s="242"/>
      <c r="BG61" s="210">
        <f>$N61*BF61</f>
        <v>0</v>
      </c>
      <c r="BH61" s="512">
        <f>$AV61*(1.1+$AO61+$AP61)</f>
        <v>136.4</v>
      </c>
      <c r="BI61" s="400"/>
      <c r="BJ61" s="44">
        <f t="shared" si="54"/>
        <v>0</v>
      </c>
      <c r="BK61" s="512">
        <f t="shared" si="55"/>
        <v>142.6</v>
      </c>
      <c r="BL61" s="400"/>
      <c r="BM61" s="210">
        <f t="shared" si="56"/>
        <v>0</v>
      </c>
      <c r="BN61" s="512">
        <f t="shared" si="57"/>
        <v>148.79999999999998</v>
      </c>
      <c r="BO61" s="397">
        <f t="shared" si="58"/>
        <v>0</v>
      </c>
      <c r="BP61" s="210">
        <f t="shared" si="59"/>
        <v>0</v>
      </c>
      <c r="BQ61" s="44">
        <f t="shared" si="60"/>
        <v>0</v>
      </c>
      <c r="BR61" s="70">
        <v>2678</v>
      </c>
    </row>
    <row r="62" spans="1:70" ht="13.75" customHeight="1">
      <c r="A62" s="44" t="str">
        <f t="shared" si="48"/>
        <v>BL20473</v>
      </c>
      <c r="B62" s="38" t="s">
        <v>106</v>
      </c>
      <c r="C62" s="38" t="s">
        <v>112</v>
      </c>
      <c r="D62" s="38" t="s">
        <v>7</v>
      </c>
      <c r="E62" s="393"/>
      <c r="F62" s="46" t="s">
        <v>326</v>
      </c>
      <c r="G62" s="47" t="s">
        <v>73</v>
      </c>
      <c r="H62" s="47" t="s">
        <v>74</v>
      </c>
      <c r="I62" s="616" t="s">
        <v>1805</v>
      </c>
      <c r="J62" s="636" t="s">
        <v>1809</v>
      </c>
      <c r="K62" s="636" t="s">
        <v>1801</v>
      </c>
      <c r="L62" s="223" t="s">
        <v>1799</v>
      </c>
      <c r="M62" s="48">
        <v>3.129</v>
      </c>
      <c r="N62" s="44">
        <v>10</v>
      </c>
      <c r="O62" s="210"/>
      <c r="P62" s="210"/>
      <c r="Q62" s="49"/>
      <c r="R62" s="50"/>
      <c r="S62" s="51"/>
      <c r="T62" s="52"/>
      <c r="U62" s="53"/>
      <c r="V62" s="54"/>
      <c r="W62" s="55"/>
      <c r="X62" s="56"/>
      <c r="Y62" s="57"/>
      <c r="Z62" s="58"/>
      <c r="AA62" s="59"/>
      <c r="AB62" s="95"/>
      <c r="AC62" s="95"/>
      <c r="AD62" s="213">
        <f t="shared" si="13"/>
        <v>0</v>
      </c>
      <c r="AE62" s="60">
        <f t="shared" si="62"/>
        <v>0</v>
      </c>
      <c r="AF62" s="62"/>
      <c r="AG62" s="62"/>
      <c r="AH62" s="63"/>
      <c r="AI62" s="62"/>
      <c r="AJ62" s="62"/>
      <c r="AK62" s="62"/>
      <c r="AL62" s="516"/>
      <c r="AM62" s="510"/>
      <c r="AN62" s="62">
        <f>ROUND(CEILING(AR62*('Summary '!$J$2/100+1),5),0)-1</f>
        <v>109</v>
      </c>
      <c r="AO62" s="63">
        <f t="shared" si="14"/>
        <v>0</v>
      </c>
      <c r="AP62" s="63">
        <f t="shared" si="15"/>
        <v>0</v>
      </c>
      <c r="AQ62" s="63"/>
      <c r="AR62" s="62">
        <v>89</v>
      </c>
      <c r="AS62" s="62"/>
      <c r="AT62" s="514"/>
      <c r="AU62" s="515"/>
      <c r="AV62" s="511">
        <f t="shared" si="49"/>
        <v>89</v>
      </c>
      <c r="AW62" s="511">
        <f t="shared" si="50"/>
        <v>89</v>
      </c>
      <c r="AX62" s="64"/>
      <c r="AY62" s="65"/>
      <c r="AZ62" s="66"/>
      <c r="BA62" s="67"/>
      <c r="BB62" s="68"/>
      <c r="BC62" s="45">
        <f t="shared" si="51"/>
        <v>0</v>
      </c>
      <c r="BD62" s="44">
        <f t="shared" si="52"/>
        <v>0</v>
      </c>
      <c r="BE62" s="512">
        <f t="shared" si="53"/>
        <v>93.45</v>
      </c>
      <c r="BF62" s="242"/>
      <c r="BG62" s="210">
        <f t="shared" si="16"/>
        <v>0</v>
      </c>
      <c r="BH62" s="512">
        <f t="shared" si="17"/>
        <v>97.9</v>
      </c>
      <c r="BI62" s="95"/>
      <c r="BJ62" s="44">
        <f t="shared" si="54"/>
        <v>0</v>
      </c>
      <c r="BK62" s="512">
        <f t="shared" si="55"/>
        <v>102.35</v>
      </c>
      <c r="BL62" s="95"/>
      <c r="BM62" s="210">
        <f t="shared" si="56"/>
        <v>0</v>
      </c>
      <c r="BN62" s="512">
        <f t="shared" si="57"/>
        <v>106.8</v>
      </c>
      <c r="BO62" s="397">
        <f t="shared" si="58"/>
        <v>0</v>
      </c>
      <c r="BP62" s="210">
        <f t="shared" si="59"/>
        <v>0</v>
      </c>
      <c r="BQ62" s="44">
        <f t="shared" si="60"/>
        <v>0</v>
      </c>
      <c r="BR62" s="70">
        <v>473</v>
      </c>
    </row>
    <row r="63" spans="1:70" ht="13.75" customHeight="1">
      <c r="A63" s="44" t="str">
        <f t="shared" si="48"/>
        <v>BL20420</v>
      </c>
      <c r="B63" s="38" t="s">
        <v>106</v>
      </c>
      <c r="C63" s="38" t="s">
        <v>113</v>
      </c>
      <c r="D63" s="38" t="s">
        <v>7</v>
      </c>
      <c r="E63" s="393"/>
      <c r="F63" s="46" t="s">
        <v>59</v>
      </c>
      <c r="G63" s="46" t="s">
        <v>76</v>
      </c>
      <c r="H63" s="47" t="s">
        <v>74</v>
      </c>
      <c r="I63" s="616" t="s">
        <v>1805</v>
      </c>
      <c r="J63" s="636" t="s">
        <v>1809</v>
      </c>
      <c r="K63" s="636" t="s">
        <v>1801</v>
      </c>
      <c r="L63" s="223" t="s">
        <v>1799</v>
      </c>
      <c r="M63" s="48">
        <v>10.763</v>
      </c>
      <c r="N63" s="44">
        <v>20</v>
      </c>
      <c r="O63" s="210"/>
      <c r="P63" s="210"/>
      <c r="Q63" s="49"/>
      <c r="R63" s="50"/>
      <c r="S63" s="51"/>
      <c r="T63" s="52"/>
      <c r="U63" s="53"/>
      <c r="V63" s="54"/>
      <c r="W63" s="55"/>
      <c r="X63" s="56"/>
      <c r="Y63" s="57"/>
      <c r="Z63" s="58"/>
      <c r="AA63" s="59"/>
      <c r="AB63" s="95"/>
      <c r="AC63" s="95"/>
      <c r="AD63" s="213">
        <f t="shared" si="13"/>
        <v>0</v>
      </c>
      <c r="AE63" s="60">
        <f t="shared" si="62"/>
        <v>0</v>
      </c>
      <c r="AF63" s="62"/>
      <c r="AG63" s="62"/>
      <c r="AH63" s="63"/>
      <c r="AI63" s="62"/>
      <c r="AJ63" s="62"/>
      <c r="AK63" s="62"/>
      <c r="AL63" s="516"/>
      <c r="AM63" s="510"/>
      <c r="AN63" s="62">
        <f>ROUND(CEILING(AR63*('Summary '!$J$2/100+1),5),0)-1</f>
        <v>249</v>
      </c>
      <c r="AO63" s="63">
        <f t="shared" si="14"/>
        <v>0</v>
      </c>
      <c r="AP63" s="63">
        <f t="shared" si="15"/>
        <v>0</v>
      </c>
      <c r="AQ63" s="63"/>
      <c r="AR63" s="62">
        <v>204</v>
      </c>
      <c r="AS63" s="62"/>
      <c r="AT63" s="514"/>
      <c r="AU63" s="515"/>
      <c r="AV63" s="511">
        <f t="shared" si="49"/>
        <v>204</v>
      </c>
      <c r="AW63" s="511">
        <f t="shared" si="50"/>
        <v>204</v>
      </c>
      <c r="AX63" s="64"/>
      <c r="AY63" s="65"/>
      <c r="AZ63" s="66"/>
      <c r="BA63" s="67"/>
      <c r="BB63" s="68"/>
      <c r="BC63" s="45">
        <f t="shared" si="51"/>
        <v>0</v>
      </c>
      <c r="BD63" s="44">
        <f t="shared" si="52"/>
        <v>0</v>
      </c>
      <c r="BE63" s="512">
        <f t="shared" si="53"/>
        <v>214.20000000000002</v>
      </c>
      <c r="BF63" s="242"/>
      <c r="BG63" s="210">
        <f t="shared" si="16"/>
        <v>0</v>
      </c>
      <c r="BH63" s="512">
        <f t="shared" si="17"/>
        <v>224.4</v>
      </c>
      <c r="BI63" s="95"/>
      <c r="BJ63" s="44">
        <f t="shared" si="54"/>
        <v>0</v>
      </c>
      <c r="BK63" s="512">
        <f t="shared" si="55"/>
        <v>234.6</v>
      </c>
      <c r="BL63" s="95"/>
      <c r="BM63" s="210">
        <f t="shared" si="56"/>
        <v>0</v>
      </c>
      <c r="BN63" s="512">
        <f t="shared" si="57"/>
        <v>244.79999999999998</v>
      </c>
      <c r="BO63" s="397">
        <f t="shared" si="58"/>
        <v>0</v>
      </c>
      <c r="BP63" s="210">
        <f t="shared" si="59"/>
        <v>0</v>
      </c>
      <c r="BQ63" s="44">
        <f t="shared" si="60"/>
        <v>0</v>
      </c>
      <c r="BR63" s="70">
        <v>420</v>
      </c>
    </row>
    <row r="64" spans="1:70" ht="13.75" customHeight="1">
      <c r="A64" s="210" t="str">
        <f t="shared" si="48"/>
        <v>BL20805</v>
      </c>
      <c r="B64" s="247" t="s">
        <v>106</v>
      </c>
      <c r="C64" s="247" t="s">
        <v>482</v>
      </c>
      <c r="D64" s="247" t="s">
        <v>65</v>
      </c>
      <c r="E64" s="247"/>
      <c r="F64" s="243" t="s">
        <v>2406</v>
      </c>
      <c r="G64" s="651" t="s">
        <v>1968</v>
      </c>
      <c r="H64" s="241" t="s">
        <v>79</v>
      </c>
      <c r="I64" s="616" t="s">
        <v>1805</v>
      </c>
      <c r="J64" s="636" t="s">
        <v>1809</v>
      </c>
      <c r="K64" s="636" t="s">
        <v>1801</v>
      </c>
      <c r="L64" s="223" t="s">
        <v>1799</v>
      </c>
      <c r="M64" s="212">
        <v>3.2</v>
      </c>
      <c r="N64" s="210">
        <v>1</v>
      </c>
      <c r="O64" s="210"/>
      <c r="P64" s="210"/>
      <c r="Q64" s="224"/>
      <c r="R64" s="225"/>
      <c r="S64" s="196"/>
      <c r="T64" s="197"/>
      <c r="U64" s="226"/>
      <c r="V64" s="199"/>
      <c r="W64" s="200"/>
      <c r="X64" s="201"/>
      <c r="Y64" s="202"/>
      <c r="Z64" s="203"/>
      <c r="AA64" s="227"/>
      <c r="AB64" s="95"/>
      <c r="AC64" s="95"/>
      <c r="AD64" s="213">
        <f t="shared" si="13"/>
        <v>0</v>
      </c>
      <c r="AE64" s="213">
        <f t="shared" si="62"/>
        <v>0</v>
      </c>
      <c r="AF64" s="62"/>
      <c r="AG64" s="62"/>
      <c r="AH64" s="63"/>
      <c r="AI64" s="62"/>
      <c r="AJ64" s="62"/>
      <c r="AK64" s="62"/>
      <c r="AL64" s="516"/>
      <c r="AM64" s="510"/>
      <c r="AN64" s="62">
        <f>ROUND(CEILING(AR64*('Summary '!$J$4/100+1),5),0)-1</f>
        <v>264</v>
      </c>
      <c r="AO64" s="63">
        <f t="shared" si="14"/>
        <v>0</v>
      </c>
      <c r="AP64" s="63">
        <f t="shared" si="15"/>
        <v>0</v>
      </c>
      <c r="AQ64" s="63"/>
      <c r="AR64" s="62">
        <v>214</v>
      </c>
      <c r="AS64" s="62"/>
      <c r="AT64" s="510"/>
      <c r="AU64" s="511"/>
      <c r="AV64" s="511">
        <f t="shared" si="49"/>
        <v>214</v>
      </c>
      <c r="AW64" s="511">
        <f t="shared" si="50"/>
        <v>214</v>
      </c>
      <c r="AX64" s="234"/>
      <c r="AY64" s="235"/>
      <c r="AZ64" s="236"/>
      <c r="BA64" s="237"/>
      <c r="BB64" s="238"/>
      <c r="BC64" s="239">
        <f t="shared" si="51"/>
        <v>0</v>
      </c>
      <c r="BD64" s="210">
        <f t="shared" si="52"/>
        <v>0</v>
      </c>
      <c r="BE64" s="512">
        <f t="shared" si="53"/>
        <v>224.70000000000002</v>
      </c>
      <c r="BF64" s="242"/>
      <c r="BG64" s="210">
        <f t="shared" si="16"/>
        <v>0</v>
      </c>
      <c r="BH64" s="512">
        <f t="shared" si="17"/>
        <v>235.4</v>
      </c>
      <c r="BI64" s="400"/>
      <c r="BJ64" s="210">
        <f t="shared" si="54"/>
        <v>0</v>
      </c>
      <c r="BK64" s="512">
        <f t="shared" si="55"/>
        <v>246.1</v>
      </c>
      <c r="BL64" s="400"/>
      <c r="BM64" s="210">
        <f t="shared" si="56"/>
        <v>0</v>
      </c>
      <c r="BN64" s="512">
        <f t="shared" si="57"/>
        <v>256.8</v>
      </c>
      <c r="BO64" s="397">
        <f t="shared" si="58"/>
        <v>0</v>
      </c>
      <c r="BP64" s="210">
        <f t="shared" si="59"/>
        <v>0</v>
      </c>
      <c r="BQ64" s="210">
        <f t="shared" si="60"/>
        <v>0</v>
      </c>
      <c r="BR64" s="215">
        <v>805</v>
      </c>
    </row>
    <row r="65" spans="1:70" ht="13.75" customHeight="1">
      <c r="A65" s="210" t="str">
        <f t="shared" si="48"/>
        <v>BL20804</v>
      </c>
      <c r="B65" s="247" t="s">
        <v>106</v>
      </c>
      <c r="C65" s="247" t="s">
        <v>483</v>
      </c>
      <c r="D65" s="247" t="s">
        <v>65</v>
      </c>
      <c r="E65" s="247"/>
      <c r="F65" s="243" t="s">
        <v>2406</v>
      </c>
      <c r="G65" s="651" t="s">
        <v>1969</v>
      </c>
      <c r="H65" s="241" t="s">
        <v>79</v>
      </c>
      <c r="I65" s="616" t="s">
        <v>1805</v>
      </c>
      <c r="J65" s="636" t="s">
        <v>1809</v>
      </c>
      <c r="K65" s="636" t="s">
        <v>1801</v>
      </c>
      <c r="L65" s="223" t="s">
        <v>1799</v>
      </c>
      <c r="M65" s="212">
        <v>3.2</v>
      </c>
      <c r="N65" s="210">
        <v>1</v>
      </c>
      <c r="O65" s="210"/>
      <c r="P65" s="210"/>
      <c r="Q65" s="224"/>
      <c r="R65" s="225"/>
      <c r="S65" s="196"/>
      <c r="T65" s="197"/>
      <c r="U65" s="226"/>
      <c r="V65" s="199"/>
      <c r="W65" s="200"/>
      <c r="X65" s="201"/>
      <c r="Y65" s="202"/>
      <c r="Z65" s="203"/>
      <c r="AA65" s="227"/>
      <c r="AB65" s="95"/>
      <c r="AC65" s="95"/>
      <c r="AD65" s="213">
        <f t="shared" si="13"/>
        <v>0</v>
      </c>
      <c r="AE65" s="213">
        <f t="shared" si="62"/>
        <v>0</v>
      </c>
      <c r="AF65" s="62"/>
      <c r="AG65" s="62"/>
      <c r="AH65" s="63"/>
      <c r="AI65" s="62"/>
      <c r="AJ65" s="62"/>
      <c r="AK65" s="62"/>
      <c r="AL65" s="516"/>
      <c r="AM65" s="510"/>
      <c r="AN65" s="62">
        <f>ROUND(CEILING(AR65*('Summary '!$J$4/100+1),5),0)-1</f>
        <v>264</v>
      </c>
      <c r="AO65" s="63">
        <f t="shared" si="14"/>
        <v>0</v>
      </c>
      <c r="AP65" s="63">
        <f t="shared" si="15"/>
        <v>0</v>
      </c>
      <c r="AQ65" s="63"/>
      <c r="AR65" s="62">
        <v>214</v>
      </c>
      <c r="AS65" s="62"/>
      <c r="AT65" s="510"/>
      <c r="AU65" s="511"/>
      <c r="AV65" s="511">
        <f t="shared" si="49"/>
        <v>214</v>
      </c>
      <c r="AW65" s="511">
        <f t="shared" si="50"/>
        <v>214</v>
      </c>
      <c r="AX65" s="234"/>
      <c r="AY65" s="235"/>
      <c r="AZ65" s="236"/>
      <c r="BA65" s="237"/>
      <c r="BB65" s="238"/>
      <c r="BC65" s="239">
        <f t="shared" si="51"/>
        <v>0</v>
      </c>
      <c r="BD65" s="210">
        <f t="shared" si="52"/>
        <v>0</v>
      </c>
      <c r="BE65" s="512">
        <f t="shared" si="53"/>
        <v>224.70000000000002</v>
      </c>
      <c r="BF65" s="242"/>
      <c r="BG65" s="210">
        <f t="shared" si="16"/>
        <v>0</v>
      </c>
      <c r="BH65" s="512">
        <f t="shared" si="17"/>
        <v>235.4</v>
      </c>
      <c r="BI65" s="400"/>
      <c r="BJ65" s="210">
        <f t="shared" si="54"/>
        <v>0</v>
      </c>
      <c r="BK65" s="512">
        <f t="shared" si="55"/>
        <v>246.1</v>
      </c>
      <c r="BL65" s="400"/>
      <c r="BM65" s="210">
        <f t="shared" si="56"/>
        <v>0</v>
      </c>
      <c r="BN65" s="512">
        <f t="shared" si="57"/>
        <v>256.8</v>
      </c>
      <c r="BO65" s="397">
        <f t="shared" si="58"/>
        <v>0</v>
      </c>
      <c r="BP65" s="210">
        <f t="shared" si="59"/>
        <v>0</v>
      </c>
      <c r="BQ65" s="210">
        <f t="shared" si="60"/>
        <v>0</v>
      </c>
      <c r="BR65" s="215">
        <v>804</v>
      </c>
    </row>
    <row r="66" spans="1:70" ht="13.75" customHeight="1">
      <c r="A66" s="210" t="str">
        <f t="shared" si="48"/>
        <v>BL20971</v>
      </c>
      <c r="B66" s="247" t="s">
        <v>106</v>
      </c>
      <c r="C66" s="247" t="s">
        <v>484</v>
      </c>
      <c r="D66" s="247" t="s">
        <v>65</v>
      </c>
      <c r="E66" s="247"/>
      <c r="F66" s="243" t="s">
        <v>2407</v>
      </c>
      <c r="G66" s="651" t="s">
        <v>1970</v>
      </c>
      <c r="H66" s="241" t="s">
        <v>74</v>
      </c>
      <c r="I66" s="616" t="s">
        <v>1805</v>
      </c>
      <c r="J66" s="636" t="s">
        <v>1809</v>
      </c>
      <c r="K66" s="636" t="s">
        <v>1801</v>
      </c>
      <c r="L66" s="223" t="s">
        <v>1799</v>
      </c>
      <c r="M66" s="212">
        <v>2.2000000000000002</v>
      </c>
      <c r="N66" s="210">
        <v>1</v>
      </c>
      <c r="O66" s="210"/>
      <c r="P66" s="210"/>
      <c r="Q66" s="224"/>
      <c r="R66" s="225"/>
      <c r="S66" s="196"/>
      <c r="T66" s="197"/>
      <c r="U66" s="226"/>
      <c r="V66" s="199"/>
      <c r="W66" s="200"/>
      <c r="X66" s="201"/>
      <c r="Y66" s="202"/>
      <c r="Z66" s="203"/>
      <c r="AA66" s="227"/>
      <c r="AB66" s="95"/>
      <c r="AC66" s="95"/>
      <c r="AD66" s="213">
        <f t="shared" si="13"/>
        <v>0</v>
      </c>
      <c r="AE66" s="213">
        <f t="shared" si="62"/>
        <v>0</v>
      </c>
      <c r="AF66" s="62"/>
      <c r="AG66" s="62"/>
      <c r="AH66" s="63"/>
      <c r="AI66" s="62"/>
      <c r="AJ66" s="62"/>
      <c r="AK66" s="62"/>
      <c r="AL66" s="516"/>
      <c r="AM66" s="510"/>
      <c r="AN66" s="62">
        <f>ROUND(CEILING(AR66*('Summary '!$J$4/100+1),5),0)-1</f>
        <v>299</v>
      </c>
      <c r="AO66" s="63">
        <f t="shared" si="14"/>
        <v>0</v>
      </c>
      <c r="AP66" s="63">
        <f t="shared" si="15"/>
        <v>0</v>
      </c>
      <c r="AQ66" s="63"/>
      <c r="AR66" s="62">
        <v>244</v>
      </c>
      <c r="AS66" s="62"/>
      <c r="AT66" s="510"/>
      <c r="AU66" s="511"/>
      <c r="AV66" s="511">
        <f t="shared" si="49"/>
        <v>244</v>
      </c>
      <c r="AW66" s="511">
        <f t="shared" si="50"/>
        <v>244</v>
      </c>
      <c r="AX66" s="234"/>
      <c r="AY66" s="235"/>
      <c r="AZ66" s="236"/>
      <c r="BA66" s="237"/>
      <c r="BB66" s="238"/>
      <c r="BC66" s="239">
        <f t="shared" si="51"/>
        <v>0</v>
      </c>
      <c r="BD66" s="210">
        <f t="shared" si="52"/>
        <v>0</v>
      </c>
      <c r="BE66" s="512">
        <f t="shared" si="53"/>
        <v>256.2</v>
      </c>
      <c r="BF66" s="242"/>
      <c r="BG66" s="210">
        <f t="shared" si="16"/>
        <v>0</v>
      </c>
      <c r="BH66" s="512">
        <f t="shared" si="17"/>
        <v>268.40000000000003</v>
      </c>
      <c r="BI66" s="400"/>
      <c r="BJ66" s="210">
        <f t="shared" si="54"/>
        <v>0</v>
      </c>
      <c r="BK66" s="512">
        <f t="shared" si="55"/>
        <v>280.59999999999997</v>
      </c>
      <c r="BL66" s="400"/>
      <c r="BM66" s="210">
        <f t="shared" si="56"/>
        <v>0</v>
      </c>
      <c r="BN66" s="512">
        <f t="shared" si="57"/>
        <v>292.8</v>
      </c>
      <c r="BO66" s="397">
        <f t="shared" si="58"/>
        <v>0</v>
      </c>
      <c r="BP66" s="210">
        <f t="shared" si="59"/>
        <v>0</v>
      </c>
      <c r="BQ66" s="210">
        <f t="shared" si="60"/>
        <v>0</v>
      </c>
      <c r="BR66" s="215">
        <v>971</v>
      </c>
    </row>
    <row r="67" spans="1:70" ht="13.75" customHeight="1">
      <c r="A67" s="44" t="str">
        <f t="shared" si="48"/>
        <v>BL20360</v>
      </c>
      <c r="B67" s="38" t="s">
        <v>106</v>
      </c>
      <c r="C67" s="47" t="s">
        <v>114</v>
      </c>
      <c r="D67" s="47" t="s">
        <v>7</v>
      </c>
      <c r="E67" s="241"/>
      <c r="F67" s="46" t="s">
        <v>57</v>
      </c>
      <c r="G67" s="46" t="s">
        <v>87</v>
      </c>
      <c r="H67" s="47" t="s">
        <v>79</v>
      </c>
      <c r="I67" s="616" t="s">
        <v>1805</v>
      </c>
      <c r="J67" s="636" t="s">
        <v>1809</v>
      </c>
      <c r="K67" s="636" t="s">
        <v>1801</v>
      </c>
      <c r="L67" s="223" t="s">
        <v>1799</v>
      </c>
      <c r="M67" s="48">
        <v>5.6959999999999997</v>
      </c>
      <c r="N67" s="44">
        <v>10</v>
      </c>
      <c r="O67" s="210"/>
      <c r="P67" s="210"/>
      <c r="Q67" s="49"/>
      <c r="R67" s="50"/>
      <c r="S67" s="51"/>
      <c r="T67" s="52"/>
      <c r="U67" s="53"/>
      <c r="V67" s="54"/>
      <c r="W67" s="55"/>
      <c r="X67" s="56"/>
      <c r="Y67" s="57"/>
      <c r="Z67" s="58"/>
      <c r="AA67" s="59"/>
      <c r="AB67" s="95"/>
      <c r="AC67" s="95"/>
      <c r="AD67" s="213">
        <f t="shared" si="13"/>
        <v>0</v>
      </c>
      <c r="AE67" s="60">
        <f t="shared" si="62"/>
        <v>0</v>
      </c>
      <c r="AF67" s="62"/>
      <c r="AG67" s="62"/>
      <c r="AH67" s="63"/>
      <c r="AI67" s="62"/>
      <c r="AJ67" s="62"/>
      <c r="AK67" s="62"/>
      <c r="AL67" s="516"/>
      <c r="AM67" s="510"/>
      <c r="AN67" s="62">
        <f>ROUND(CEILING(AR67*('Summary '!$J$2/100+1),5),0)-1</f>
        <v>164</v>
      </c>
      <c r="AO67" s="63">
        <f t="shared" si="14"/>
        <v>0</v>
      </c>
      <c r="AP67" s="63">
        <f t="shared" si="15"/>
        <v>0</v>
      </c>
      <c r="AQ67" s="63"/>
      <c r="AR67" s="62">
        <v>134</v>
      </c>
      <c r="AS67" s="62"/>
      <c r="AT67" s="514"/>
      <c r="AU67" s="515"/>
      <c r="AV67" s="511">
        <f t="shared" si="49"/>
        <v>134</v>
      </c>
      <c r="AW67" s="511">
        <f t="shared" si="50"/>
        <v>134</v>
      </c>
      <c r="AX67" s="64"/>
      <c r="AY67" s="65"/>
      <c r="AZ67" s="66"/>
      <c r="BA67" s="67"/>
      <c r="BB67" s="68"/>
      <c r="BC67" s="45">
        <f t="shared" si="51"/>
        <v>0</v>
      </c>
      <c r="BD67" s="44">
        <f t="shared" si="52"/>
        <v>0</v>
      </c>
      <c r="BE67" s="512">
        <f t="shared" si="53"/>
        <v>140.70000000000002</v>
      </c>
      <c r="BF67" s="242"/>
      <c r="BG67" s="210">
        <f t="shared" si="16"/>
        <v>0</v>
      </c>
      <c r="BH67" s="512">
        <f t="shared" si="17"/>
        <v>147.4</v>
      </c>
      <c r="BI67" s="95"/>
      <c r="BJ67" s="44">
        <f t="shared" si="54"/>
        <v>0</v>
      </c>
      <c r="BK67" s="512">
        <f t="shared" si="55"/>
        <v>154.1</v>
      </c>
      <c r="BL67" s="95"/>
      <c r="BM67" s="210">
        <f t="shared" si="56"/>
        <v>0</v>
      </c>
      <c r="BN67" s="512">
        <f t="shared" si="57"/>
        <v>160.79999999999998</v>
      </c>
      <c r="BO67" s="397">
        <f t="shared" si="58"/>
        <v>0</v>
      </c>
      <c r="BP67" s="210">
        <f t="shared" si="59"/>
        <v>0</v>
      </c>
      <c r="BQ67" s="44">
        <f t="shared" si="60"/>
        <v>0</v>
      </c>
      <c r="BR67" s="70">
        <v>360</v>
      </c>
    </row>
    <row r="68" spans="1:70" ht="13.75" customHeight="1">
      <c r="A68" s="44" t="str">
        <f t="shared" si="48"/>
        <v>BL20757</v>
      </c>
      <c r="B68" s="38" t="s">
        <v>106</v>
      </c>
      <c r="C68" s="47" t="s">
        <v>115</v>
      </c>
      <c r="D68" s="47" t="s">
        <v>7</v>
      </c>
      <c r="E68" s="241"/>
      <c r="F68" s="46" t="s">
        <v>67</v>
      </c>
      <c r="G68" s="47" t="s">
        <v>67</v>
      </c>
      <c r="H68" s="47" t="s">
        <v>74</v>
      </c>
      <c r="I68" s="616" t="s">
        <v>1805</v>
      </c>
      <c r="J68" s="636" t="s">
        <v>1809</v>
      </c>
      <c r="K68" s="636" t="s">
        <v>1801</v>
      </c>
      <c r="L68" s="223" t="s">
        <v>1799</v>
      </c>
      <c r="M68" s="48">
        <v>1.448</v>
      </c>
      <c r="N68" s="44">
        <v>20</v>
      </c>
      <c r="O68" s="210"/>
      <c r="P68" s="210"/>
      <c r="Q68" s="49"/>
      <c r="R68" s="50"/>
      <c r="S68" s="51"/>
      <c r="T68" s="52"/>
      <c r="U68" s="53"/>
      <c r="V68" s="54"/>
      <c r="W68" s="55"/>
      <c r="X68" s="56"/>
      <c r="Y68" s="57"/>
      <c r="Z68" s="58"/>
      <c r="AA68" s="59"/>
      <c r="AB68" s="95"/>
      <c r="AC68" s="95"/>
      <c r="AD68" s="213">
        <f t="shared" si="13"/>
        <v>0</v>
      </c>
      <c r="AE68" s="60">
        <f t="shared" si="62"/>
        <v>0</v>
      </c>
      <c r="AF68" s="62"/>
      <c r="AG68" s="62"/>
      <c r="AH68" s="63"/>
      <c r="AI68" s="62"/>
      <c r="AJ68" s="62"/>
      <c r="AK68" s="62"/>
      <c r="AL68" s="516"/>
      <c r="AM68" s="510"/>
      <c r="AN68" s="62">
        <f>ROUND(CEILING(AR68*('Summary '!$J$2/100+1),5),0)-1</f>
        <v>114</v>
      </c>
      <c r="AO68" s="63">
        <f t="shared" si="14"/>
        <v>0</v>
      </c>
      <c r="AP68" s="63">
        <f t="shared" si="15"/>
        <v>0</v>
      </c>
      <c r="AQ68" s="63"/>
      <c r="AR68" s="62">
        <v>94</v>
      </c>
      <c r="AS68" s="62"/>
      <c r="AT68" s="514"/>
      <c r="AU68" s="515"/>
      <c r="AV68" s="511">
        <f t="shared" si="49"/>
        <v>94</v>
      </c>
      <c r="AW68" s="511">
        <f t="shared" si="50"/>
        <v>94</v>
      </c>
      <c r="AX68" s="64"/>
      <c r="AY68" s="65"/>
      <c r="AZ68" s="66"/>
      <c r="BA68" s="67"/>
      <c r="BB68" s="68"/>
      <c r="BC68" s="45">
        <f t="shared" si="51"/>
        <v>0</v>
      </c>
      <c r="BD68" s="44">
        <f t="shared" si="52"/>
        <v>0</v>
      </c>
      <c r="BE68" s="512">
        <f t="shared" si="53"/>
        <v>98.7</v>
      </c>
      <c r="BF68" s="242"/>
      <c r="BG68" s="210">
        <f t="shared" si="16"/>
        <v>0</v>
      </c>
      <c r="BH68" s="512">
        <f t="shared" si="17"/>
        <v>103.4</v>
      </c>
      <c r="BI68" s="95"/>
      <c r="BJ68" s="44">
        <f t="shared" si="54"/>
        <v>0</v>
      </c>
      <c r="BK68" s="512">
        <f t="shared" si="55"/>
        <v>108.1</v>
      </c>
      <c r="BL68" s="95"/>
      <c r="BM68" s="210">
        <f t="shared" si="56"/>
        <v>0</v>
      </c>
      <c r="BN68" s="512">
        <f t="shared" si="57"/>
        <v>112.8</v>
      </c>
      <c r="BO68" s="397">
        <f t="shared" si="58"/>
        <v>0</v>
      </c>
      <c r="BP68" s="210">
        <f t="shared" si="59"/>
        <v>0</v>
      </c>
      <c r="BQ68" s="44">
        <f t="shared" si="60"/>
        <v>0</v>
      </c>
      <c r="BR68" s="70">
        <v>757</v>
      </c>
    </row>
    <row r="69" spans="1:70" ht="13.75" customHeight="1">
      <c r="A69" s="44" t="str">
        <f t="shared" si="48"/>
        <v>BL20292</v>
      </c>
      <c r="B69" s="38" t="s">
        <v>106</v>
      </c>
      <c r="C69" s="47" t="s">
        <v>116</v>
      </c>
      <c r="D69" s="47" t="s">
        <v>7</v>
      </c>
      <c r="E69" s="241"/>
      <c r="F69" s="46" t="s">
        <v>59</v>
      </c>
      <c r="G69" s="46" t="s">
        <v>73</v>
      </c>
      <c r="H69" s="47" t="s">
        <v>74</v>
      </c>
      <c r="I69" s="616" t="s">
        <v>1805</v>
      </c>
      <c r="J69" s="636" t="s">
        <v>1809</v>
      </c>
      <c r="K69" s="636" t="s">
        <v>1801</v>
      </c>
      <c r="L69" s="223" t="s">
        <v>1799</v>
      </c>
      <c r="M69" s="48">
        <v>7.1790000000000003</v>
      </c>
      <c r="N69" s="44">
        <v>20</v>
      </c>
      <c r="O69" s="210"/>
      <c r="P69" s="210"/>
      <c r="Q69" s="49"/>
      <c r="R69" s="50"/>
      <c r="S69" s="51"/>
      <c r="T69" s="52"/>
      <c r="U69" s="53"/>
      <c r="V69" s="54"/>
      <c r="W69" s="55"/>
      <c r="X69" s="56"/>
      <c r="Y69" s="57"/>
      <c r="Z69" s="58"/>
      <c r="AA69" s="59"/>
      <c r="AB69" s="95"/>
      <c r="AC69" s="95"/>
      <c r="AD69" s="213">
        <f t="shared" si="13"/>
        <v>0</v>
      </c>
      <c r="AE69" s="60">
        <f t="shared" si="62"/>
        <v>0</v>
      </c>
      <c r="AF69" s="62"/>
      <c r="AG69" s="62"/>
      <c r="AH69" s="63"/>
      <c r="AI69" s="62"/>
      <c r="AJ69" s="62"/>
      <c r="AK69" s="62"/>
      <c r="AL69" s="516"/>
      <c r="AM69" s="510"/>
      <c r="AN69" s="62">
        <f>ROUND(CEILING(AR69*('Summary '!$J$2/100+1),5),0)-1</f>
        <v>169</v>
      </c>
      <c r="AO69" s="63">
        <f t="shared" si="14"/>
        <v>0</v>
      </c>
      <c r="AP69" s="63">
        <f t="shared" si="15"/>
        <v>0</v>
      </c>
      <c r="AQ69" s="63"/>
      <c r="AR69" s="62">
        <v>139</v>
      </c>
      <c r="AS69" s="62"/>
      <c r="AT69" s="514"/>
      <c r="AU69" s="515"/>
      <c r="AV69" s="511">
        <f t="shared" si="49"/>
        <v>139</v>
      </c>
      <c r="AW69" s="511">
        <f t="shared" si="50"/>
        <v>139</v>
      </c>
      <c r="AX69" s="64"/>
      <c r="AY69" s="65"/>
      <c r="AZ69" s="66"/>
      <c r="BA69" s="67"/>
      <c r="BB69" s="68"/>
      <c r="BC69" s="45">
        <f t="shared" si="51"/>
        <v>0</v>
      </c>
      <c r="BD69" s="44">
        <f t="shared" si="52"/>
        <v>0</v>
      </c>
      <c r="BE69" s="512">
        <f t="shared" si="53"/>
        <v>145.95000000000002</v>
      </c>
      <c r="BF69" s="242"/>
      <c r="BG69" s="210">
        <f t="shared" si="16"/>
        <v>0</v>
      </c>
      <c r="BH69" s="512">
        <f t="shared" si="17"/>
        <v>152.9</v>
      </c>
      <c r="BI69" s="95"/>
      <c r="BJ69" s="44">
        <f t="shared" si="54"/>
        <v>0</v>
      </c>
      <c r="BK69" s="512">
        <f t="shared" si="55"/>
        <v>159.85</v>
      </c>
      <c r="BL69" s="95"/>
      <c r="BM69" s="210">
        <f t="shared" si="56"/>
        <v>0</v>
      </c>
      <c r="BN69" s="512">
        <f t="shared" si="57"/>
        <v>166.79999999999998</v>
      </c>
      <c r="BO69" s="397">
        <f t="shared" si="58"/>
        <v>0</v>
      </c>
      <c r="BP69" s="210">
        <f t="shared" si="59"/>
        <v>0</v>
      </c>
      <c r="BQ69" s="44">
        <f t="shared" si="60"/>
        <v>0</v>
      </c>
      <c r="BR69" s="70">
        <v>292</v>
      </c>
    </row>
    <row r="70" spans="1:70" ht="13.75" customHeight="1">
      <c r="A70" s="44" t="str">
        <f t="shared" si="48"/>
        <v>BL20529</v>
      </c>
      <c r="B70" s="38" t="s">
        <v>106</v>
      </c>
      <c r="C70" s="47" t="s">
        <v>117</v>
      </c>
      <c r="D70" s="47" t="s">
        <v>7</v>
      </c>
      <c r="E70" s="241"/>
      <c r="F70" s="46" t="s">
        <v>341</v>
      </c>
      <c r="G70" s="47" t="s">
        <v>90</v>
      </c>
      <c r="H70" s="47" t="s">
        <v>77</v>
      </c>
      <c r="I70" s="616" t="s">
        <v>1805</v>
      </c>
      <c r="J70" s="636" t="s">
        <v>1809</v>
      </c>
      <c r="K70" s="636" t="s">
        <v>1801</v>
      </c>
      <c r="L70" s="223" t="s">
        <v>1799</v>
      </c>
      <c r="M70" s="48">
        <v>2.8519999999999999</v>
      </c>
      <c r="N70" s="44">
        <v>10</v>
      </c>
      <c r="O70" s="210"/>
      <c r="P70" s="210"/>
      <c r="Q70" s="49"/>
      <c r="R70" s="50"/>
      <c r="S70" s="51"/>
      <c r="T70" s="52"/>
      <c r="U70" s="53"/>
      <c r="V70" s="54"/>
      <c r="W70" s="55"/>
      <c r="X70" s="56"/>
      <c r="Y70" s="57"/>
      <c r="Z70" s="58"/>
      <c r="AA70" s="59"/>
      <c r="AB70" s="95"/>
      <c r="AC70" s="95"/>
      <c r="AD70" s="213">
        <f t="shared" si="13"/>
        <v>0</v>
      </c>
      <c r="AE70" s="60">
        <f t="shared" si="62"/>
        <v>0</v>
      </c>
      <c r="AF70" s="62"/>
      <c r="AG70" s="62"/>
      <c r="AH70" s="63"/>
      <c r="AI70" s="62"/>
      <c r="AJ70" s="62"/>
      <c r="AK70" s="62"/>
      <c r="AL70" s="516"/>
      <c r="AM70" s="510"/>
      <c r="AN70" s="62">
        <f>ROUND(CEILING(AR70*('Summary '!$J$2/100+1),5),0)-1</f>
        <v>99</v>
      </c>
      <c r="AO70" s="63">
        <f t="shared" si="14"/>
        <v>0</v>
      </c>
      <c r="AP70" s="63">
        <f t="shared" si="15"/>
        <v>0</v>
      </c>
      <c r="AQ70" s="63"/>
      <c r="AR70" s="62">
        <v>79</v>
      </c>
      <c r="AS70" s="62"/>
      <c r="AT70" s="514"/>
      <c r="AU70" s="515"/>
      <c r="AV70" s="511">
        <f t="shared" si="49"/>
        <v>79</v>
      </c>
      <c r="AW70" s="511">
        <f t="shared" si="50"/>
        <v>79</v>
      </c>
      <c r="AX70" s="64"/>
      <c r="AY70" s="65"/>
      <c r="AZ70" s="66"/>
      <c r="BA70" s="67"/>
      <c r="BB70" s="68"/>
      <c r="BC70" s="45">
        <f t="shared" si="51"/>
        <v>0</v>
      </c>
      <c r="BD70" s="44">
        <f t="shared" si="52"/>
        <v>0</v>
      </c>
      <c r="BE70" s="512">
        <f t="shared" si="53"/>
        <v>82.95</v>
      </c>
      <c r="BF70" s="242"/>
      <c r="BG70" s="210">
        <f t="shared" si="16"/>
        <v>0</v>
      </c>
      <c r="BH70" s="512">
        <f t="shared" si="17"/>
        <v>86.9</v>
      </c>
      <c r="BI70" s="95"/>
      <c r="BJ70" s="44">
        <f t="shared" si="54"/>
        <v>0</v>
      </c>
      <c r="BK70" s="512">
        <f t="shared" si="55"/>
        <v>90.85</v>
      </c>
      <c r="BL70" s="95"/>
      <c r="BM70" s="210">
        <f t="shared" si="56"/>
        <v>0</v>
      </c>
      <c r="BN70" s="512">
        <f t="shared" si="57"/>
        <v>94.8</v>
      </c>
      <c r="BO70" s="397">
        <f t="shared" si="58"/>
        <v>0</v>
      </c>
      <c r="BP70" s="210">
        <f t="shared" si="59"/>
        <v>0</v>
      </c>
      <c r="BQ70" s="44">
        <f t="shared" si="60"/>
        <v>0</v>
      </c>
      <c r="BR70" s="70">
        <v>529</v>
      </c>
    </row>
    <row r="71" spans="1:70" ht="13.75" customHeight="1">
      <c r="A71" s="44" t="str">
        <f t="shared" si="48"/>
        <v>BL20888</v>
      </c>
      <c r="B71" s="38" t="s">
        <v>106</v>
      </c>
      <c r="C71" s="47" t="s">
        <v>118</v>
      </c>
      <c r="D71" s="47" t="s">
        <v>7</v>
      </c>
      <c r="E71" s="241"/>
      <c r="F71" s="46" t="s">
        <v>335</v>
      </c>
      <c r="G71" s="46" t="s">
        <v>87</v>
      </c>
      <c r="H71" s="47" t="s">
        <v>74</v>
      </c>
      <c r="I71" s="616" t="s">
        <v>1805</v>
      </c>
      <c r="J71" s="636" t="s">
        <v>1809</v>
      </c>
      <c r="K71" s="636" t="s">
        <v>1801</v>
      </c>
      <c r="L71" s="223" t="s">
        <v>1799</v>
      </c>
      <c r="M71" s="48">
        <v>13.065</v>
      </c>
      <c r="N71" s="44">
        <v>5</v>
      </c>
      <c r="O71" s="210"/>
      <c r="P71" s="210"/>
      <c r="Q71" s="49"/>
      <c r="R71" s="50"/>
      <c r="S71" s="51"/>
      <c r="T71" s="52"/>
      <c r="U71" s="53"/>
      <c r="V71" s="54"/>
      <c r="W71" s="55"/>
      <c r="X71" s="56"/>
      <c r="Y71" s="57"/>
      <c r="Z71" s="58"/>
      <c r="AA71" s="59"/>
      <c r="AB71" s="95"/>
      <c r="AC71" s="95"/>
      <c r="AD71" s="213">
        <f t="shared" si="13"/>
        <v>0</v>
      </c>
      <c r="AE71" s="60">
        <f t="shared" si="62"/>
        <v>0</v>
      </c>
      <c r="AF71" s="62"/>
      <c r="AG71" s="62"/>
      <c r="AH71" s="63"/>
      <c r="AI71" s="62"/>
      <c r="AJ71" s="62"/>
      <c r="AK71" s="62"/>
      <c r="AL71" s="516"/>
      <c r="AM71" s="510"/>
      <c r="AN71" s="62">
        <f>ROUND(CEILING(AR71*('Summary '!$J$2/100+1),5),0)-1</f>
        <v>299</v>
      </c>
      <c r="AO71" s="63">
        <f t="shared" si="14"/>
        <v>0</v>
      </c>
      <c r="AP71" s="63">
        <f t="shared" si="15"/>
        <v>0</v>
      </c>
      <c r="AQ71" s="63"/>
      <c r="AR71" s="62">
        <v>244</v>
      </c>
      <c r="AS71" s="62"/>
      <c r="AT71" s="514"/>
      <c r="AU71" s="515"/>
      <c r="AV71" s="511">
        <f t="shared" si="49"/>
        <v>244</v>
      </c>
      <c r="AW71" s="511">
        <f t="shared" si="50"/>
        <v>244</v>
      </c>
      <c r="AX71" s="64"/>
      <c r="AY71" s="65"/>
      <c r="AZ71" s="66"/>
      <c r="BA71" s="67"/>
      <c r="BB71" s="68"/>
      <c r="BC71" s="45">
        <f t="shared" si="51"/>
        <v>0</v>
      </c>
      <c r="BD71" s="44">
        <f t="shared" si="52"/>
        <v>0</v>
      </c>
      <c r="BE71" s="512">
        <f t="shared" si="53"/>
        <v>256.2</v>
      </c>
      <c r="BF71" s="242"/>
      <c r="BG71" s="210">
        <f t="shared" si="16"/>
        <v>0</v>
      </c>
      <c r="BH71" s="512">
        <f t="shared" si="17"/>
        <v>268.40000000000003</v>
      </c>
      <c r="BI71" s="95"/>
      <c r="BJ71" s="44">
        <f t="shared" si="54"/>
        <v>0</v>
      </c>
      <c r="BK71" s="512">
        <f t="shared" si="55"/>
        <v>280.59999999999997</v>
      </c>
      <c r="BL71" s="95"/>
      <c r="BM71" s="210">
        <f t="shared" si="56"/>
        <v>0</v>
      </c>
      <c r="BN71" s="512">
        <f t="shared" si="57"/>
        <v>292.8</v>
      </c>
      <c r="BO71" s="397">
        <f t="shared" si="58"/>
        <v>0</v>
      </c>
      <c r="BP71" s="210">
        <f t="shared" si="59"/>
        <v>0</v>
      </c>
      <c r="BQ71" s="44">
        <f t="shared" si="60"/>
        <v>0</v>
      </c>
      <c r="BR71" s="70">
        <v>888</v>
      </c>
    </row>
    <row r="72" spans="1:70" ht="13.75" customHeight="1">
      <c r="A72" s="44" t="str">
        <f t="shared" si="48"/>
        <v>BL20293</v>
      </c>
      <c r="B72" s="38" t="s">
        <v>106</v>
      </c>
      <c r="C72" s="47" t="s">
        <v>119</v>
      </c>
      <c r="D72" s="47" t="s">
        <v>7</v>
      </c>
      <c r="E72" s="241"/>
      <c r="F72" s="46" t="s">
        <v>330</v>
      </c>
      <c r="G72" s="46" t="s">
        <v>87</v>
      </c>
      <c r="H72" s="47" t="s">
        <v>77</v>
      </c>
      <c r="I72" s="616" t="s">
        <v>1805</v>
      </c>
      <c r="J72" s="636" t="s">
        <v>1809</v>
      </c>
      <c r="K72" s="636" t="s">
        <v>1801</v>
      </c>
      <c r="L72" s="223" t="s">
        <v>1799</v>
      </c>
      <c r="M72" s="48">
        <v>14.002000000000001</v>
      </c>
      <c r="N72" s="44">
        <v>10</v>
      </c>
      <c r="O72" s="210"/>
      <c r="P72" s="210"/>
      <c r="Q72" s="49"/>
      <c r="R72" s="50"/>
      <c r="S72" s="51"/>
      <c r="T72" s="52"/>
      <c r="U72" s="53"/>
      <c r="V72" s="54"/>
      <c r="W72" s="55"/>
      <c r="X72" s="56"/>
      <c r="Y72" s="57"/>
      <c r="Z72" s="58"/>
      <c r="AA72" s="59"/>
      <c r="AB72" s="95"/>
      <c r="AC72" s="95"/>
      <c r="AD72" s="213">
        <f t="shared" si="13"/>
        <v>0</v>
      </c>
      <c r="AE72" s="60">
        <f t="shared" si="62"/>
        <v>0</v>
      </c>
      <c r="AF72" s="62"/>
      <c r="AG72" s="62"/>
      <c r="AH72" s="63"/>
      <c r="AI72" s="62"/>
      <c r="AJ72" s="62"/>
      <c r="AK72" s="62"/>
      <c r="AL72" s="516"/>
      <c r="AM72" s="510"/>
      <c r="AN72" s="62">
        <f>ROUND(CEILING(AR72*('Summary '!$J$2/100+1),5),0)-1</f>
        <v>299</v>
      </c>
      <c r="AO72" s="63">
        <f t="shared" si="14"/>
        <v>0</v>
      </c>
      <c r="AP72" s="63">
        <f t="shared" si="15"/>
        <v>0</v>
      </c>
      <c r="AQ72" s="63"/>
      <c r="AR72" s="62">
        <v>244</v>
      </c>
      <c r="AS72" s="62"/>
      <c r="AT72" s="514"/>
      <c r="AU72" s="515"/>
      <c r="AV72" s="511">
        <f t="shared" si="49"/>
        <v>244</v>
      </c>
      <c r="AW72" s="511">
        <f t="shared" si="50"/>
        <v>244</v>
      </c>
      <c r="AX72" s="64"/>
      <c r="AY72" s="65"/>
      <c r="AZ72" s="66"/>
      <c r="BA72" s="67"/>
      <c r="BB72" s="68"/>
      <c r="BC72" s="45">
        <f t="shared" si="51"/>
        <v>0</v>
      </c>
      <c r="BD72" s="44">
        <f t="shared" si="52"/>
        <v>0</v>
      </c>
      <c r="BE72" s="512">
        <f t="shared" si="53"/>
        <v>256.2</v>
      </c>
      <c r="BF72" s="242"/>
      <c r="BG72" s="210">
        <f t="shared" si="16"/>
        <v>0</v>
      </c>
      <c r="BH72" s="512">
        <f t="shared" si="17"/>
        <v>268.40000000000003</v>
      </c>
      <c r="BI72" s="95"/>
      <c r="BJ72" s="44">
        <f t="shared" si="54"/>
        <v>0</v>
      </c>
      <c r="BK72" s="512">
        <f t="shared" si="55"/>
        <v>280.59999999999997</v>
      </c>
      <c r="BL72" s="95"/>
      <c r="BM72" s="210">
        <f t="shared" si="56"/>
        <v>0</v>
      </c>
      <c r="BN72" s="512">
        <f t="shared" si="57"/>
        <v>292.8</v>
      </c>
      <c r="BO72" s="397">
        <f t="shared" si="58"/>
        <v>0</v>
      </c>
      <c r="BP72" s="210">
        <f t="shared" si="59"/>
        <v>0</v>
      </c>
      <c r="BQ72" s="44">
        <f t="shared" si="60"/>
        <v>0</v>
      </c>
      <c r="BR72" s="70">
        <v>293</v>
      </c>
    </row>
    <row r="73" spans="1:70" ht="13.75" customHeight="1">
      <c r="A73" s="44" t="str">
        <f t="shared" si="48"/>
        <v>BL20758</v>
      </c>
      <c r="B73" s="38" t="s">
        <v>106</v>
      </c>
      <c r="C73" s="47" t="s">
        <v>120</v>
      </c>
      <c r="D73" s="47" t="s">
        <v>7</v>
      </c>
      <c r="E73" s="241"/>
      <c r="F73" s="46" t="s">
        <v>342</v>
      </c>
      <c r="G73" s="46" t="s">
        <v>99</v>
      </c>
      <c r="H73" s="47" t="s">
        <v>74</v>
      </c>
      <c r="I73" s="616" t="s">
        <v>1805</v>
      </c>
      <c r="J73" s="636" t="s">
        <v>1809</v>
      </c>
      <c r="K73" s="636" t="s">
        <v>1801</v>
      </c>
      <c r="L73" s="223" t="s">
        <v>1799</v>
      </c>
      <c r="M73" s="48">
        <v>9.6750000000000007</v>
      </c>
      <c r="N73" s="44">
        <v>2</v>
      </c>
      <c r="O73" s="210"/>
      <c r="P73" s="210"/>
      <c r="Q73" s="49"/>
      <c r="R73" s="50"/>
      <c r="S73" s="51"/>
      <c r="T73" s="52"/>
      <c r="U73" s="53"/>
      <c r="V73" s="54"/>
      <c r="W73" s="55"/>
      <c r="X73" s="56"/>
      <c r="Y73" s="57"/>
      <c r="Z73" s="58"/>
      <c r="AA73" s="59"/>
      <c r="AB73" s="95"/>
      <c r="AC73" s="95"/>
      <c r="AD73" s="213">
        <f t="shared" ref="AD73:AD131" si="63">SUM(Q73:AC73)</f>
        <v>0</v>
      </c>
      <c r="AE73" s="60">
        <f t="shared" si="62"/>
        <v>0</v>
      </c>
      <c r="AF73" s="62"/>
      <c r="AG73" s="62"/>
      <c r="AH73" s="63"/>
      <c r="AI73" s="62"/>
      <c r="AJ73" s="62"/>
      <c r="AK73" s="62"/>
      <c r="AL73" s="516"/>
      <c r="AM73" s="510"/>
      <c r="AN73" s="62">
        <f>ROUND(CEILING(AR73*('Summary '!$J$2/100+1),5),0)-1</f>
        <v>209</v>
      </c>
      <c r="AO73" s="63">
        <f t="shared" si="14"/>
        <v>0</v>
      </c>
      <c r="AP73" s="63">
        <f t="shared" si="15"/>
        <v>0</v>
      </c>
      <c r="AQ73" s="63"/>
      <c r="AR73" s="62">
        <v>169</v>
      </c>
      <c r="AS73" s="62"/>
      <c r="AT73" s="514"/>
      <c r="AU73" s="515"/>
      <c r="AV73" s="511">
        <f t="shared" si="49"/>
        <v>169</v>
      </c>
      <c r="AW73" s="511">
        <f t="shared" si="50"/>
        <v>169</v>
      </c>
      <c r="AX73" s="64"/>
      <c r="AY73" s="65"/>
      <c r="AZ73" s="66"/>
      <c r="BA73" s="67"/>
      <c r="BB73" s="68"/>
      <c r="BC73" s="45">
        <f t="shared" si="51"/>
        <v>0</v>
      </c>
      <c r="BD73" s="44">
        <f t="shared" si="52"/>
        <v>0</v>
      </c>
      <c r="BE73" s="512">
        <f t="shared" si="53"/>
        <v>177.45000000000002</v>
      </c>
      <c r="BF73" s="242"/>
      <c r="BG73" s="210">
        <f t="shared" si="16"/>
        <v>0</v>
      </c>
      <c r="BH73" s="512">
        <f t="shared" si="17"/>
        <v>185.9</v>
      </c>
      <c r="BI73" s="95"/>
      <c r="BJ73" s="44">
        <f t="shared" si="54"/>
        <v>0</v>
      </c>
      <c r="BK73" s="512">
        <f t="shared" si="55"/>
        <v>194.35</v>
      </c>
      <c r="BL73" s="95"/>
      <c r="BM73" s="210">
        <f t="shared" si="56"/>
        <v>0</v>
      </c>
      <c r="BN73" s="512">
        <f t="shared" si="57"/>
        <v>202.79999999999998</v>
      </c>
      <c r="BO73" s="397">
        <f t="shared" si="58"/>
        <v>0</v>
      </c>
      <c r="BP73" s="210">
        <f t="shared" si="59"/>
        <v>0</v>
      </c>
      <c r="BQ73" s="44">
        <f t="shared" si="60"/>
        <v>0</v>
      </c>
      <c r="BR73" s="70">
        <v>758</v>
      </c>
    </row>
    <row r="74" spans="1:70" ht="13.75" customHeight="1">
      <c r="A74" s="44" t="str">
        <f t="shared" si="48"/>
        <v>BL20361</v>
      </c>
      <c r="B74" s="38" t="s">
        <v>106</v>
      </c>
      <c r="C74" s="47" t="s">
        <v>121</v>
      </c>
      <c r="D74" s="47" t="s">
        <v>7</v>
      </c>
      <c r="E74" s="241"/>
      <c r="F74" s="46" t="s">
        <v>59</v>
      </c>
      <c r="G74" s="47" t="s">
        <v>93</v>
      </c>
      <c r="H74" s="47" t="s">
        <v>74</v>
      </c>
      <c r="I74" s="616" t="s">
        <v>1805</v>
      </c>
      <c r="J74" s="636" t="s">
        <v>1809</v>
      </c>
      <c r="K74" s="636" t="s">
        <v>1801</v>
      </c>
      <c r="L74" s="223" t="s">
        <v>1799</v>
      </c>
      <c r="M74" s="48">
        <v>5.3079999999999998</v>
      </c>
      <c r="N74" s="44">
        <v>20</v>
      </c>
      <c r="O74" s="210"/>
      <c r="P74" s="210"/>
      <c r="Q74" s="49"/>
      <c r="R74" s="50"/>
      <c r="S74" s="51"/>
      <c r="T74" s="52"/>
      <c r="U74" s="53"/>
      <c r="V74" s="54"/>
      <c r="W74" s="55"/>
      <c r="X74" s="56"/>
      <c r="Y74" s="57"/>
      <c r="Z74" s="58"/>
      <c r="AA74" s="59"/>
      <c r="AB74" s="95"/>
      <c r="AC74" s="95"/>
      <c r="AD74" s="213">
        <f t="shared" si="63"/>
        <v>0</v>
      </c>
      <c r="AE74" s="60">
        <f t="shared" si="62"/>
        <v>0</v>
      </c>
      <c r="AF74" s="62"/>
      <c r="AG74" s="62"/>
      <c r="AH74" s="63"/>
      <c r="AI74" s="62"/>
      <c r="AJ74" s="62"/>
      <c r="AK74" s="62"/>
      <c r="AL74" s="516"/>
      <c r="AM74" s="510"/>
      <c r="AN74" s="62">
        <f>ROUND(CEILING(AR74*('Summary '!$J$2/100+1),5),0)-1</f>
        <v>164</v>
      </c>
      <c r="AO74" s="63">
        <f t="shared" si="14"/>
        <v>0</v>
      </c>
      <c r="AP74" s="63">
        <f t="shared" si="15"/>
        <v>0</v>
      </c>
      <c r="AQ74" s="63"/>
      <c r="AR74" s="62">
        <v>134</v>
      </c>
      <c r="AS74" s="62"/>
      <c r="AT74" s="514"/>
      <c r="AU74" s="515"/>
      <c r="AV74" s="511">
        <f t="shared" si="49"/>
        <v>134</v>
      </c>
      <c r="AW74" s="511">
        <f t="shared" si="50"/>
        <v>134</v>
      </c>
      <c r="AX74" s="64"/>
      <c r="AY74" s="65"/>
      <c r="AZ74" s="66"/>
      <c r="BA74" s="67"/>
      <c r="BB74" s="68"/>
      <c r="BC74" s="45">
        <f t="shared" si="51"/>
        <v>0</v>
      </c>
      <c r="BD74" s="44">
        <f t="shared" si="52"/>
        <v>0</v>
      </c>
      <c r="BE74" s="512">
        <f t="shared" si="53"/>
        <v>140.70000000000002</v>
      </c>
      <c r="BF74" s="242"/>
      <c r="BG74" s="210">
        <f t="shared" si="16"/>
        <v>0</v>
      </c>
      <c r="BH74" s="512">
        <f t="shared" si="17"/>
        <v>147.4</v>
      </c>
      <c r="BI74" s="95"/>
      <c r="BJ74" s="44">
        <f t="shared" si="54"/>
        <v>0</v>
      </c>
      <c r="BK74" s="512">
        <f t="shared" si="55"/>
        <v>154.1</v>
      </c>
      <c r="BL74" s="95"/>
      <c r="BM74" s="210">
        <f t="shared" si="56"/>
        <v>0</v>
      </c>
      <c r="BN74" s="512">
        <f t="shared" si="57"/>
        <v>160.79999999999998</v>
      </c>
      <c r="BO74" s="397">
        <f t="shared" si="58"/>
        <v>0</v>
      </c>
      <c r="BP74" s="210">
        <f t="shared" si="59"/>
        <v>0</v>
      </c>
      <c r="BQ74" s="44">
        <f t="shared" si="60"/>
        <v>0</v>
      </c>
      <c r="BR74" s="70">
        <v>361</v>
      </c>
    </row>
    <row r="75" spans="1:70" ht="13.75" customHeight="1">
      <c r="A75" s="44" t="str">
        <f t="shared" si="48"/>
        <v>BL20744</v>
      </c>
      <c r="B75" s="38" t="s">
        <v>106</v>
      </c>
      <c r="C75" s="47" t="s">
        <v>122</v>
      </c>
      <c r="D75" s="47" t="s">
        <v>7</v>
      </c>
      <c r="E75" s="241"/>
      <c r="F75" s="46" t="s">
        <v>58</v>
      </c>
      <c r="G75" s="46" t="s">
        <v>76</v>
      </c>
      <c r="H75" s="47" t="s">
        <v>74</v>
      </c>
      <c r="I75" s="616" t="s">
        <v>1805</v>
      </c>
      <c r="J75" s="636" t="s">
        <v>1809</v>
      </c>
      <c r="K75" s="636" t="s">
        <v>1801</v>
      </c>
      <c r="L75" s="223" t="s">
        <v>1799</v>
      </c>
      <c r="M75" s="48">
        <v>10.731999999999999</v>
      </c>
      <c r="N75" s="44">
        <v>10</v>
      </c>
      <c r="O75" s="210"/>
      <c r="P75" s="210"/>
      <c r="Q75" s="49"/>
      <c r="R75" s="50"/>
      <c r="S75" s="51"/>
      <c r="T75" s="52"/>
      <c r="U75" s="53"/>
      <c r="V75" s="54"/>
      <c r="W75" s="55"/>
      <c r="X75" s="56"/>
      <c r="Y75" s="57"/>
      <c r="Z75" s="58"/>
      <c r="AA75" s="59"/>
      <c r="AB75" s="95"/>
      <c r="AC75" s="95"/>
      <c r="AD75" s="213">
        <f t="shared" si="63"/>
        <v>0</v>
      </c>
      <c r="AE75" s="60">
        <f t="shared" si="62"/>
        <v>0</v>
      </c>
      <c r="AF75" s="62"/>
      <c r="AG75" s="62"/>
      <c r="AH75" s="63"/>
      <c r="AI75" s="62"/>
      <c r="AJ75" s="62"/>
      <c r="AK75" s="62"/>
      <c r="AL75" s="516"/>
      <c r="AM75" s="510"/>
      <c r="AN75" s="62">
        <f>ROUND(CEILING(AR75*('Summary '!$J$2/100+1),5),0)-1</f>
        <v>254</v>
      </c>
      <c r="AO75" s="63">
        <f t="shared" si="14"/>
        <v>0</v>
      </c>
      <c r="AP75" s="63">
        <f t="shared" si="15"/>
        <v>0</v>
      </c>
      <c r="AQ75" s="63"/>
      <c r="AR75" s="62">
        <v>209</v>
      </c>
      <c r="AS75" s="62"/>
      <c r="AT75" s="514"/>
      <c r="AU75" s="515"/>
      <c r="AV75" s="511">
        <f t="shared" si="49"/>
        <v>209</v>
      </c>
      <c r="AW75" s="511">
        <f t="shared" si="50"/>
        <v>209</v>
      </c>
      <c r="AX75" s="64"/>
      <c r="AY75" s="65"/>
      <c r="AZ75" s="66"/>
      <c r="BA75" s="67"/>
      <c r="BB75" s="68"/>
      <c r="BC75" s="45">
        <f t="shared" si="51"/>
        <v>0</v>
      </c>
      <c r="BD75" s="44">
        <f t="shared" si="52"/>
        <v>0</v>
      </c>
      <c r="BE75" s="512">
        <f t="shared" si="53"/>
        <v>219.45000000000002</v>
      </c>
      <c r="BF75" s="242"/>
      <c r="BG75" s="210">
        <f t="shared" si="16"/>
        <v>0</v>
      </c>
      <c r="BH75" s="512">
        <f t="shared" ref="BH75:BH133" si="64">$AV75*(1.1+$AO75+$AP75)</f>
        <v>229.9</v>
      </c>
      <c r="BI75" s="95"/>
      <c r="BJ75" s="44">
        <f t="shared" si="54"/>
        <v>0</v>
      </c>
      <c r="BK75" s="512">
        <f t="shared" si="55"/>
        <v>240.35</v>
      </c>
      <c r="BL75" s="95"/>
      <c r="BM75" s="210">
        <f t="shared" si="56"/>
        <v>0</v>
      </c>
      <c r="BN75" s="512">
        <f t="shared" si="57"/>
        <v>250.79999999999998</v>
      </c>
      <c r="BO75" s="397">
        <f t="shared" si="58"/>
        <v>0</v>
      </c>
      <c r="BP75" s="210">
        <f t="shared" si="59"/>
        <v>0</v>
      </c>
      <c r="BQ75" s="44">
        <f t="shared" si="60"/>
        <v>0</v>
      </c>
      <c r="BR75" s="70">
        <v>744</v>
      </c>
    </row>
    <row r="76" spans="1:70" ht="13.75" customHeight="1">
      <c r="A76" s="44" t="str">
        <f t="shared" si="48"/>
        <v>BL20295</v>
      </c>
      <c r="B76" s="38" t="s">
        <v>106</v>
      </c>
      <c r="C76" s="47" t="s">
        <v>123</v>
      </c>
      <c r="D76" s="47" t="s">
        <v>7</v>
      </c>
      <c r="E76" s="241"/>
      <c r="F76" s="46" t="s">
        <v>61</v>
      </c>
      <c r="G76" s="46" t="s">
        <v>76</v>
      </c>
      <c r="H76" s="47" t="s">
        <v>74</v>
      </c>
      <c r="I76" s="616" t="s">
        <v>1805</v>
      </c>
      <c r="J76" s="636" t="s">
        <v>1809</v>
      </c>
      <c r="K76" s="636" t="s">
        <v>1801</v>
      </c>
      <c r="L76" s="223" t="s">
        <v>1799</v>
      </c>
      <c r="M76" s="48">
        <v>15.74</v>
      </c>
      <c r="N76" s="44">
        <v>20</v>
      </c>
      <c r="O76" s="210"/>
      <c r="P76" s="210"/>
      <c r="Q76" s="49"/>
      <c r="R76" s="50"/>
      <c r="S76" s="51"/>
      <c r="T76" s="52"/>
      <c r="U76" s="53"/>
      <c r="V76" s="54"/>
      <c r="W76" s="55"/>
      <c r="X76" s="56"/>
      <c r="Y76" s="57"/>
      <c r="Z76" s="58"/>
      <c r="AA76" s="59"/>
      <c r="AB76" s="95"/>
      <c r="AC76" s="95"/>
      <c r="AD76" s="213">
        <f t="shared" si="63"/>
        <v>0</v>
      </c>
      <c r="AE76" s="60">
        <f t="shared" si="62"/>
        <v>0</v>
      </c>
      <c r="AF76" s="62"/>
      <c r="AG76" s="62"/>
      <c r="AH76" s="63"/>
      <c r="AI76" s="62"/>
      <c r="AJ76" s="62"/>
      <c r="AK76" s="62"/>
      <c r="AL76" s="516"/>
      <c r="AM76" s="510"/>
      <c r="AN76" s="62">
        <f>ROUND(CEILING(AR76*('Summary '!$J$2/100+1),5),0)-1</f>
        <v>329</v>
      </c>
      <c r="AO76" s="63">
        <f t="shared" si="14"/>
        <v>0</v>
      </c>
      <c r="AP76" s="63">
        <f t="shared" si="15"/>
        <v>0</v>
      </c>
      <c r="AQ76" s="63"/>
      <c r="AR76" s="62">
        <v>269</v>
      </c>
      <c r="AS76" s="62"/>
      <c r="AT76" s="514"/>
      <c r="AU76" s="515"/>
      <c r="AV76" s="511">
        <f t="shared" si="49"/>
        <v>269</v>
      </c>
      <c r="AW76" s="511">
        <f t="shared" si="50"/>
        <v>269</v>
      </c>
      <c r="AX76" s="64"/>
      <c r="AY76" s="65"/>
      <c r="AZ76" s="66"/>
      <c r="BA76" s="67"/>
      <c r="BB76" s="68"/>
      <c r="BC76" s="45">
        <f t="shared" si="51"/>
        <v>0</v>
      </c>
      <c r="BD76" s="44">
        <f t="shared" si="52"/>
        <v>0</v>
      </c>
      <c r="BE76" s="512">
        <f t="shared" si="53"/>
        <v>282.45</v>
      </c>
      <c r="BF76" s="242"/>
      <c r="BG76" s="210">
        <f t="shared" ref="BG76:BG134" si="65">$N76*BF76</f>
        <v>0</v>
      </c>
      <c r="BH76" s="512">
        <f t="shared" si="64"/>
        <v>295.90000000000003</v>
      </c>
      <c r="BI76" s="95"/>
      <c r="BJ76" s="44">
        <f t="shared" si="54"/>
        <v>0</v>
      </c>
      <c r="BK76" s="512">
        <f t="shared" si="55"/>
        <v>309.34999999999997</v>
      </c>
      <c r="BL76" s="95"/>
      <c r="BM76" s="210">
        <f t="shared" si="56"/>
        <v>0</v>
      </c>
      <c r="BN76" s="512">
        <f t="shared" si="57"/>
        <v>322.8</v>
      </c>
      <c r="BO76" s="397">
        <f t="shared" si="58"/>
        <v>0</v>
      </c>
      <c r="BP76" s="210">
        <f t="shared" si="59"/>
        <v>0</v>
      </c>
      <c r="BQ76" s="44">
        <f t="shared" si="60"/>
        <v>0</v>
      </c>
      <c r="BR76" s="70">
        <v>295</v>
      </c>
    </row>
    <row r="77" spans="1:70" ht="13.75" customHeight="1">
      <c r="A77" s="44" t="str">
        <f t="shared" si="48"/>
        <v>BL20296</v>
      </c>
      <c r="B77" s="38" t="s">
        <v>106</v>
      </c>
      <c r="C77" s="47" t="s">
        <v>124</v>
      </c>
      <c r="D77" s="47" t="s">
        <v>7</v>
      </c>
      <c r="E77" s="241"/>
      <c r="F77" s="46" t="s">
        <v>63</v>
      </c>
      <c r="G77" s="46" t="s">
        <v>93</v>
      </c>
      <c r="H77" s="47" t="s">
        <v>74</v>
      </c>
      <c r="I77" s="616" t="s">
        <v>1805</v>
      </c>
      <c r="J77" s="636" t="s">
        <v>1809</v>
      </c>
      <c r="K77" s="636" t="s">
        <v>1801</v>
      </c>
      <c r="L77" s="223" t="s">
        <v>1799</v>
      </c>
      <c r="M77" s="48">
        <v>1.258</v>
      </c>
      <c r="N77" s="44">
        <v>20</v>
      </c>
      <c r="O77" s="210"/>
      <c r="P77" s="210"/>
      <c r="Q77" s="49"/>
      <c r="R77" s="50"/>
      <c r="S77" s="51"/>
      <c r="T77" s="52"/>
      <c r="U77" s="53"/>
      <c r="V77" s="54"/>
      <c r="W77" s="55"/>
      <c r="X77" s="56"/>
      <c r="Y77" s="57"/>
      <c r="Z77" s="58"/>
      <c r="AA77" s="59"/>
      <c r="AB77" s="95"/>
      <c r="AC77" s="95"/>
      <c r="AD77" s="213">
        <f t="shared" si="63"/>
        <v>0</v>
      </c>
      <c r="AE77" s="60">
        <f t="shared" si="62"/>
        <v>0</v>
      </c>
      <c r="AF77" s="62"/>
      <c r="AG77" s="62"/>
      <c r="AH77" s="63"/>
      <c r="AI77" s="62"/>
      <c r="AJ77" s="62"/>
      <c r="AK77" s="62"/>
      <c r="AL77" s="516"/>
      <c r="AM77" s="510"/>
      <c r="AN77" s="62">
        <f>ROUND(CEILING(AR77*('Summary '!$J$2/100+1),5),0)-1</f>
        <v>79</v>
      </c>
      <c r="AO77" s="63">
        <f t="shared" ref="AO77:AO137" si="66">IF(P77=TRUE,-0.05,0)</f>
        <v>0</v>
      </c>
      <c r="AP77" s="63">
        <f t="shared" ref="AP77:AP137" si="67">IF(O77=TRUE,0.15,0)</f>
        <v>0</v>
      </c>
      <c r="AQ77" s="63"/>
      <c r="AR77" s="62">
        <v>64</v>
      </c>
      <c r="AS77" s="62"/>
      <c r="AT77" s="514"/>
      <c r="AU77" s="515"/>
      <c r="AV77" s="511">
        <f t="shared" si="49"/>
        <v>64</v>
      </c>
      <c r="AW77" s="511">
        <f t="shared" si="50"/>
        <v>64</v>
      </c>
      <c r="AX77" s="64"/>
      <c r="AY77" s="65"/>
      <c r="AZ77" s="66"/>
      <c r="BA77" s="67"/>
      <c r="BB77" s="68"/>
      <c r="BC77" s="45">
        <f t="shared" si="51"/>
        <v>0</v>
      </c>
      <c r="BD77" s="44">
        <f t="shared" si="52"/>
        <v>0</v>
      </c>
      <c r="BE77" s="512">
        <f t="shared" si="53"/>
        <v>67.2</v>
      </c>
      <c r="BF77" s="242"/>
      <c r="BG77" s="210">
        <f t="shared" si="65"/>
        <v>0</v>
      </c>
      <c r="BH77" s="512">
        <f t="shared" si="64"/>
        <v>70.400000000000006</v>
      </c>
      <c r="BI77" s="95"/>
      <c r="BJ77" s="44">
        <f t="shared" si="54"/>
        <v>0</v>
      </c>
      <c r="BK77" s="512">
        <f t="shared" si="55"/>
        <v>73.599999999999994</v>
      </c>
      <c r="BL77" s="95"/>
      <c r="BM77" s="210">
        <f t="shared" si="56"/>
        <v>0</v>
      </c>
      <c r="BN77" s="512">
        <f t="shared" si="57"/>
        <v>76.8</v>
      </c>
      <c r="BO77" s="397">
        <f t="shared" si="58"/>
        <v>0</v>
      </c>
      <c r="BP77" s="210">
        <f t="shared" si="59"/>
        <v>0</v>
      </c>
      <c r="BQ77" s="44">
        <f t="shared" si="60"/>
        <v>0</v>
      </c>
      <c r="BR77" s="70">
        <v>296</v>
      </c>
    </row>
    <row r="78" spans="1:70" ht="13.75" customHeight="1">
      <c r="A78" s="44" t="str">
        <f t="shared" si="48"/>
        <v>BL20297</v>
      </c>
      <c r="B78" s="38" t="s">
        <v>106</v>
      </c>
      <c r="C78" s="47" t="s">
        <v>125</v>
      </c>
      <c r="D78" s="47" t="s">
        <v>7</v>
      </c>
      <c r="E78" s="241"/>
      <c r="F78" s="46" t="s">
        <v>60</v>
      </c>
      <c r="G78" s="46" t="s">
        <v>87</v>
      </c>
      <c r="H78" s="47" t="s">
        <v>95</v>
      </c>
      <c r="I78" s="616" t="s">
        <v>1805</v>
      </c>
      <c r="J78" s="636" t="s">
        <v>1809</v>
      </c>
      <c r="K78" s="636" t="s">
        <v>1801</v>
      </c>
      <c r="L78" s="223" t="s">
        <v>1799</v>
      </c>
      <c r="M78" s="48">
        <v>20.466000000000001</v>
      </c>
      <c r="N78" s="44">
        <v>10</v>
      </c>
      <c r="O78" s="210"/>
      <c r="P78" s="210"/>
      <c r="Q78" s="49"/>
      <c r="R78" s="50"/>
      <c r="S78" s="51"/>
      <c r="T78" s="52"/>
      <c r="U78" s="53"/>
      <c r="V78" s="54"/>
      <c r="W78" s="55"/>
      <c r="X78" s="56"/>
      <c r="Y78" s="57"/>
      <c r="Z78" s="58"/>
      <c r="AA78" s="59"/>
      <c r="AB78" s="95"/>
      <c r="AC78" s="95"/>
      <c r="AD78" s="213">
        <f t="shared" si="63"/>
        <v>0</v>
      </c>
      <c r="AE78" s="60">
        <f t="shared" si="62"/>
        <v>0</v>
      </c>
      <c r="AF78" s="62"/>
      <c r="AG78" s="62"/>
      <c r="AH78" s="63"/>
      <c r="AI78" s="62"/>
      <c r="AJ78" s="62"/>
      <c r="AK78" s="62"/>
      <c r="AL78" s="516"/>
      <c r="AM78" s="510"/>
      <c r="AN78" s="62">
        <f>ROUND(CEILING(AR78*('Summary '!$J$2/100+1),5),0)-1</f>
        <v>409</v>
      </c>
      <c r="AO78" s="63">
        <f t="shared" si="66"/>
        <v>0</v>
      </c>
      <c r="AP78" s="63">
        <f t="shared" si="67"/>
        <v>0</v>
      </c>
      <c r="AQ78" s="63"/>
      <c r="AR78" s="62">
        <v>334</v>
      </c>
      <c r="AS78" s="62"/>
      <c r="AT78" s="514"/>
      <c r="AU78" s="515"/>
      <c r="AV78" s="511">
        <f t="shared" si="49"/>
        <v>334</v>
      </c>
      <c r="AW78" s="511">
        <f t="shared" si="50"/>
        <v>334</v>
      </c>
      <c r="AX78" s="64"/>
      <c r="AY78" s="65"/>
      <c r="AZ78" s="66"/>
      <c r="BA78" s="67"/>
      <c r="BB78" s="68"/>
      <c r="BC78" s="45">
        <f t="shared" si="51"/>
        <v>0</v>
      </c>
      <c r="BD78" s="44">
        <f t="shared" si="52"/>
        <v>0</v>
      </c>
      <c r="BE78" s="512">
        <f t="shared" si="53"/>
        <v>350.7</v>
      </c>
      <c r="BF78" s="242"/>
      <c r="BG78" s="210">
        <f t="shared" si="65"/>
        <v>0</v>
      </c>
      <c r="BH78" s="512">
        <f t="shared" si="64"/>
        <v>367.40000000000003</v>
      </c>
      <c r="BI78" s="95"/>
      <c r="BJ78" s="44">
        <f t="shared" si="54"/>
        <v>0</v>
      </c>
      <c r="BK78" s="512">
        <f t="shared" si="55"/>
        <v>384.09999999999997</v>
      </c>
      <c r="BL78" s="95"/>
      <c r="BM78" s="210">
        <f t="shared" si="56"/>
        <v>0</v>
      </c>
      <c r="BN78" s="512">
        <f t="shared" si="57"/>
        <v>400.8</v>
      </c>
      <c r="BO78" s="397">
        <f t="shared" si="58"/>
        <v>0</v>
      </c>
      <c r="BP78" s="210">
        <f t="shared" si="59"/>
        <v>0</v>
      </c>
      <c r="BQ78" s="44">
        <f t="shared" si="60"/>
        <v>0</v>
      </c>
      <c r="BR78" s="70">
        <v>297</v>
      </c>
    </row>
    <row r="79" spans="1:70" ht="13.75" customHeight="1">
      <c r="A79" s="44" t="str">
        <f t="shared" si="48"/>
        <v>BL20298</v>
      </c>
      <c r="B79" s="38" t="s">
        <v>106</v>
      </c>
      <c r="C79" s="47" t="s">
        <v>126</v>
      </c>
      <c r="D79" s="47" t="s">
        <v>7</v>
      </c>
      <c r="E79" s="241"/>
      <c r="F79" s="46" t="s">
        <v>104</v>
      </c>
      <c r="G79" s="46" t="s">
        <v>87</v>
      </c>
      <c r="H79" s="47" t="s">
        <v>79</v>
      </c>
      <c r="I79" s="616" t="s">
        <v>1805</v>
      </c>
      <c r="J79" s="636" t="s">
        <v>1809</v>
      </c>
      <c r="K79" s="636" t="s">
        <v>1801</v>
      </c>
      <c r="L79" s="223" t="s">
        <v>1799</v>
      </c>
      <c r="M79" s="48">
        <v>6.3630000000000004</v>
      </c>
      <c r="N79" s="44">
        <v>10</v>
      </c>
      <c r="O79" s="210"/>
      <c r="P79" s="210"/>
      <c r="Q79" s="49"/>
      <c r="R79" s="50"/>
      <c r="S79" s="51"/>
      <c r="T79" s="52"/>
      <c r="U79" s="53"/>
      <c r="V79" s="54"/>
      <c r="W79" s="55"/>
      <c r="X79" s="56"/>
      <c r="Y79" s="57"/>
      <c r="Z79" s="58"/>
      <c r="AA79" s="59"/>
      <c r="AB79" s="95"/>
      <c r="AC79" s="95"/>
      <c r="AD79" s="213">
        <f t="shared" si="63"/>
        <v>0</v>
      </c>
      <c r="AE79" s="60">
        <f t="shared" si="62"/>
        <v>0</v>
      </c>
      <c r="AF79" s="62"/>
      <c r="AG79" s="62"/>
      <c r="AH79" s="63"/>
      <c r="AI79" s="62"/>
      <c r="AJ79" s="62"/>
      <c r="AK79" s="62"/>
      <c r="AL79" s="516"/>
      <c r="AM79" s="510"/>
      <c r="AN79" s="62">
        <f>ROUND(CEILING(AR79*('Summary '!$J$2/100+1),5),0)-1</f>
        <v>169</v>
      </c>
      <c r="AO79" s="63">
        <f t="shared" si="66"/>
        <v>0</v>
      </c>
      <c r="AP79" s="63">
        <f t="shared" si="67"/>
        <v>0</v>
      </c>
      <c r="AQ79" s="63"/>
      <c r="AR79" s="62">
        <v>139</v>
      </c>
      <c r="AS79" s="62"/>
      <c r="AT79" s="514"/>
      <c r="AU79" s="515"/>
      <c r="AV79" s="511">
        <f t="shared" si="49"/>
        <v>139</v>
      </c>
      <c r="AW79" s="511">
        <f t="shared" si="50"/>
        <v>139</v>
      </c>
      <c r="AX79" s="64"/>
      <c r="AY79" s="65"/>
      <c r="AZ79" s="66"/>
      <c r="BA79" s="67"/>
      <c r="BB79" s="68"/>
      <c r="BC79" s="45">
        <f t="shared" si="51"/>
        <v>0</v>
      </c>
      <c r="BD79" s="44">
        <f t="shared" si="52"/>
        <v>0</v>
      </c>
      <c r="BE79" s="512">
        <f t="shared" si="53"/>
        <v>145.95000000000002</v>
      </c>
      <c r="BF79" s="242"/>
      <c r="BG79" s="210">
        <f t="shared" si="65"/>
        <v>0</v>
      </c>
      <c r="BH79" s="512">
        <f t="shared" si="64"/>
        <v>152.9</v>
      </c>
      <c r="BI79" s="95"/>
      <c r="BJ79" s="44">
        <f t="shared" si="54"/>
        <v>0</v>
      </c>
      <c r="BK79" s="512">
        <f t="shared" si="55"/>
        <v>159.85</v>
      </c>
      <c r="BL79" s="95"/>
      <c r="BM79" s="210">
        <f t="shared" si="56"/>
        <v>0</v>
      </c>
      <c r="BN79" s="512">
        <f t="shared" si="57"/>
        <v>166.79999999999998</v>
      </c>
      <c r="BO79" s="397">
        <f t="shared" si="58"/>
        <v>0</v>
      </c>
      <c r="BP79" s="210">
        <f t="shared" si="59"/>
        <v>0</v>
      </c>
      <c r="BQ79" s="44">
        <f t="shared" si="60"/>
        <v>0</v>
      </c>
      <c r="BR79" s="70">
        <v>298</v>
      </c>
    </row>
    <row r="80" spans="1:70" ht="13.75" customHeight="1">
      <c r="A80" s="44" t="str">
        <f t="shared" si="48"/>
        <v>BL20351</v>
      </c>
      <c r="B80" s="38" t="s">
        <v>106</v>
      </c>
      <c r="C80" s="47" t="s">
        <v>127</v>
      </c>
      <c r="D80" s="47" t="s">
        <v>7</v>
      </c>
      <c r="E80" s="241"/>
      <c r="F80" s="46" t="s">
        <v>59</v>
      </c>
      <c r="G80" s="46" t="s">
        <v>76</v>
      </c>
      <c r="H80" s="47" t="s">
        <v>77</v>
      </c>
      <c r="I80" s="616" t="s">
        <v>1805</v>
      </c>
      <c r="J80" s="636" t="s">
        <v>1809</v>
      </c>
      <c r="K80" s="636" t="s">
        <v>1801</v>
      </c>
      <c r="L80" s="223" t="s">
        <v>1799</v>
      </c>
      <c r="M80" s="48">
        <v>6.0519999999999996</v>
      </c>
      <c r="N80" s="44">
        <v>10</v>
      </c>
      <c r="O80" s="210"/>
      <c r="P80" s="210"/>
      <c r="Q80" s="49"/>
      <c r="R80" s="50"/>
      <c r="S80" s="51"/>
      <c r="T80" s="52"/>
      <c r="U80" s="53"/>
      <c r="V80" s="54"/>
      <c r="W80" s="55"/>
      <c r="X80" s="56"/>
      <c r="Y80" s="57"/>
      <c r="Z80" s="58"/>
      <c r="AA80" s="59"/>
      <c r="AB80" s="95"/>
      <c r="AC80" s="95"/>
      <c r="AD80" s="213">
        <f t="shared" si="63"/>
        <v>0</v>
      </c>
      <c r="AE80" s="60">
        <f t="shared" si="62"/>
        <v>0</v>
      </c>
      <c r="AF80" s="62"/>
      <c r="AG80" s="62"/>
      <c r="AH80" s="63"/>
      <c r="AI80" s="62"/>
      <c r="AJ80" s="62"/>
      <c r="AK80" s="62"/>
      <c r="AL80" s="516"/>
      <c r="AM80" s="510"/>
      <c r="AN80" s="62">
        <f>ROUND(CEILING(AR80*('Summary '!$J$2/100+1),5),0)-1</f>
        <v>169</v>
      </c>
      <c r="AO80" s="63">
        <f t="shared" si="66"/>
        <v>0</v>
      </c>
      <c r="AP80" s="63">
        <f t="shared" si="67"/>
        <v>0</v>
      </c>
      <c r="AQ80" s="63"/>
      <c r="AR80" s="62">
        <v>139</v>
      </c>
      <c r="AS80" s="62"/>
      <c r="AT80" s="514"/>
      <c r="AU80" s="515"/>
      <c r="AV80" s="511">
        <f t="shared" si="49"/>
        <v>139</v>
      </c>
      <c r="AW80" s="511">
        <f t="shared" si="50"/>
        <v>139</v>
      </c>
      <c r="AX80" s="64"/>
      <c r="AY80" s="65"/>
      <c r="AZ80" s="66"/>
      <c r="BA80" s="67"/>
      <c r="BB80" s="68"/>
      <c r="BC80" s="45">
        <f t="shared" si="51"/>
        <v>0</v>
      </c>
      <c r="BD80" s="44">
        <f t="shared" si="52"/>
        <v>0</v>
      </c>
      <c r="BE80" s="512">
        <f t="shared" si="53"/>
        <v>145.95000000000002</v>
      </c>
      <c r="BF80" s="242"/>
      <c r="BG80" s="210">
        <f t="shared" si="65"/>
        <v>0</v>
      </c>
      <c r="BH80" s="512">
        <f t="shared" si="64"/>
        <v>152.9</v>
      </c>
      <c r="BI80" s="95"/>
      <c r="BJ80" s="44">
        <f t="shared" si="54"/>
        <v>0</v>
      </c>
      <c r="BK80" s="512">
        <f t="shared" si="55"/>
        <v>159.85</v>
      </c>
      <c r="BL80" s="95"/>
      <c r="BM80" s="210">
        <f t="shared" si="56"/>
        <v>0</v>
      </c>
      <c r="BN80" s="512">
        <f t="shared" si="57"/>
        <v>166.79999999999998</v>
      </c>
      <c r="BO80" s="397">
        <f t="shared" si="58"/>
        <v>0</v>
      </c>
      <c r="BP80" s="210">
        <f t="shared" si="59"/>
        <v>0</v>
      </c>
      <c r="BQ80" s="44">
        <f t="shared" si="60"/>
        <v>0</v>
      </c>
      <c r="BR80" s="70">
        <v>351</v>
      </c>
    </row>
    <row r="81" spans="1:70" ht="13.75" customHeight="1">
      <c r="A81" s="44" t="str">
        <f t="shared" ref="A81" si="68">"BL2"&amp;REPT(0,4-LEN(BR81))&amp;BR81</f>
        <v>BL21508</v>
      </c>
      <c r="B81" s="646" t="s">
        <v>106</v>
      </c>
      <c r="C81" s="534" t="s">
        <v>364</v>
      </c>
      <c r="D81" s="47" t="s">
        <v>7</v>
      </c>
      <c r="E81" s="241"/>
      <c r="F81" s="46" t="s">
        <v>59</v>
      </c>
      <c r="G81" s="46" t="s">
        <v>73</v>
      </c>
      <c r="H81" s="47" t="s">
        <v>74</v>
      </c>
      <c r="I81" s="616" t="s">
        <v>1805</v>
      </c>
      <c r="J81" s="636" t="s">
        <v>1809</v>
      </c>
      <c r="K81" s="636" t="s">
        <v>1801</v>
      </c>
      <c r="L81" s="223" t="s">
        <v>1799</v>
      </c>
      <c r="M81" s="48">
        <v>4.25</v>
      </c>
      <c r="N81" s="44">
        <v>10</v>
      </c>
      <c r="O81" s="210"/>
      <c r="P81" s="210"/>
      <c r="Q81" s="49"/>
      <c r="R81" s="50"/>
      <c r="S81" s="51"/>
      <c r="T81" s="52"/>
      <c r="U81" s="53"/>
      <c r="V81" s="54"/>
      <c r="W81" s="55"/>
      <c r="X81" s="56"/>
      <c r="Y81" s="57"/>
      <c r="Z81" s="58"/>
      <c r="AA81" s="59"/>
      <c r="AB81" s="95"/>
      <c r="AC81" s="95"/>
      <c r="AD81" s="213">
        <f t="shared" si="63"/>
        <v>0</v>
      </c>
      <c r="AE81" s="60">
        <f t="shared" ref="AE81" si="69">N81*AD81</f>
        <v>0</v>
      </c>
      <c r="AF81" s="62"/>
      <c r="AG81" s="62"/>
      <c r="AH81" s="63"/>
      <c r="AI81" s="62"/>
      <c r="AJ81" s="62"/>
      <c r="AK81" s="62"/>
      <c r="AL81" s="516"/>
      <c r="AM81" s="510"/>
      <c r="AN81" s="62">
        <f>ROUND(CEILING(AR81*('Summary '!$J$2/100+1),5),0)-1</f>
        <v>139</v>
      </c>
      <c r="AO81" s="63">
        <f t="shared" si="66"/>
        <v>0</v>
      </c>
      <c r="AP81" s="63">
        <f t="shared" si="67"/>
        <v>0</v>
      </c>
      <c r="AQ81" s="63"/>
      <c r="AR81" s="62">
        <v>114</v>
      </c>
      <c r="AS81" s="62"/>
      <c r="AT81" s="514"/>
      <c r="AU81" s="515"/>
      <c r="AV81" s="511">
        <f t="shared" si="49"/>
        <v>114</v>
      </c>
      <c r="AW81" s="511">
        <f t="shared" si="50"/>
        <v>114</v>
      </c>
      <c r="AX81" s="64"/>
      <c r="AY81" s="65"/>
      <c r="AZ81" s="66"/>
      <c r="BA81" s="67"/>
      <c r="BB81" s="68"/>
      <c r="BC81" s="45">
        <f t="shared" si="51"/>
        <v>0</v>
      </c>
      <c r="BD81" s="44">
        <f t="shared" si="52"/>
        <v>0</v>
      </c>
      <c r="BE81" s="512">
        <f t="shared" si="53"/>
        <v>119.7</v>
      </c>
      <c r="BF81" s="242"/>
      <c r="BG81" s="210">
        <f t="shared" si="65"/>
        <v>0</v>
      </c>
      <c r="BH81" s="512">
        <f t="shared" si="64"/>
        <v>125.4</v>
      </c>
      <c r="BI81" s="95"/>
      <c r="BJ81" s="44">
        <f t="shared" si="54"/>
        <v>0</v>
      </c>
      <c r="BK81" s="512">
        <f t="shared" si="55"/>
        <v>131.1</v>
      </c>
      <c r="BL81" s="95"/>
      <c r="BM81" s="210">
        <f t="shared" si="56"/>
        <v>0</v>
      </c>
      <c r="BN81" s="512">
        <f t="shared" si="57"/>
        <v>136.79999999999998</v>
      </c>
      <c r="BO81" s="397">
        <f t="shared" si="58"/>
        <v>0</v>
      </c>
      <c r="BP81" s="210">
        <f t="shared" si="59"/>
        <v>0</v>
      </c>
      <c r="BQ81" s="44">
        <f t="shared" si="60"/>
        <v>0</v>
      </c>
      <c r="BR81" s="70">
        <v>1508</v>
      </c>
    </row>
    <row r="82" spans="1:70" ht="16">
      <c r="A82" s="96"/>
      <c r="B82" s="647"/>
      <c r="C82" s="648" t="s">
        <v>128</v>
      </c>
      <c r="D82" s="96"/>
      <c r="E82" s="432"/>
      <c r="F82" s="96"/>
      <c r="G82" s="96"/>
      <c r="H82" s="96"/>
      <c r="I82" s="432"/>
      <c r="J82" s="432"/>
      <c r="K82" s="432"/>
      <c r="L82" s="432"/>
      <c r="M82" s="96"/>
      <c r="N82" s="96"/>
      <c r="O82" s="432"/>
      <c r="P82" s="432"/>
      <c r="Q82" s="181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96"/>
      <c r="AE82" s="96"/>
      <c r="AF82" s="100"/>
      <c r="AG82" s="100"/>
      <c r="AH82" s="100"/>
      <c r="AI82" s="96"/>
      <c r="AJ82" s="432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181"/>
      <c r="AY82" s="181"/>
      <c r="AZ82" s="181"/>
      <c r="BA82" s="181"/>
      <c r="BB82" s="181"/>
      <c r="BC82" s="96"/>
      <c r="BD82" s="96"/>
      <c r="BE82" s="96"/>
      <c r="BF82" s="181"/>
      <c r="BG82" s="96"/>
      <c r="BH82" s="181"/>
      <c r="BI82" s="96"/>
      <c r="BJ82" s="96"/>
      <c r="BK82" s="96"/>
      <c r="BL82" s="96"/>
      <c r="BM82" s="96"/>
      <c r="BN82" s="96"/>
      <c r="BO82" s="96"/>
      <c r="BP82" s="96"/>
      <c r="BQ82" s="96"/>
      <c r="BR82" s="98"/>
    </row>
    <row r="83" spans="1:70" ht="13" customHeight="1">
      <c r="A83" s="44" t="str">
        <f t="shared" ref="A83:A112" si="70">"BL2"&amp;REPT(0,4-LEN(BR83))&amp;BR83</f>
        <v>BL22326</v>
      </c>
      <c r="B83" s="38" t="s">
        <v>921</v>
      </c>
      <c r="C83" s="535" t="s">
        <v>1331</v>
      </c>
      <c r="D83" s="47" t="s">
        <v>7</v>
      </c>
      <c r="E83" s="241"/>
      <c r="F83" s="46" t="s">
        <v>2403</v>
      </c>
      <c r="G83" s="47" t="s">
        <v>76</v>
      </c>
      <c r="H83" s="47" t="s">
        <v>74</v>
      </c>
      <c r="I83" s="616" t="s">
        <v>505</v>
      </c>
      <c r="J83" s="636" t="s">
        <v>1808</v>
      </c>
      <c r="K83" s="636" t="s">
        <v>1801</v>
      </c>
      <c r="L83" s="223" t="s">
        <v>1799</v>
      </c>
      <c r="M83" s="48">
        <v>5.17</v>
      </c>
      <c r="N83" s="44">
        <v>2</v>
      </c>
      <c r="O83" s="210"/>
      <c r="P83" s="210"/>
      <c r="Q83" s="49"/>
      <c r="R83" s="50"/>
      <c r="S83" s="51"/>
      <c r="T83" s="52"/>
      <c r="U83" s="53"/>
      <c r="V83" s="54"/>
      <c r="W83" s="55"/>
      <c r="X83" s="56"/>
      <c r="Y83" s="57"/>
      <c r="Z83" s="58"/>
      <c r="AA83" s="59"/>
      <c r="AB83" s="95"/>
      <c r="AC83" s="95"/>
      <c r="AD83" s="213">
        <f t="shared" si="63"/>
        <v>0</v>
      </c>
      <c r="AE83" s="60">
        <f>N83*AD83</f>
        <v>0</v>
      </c>
      <c r="AF83" s="62"/>
      <c r="AG83" s="62"/>
      <c r="AH83" s="63"/>
      <c r="AI83" s="62"/>
      <c r="AJ83" s="62"/>
      <c r="AK83" s="62"/>
      <c r="AL83" s="516"/>
      <c r="AM83" s="510"/>
      <c r="AN83" s="62">
        <f>ROUND(CEILING(AR83*('Summary '!$J$2/100+1),5),0)-1</f>
        <v>134</v>
      </c>
      <c r="AO83" s="63">
        <f t="shared" si="66"/>
        <v>0</v>
      </c>
      <c r="AP83" s="63">
        <f t="shared" si="67"/>
        <v>0</v>
      </c>
      <c r="AQ83" s="63"/>
      <c r="AR83" s="62">
        <v>109</v>
      </c>
      <c r="AS83" s="62"/>
      <c r="AT83" s="514"/>
      <c r="AU83" s="515"/>
      <c r="AV83" s="511">
        <f t="shared" ref="AV83:AV120" si="71">IF(OrderFormType="Wholesale",CEILING(AR83*ExchRate,ExchRateRoundUpTo),CEILING(AN83*ExchRate,ExchRateRoundUpTo)/1.22)</f>
        <v>109</v>
      </c>
      <c r="AW83" s="511">
        <f t="shared" ref="AW83:AW120" si="72">AV83*(1+AO83+AP83)</f>
        <v>109</v>
      </c>
      <c r="AX83" s="64"/>
      <c r="AY83" s="65"/>
      <c r="AZ83" s="66"/>
      <c r="BA83" s="67"/>
      <c r="BB83" s="68"/>
      <c r="BC83" s="45">
        <f t="shared" ref="BC83:BC120" si="73">SUM(AX83:BB83)</f>
        <v>0</v>
      </c>
      <c r="BD83" s="44">
        <f t="shared" ref="BD83:BD120" si="74">N83*BC83</f>
        <v>0</v>
      </c>
      <c r="BE83" s="512">
        <f t="shared" ref="BE83:BE120" si="75">AV83*(1.05+AO83+AP83)</f>
        <v>114.45</v>
      </c>
      <c r="BF83" s="242"/>
      <c r="BG83" s="210">
        <f t="shared" si="65"/>
        <v>0</v>
      </c>
      <c r="BH83" s="512">
        <f t="shared" si="64"/>
        <v>119.9</v>
      </c>
      <c r="BI83" s="95"/>
      <c r="BJ83" s="44">
        <f t="shared" ref="BJ83:BJ120" si="76">N83*BI83</f>
        <v>0</v>
      </c>
      <c r="BK83" s="512">
        <f t="shared" ref="BK83:BK120" si="77">AV83*(1.15+AO83+AP83)</f>
        <v>125.35</v>
      </c>
      <c r="BL83" s="95"/>
      <c r="BM83" s="210">
        <f t="shared" ref="BM83:BM120" si="78">N83*BL83</f>
        <v>0</v>
      </c>
      <c r="BN83" s="512">
        <f t="shared" ref="BN83:BN120" si="79">AV83*(1.2+AO83+AP83)</f>
        <v>130.79999999999998</v>
      </c>
      <c r="BO83" s="397">
        <f t="shared" ref="BO83:BO120" si="80">(AD83*AW83)+(BC83*BE83)+(BF83*BH83)+(BI83*BK83)+(BL83*BN83)</f>
        <v>0</v>
      </c>
      <c r="BP83" s="210">
        <f t="shared" ref="BP83:BP120" si="81">AD83+BC83+BF83+BI83+BL83</f>
        <v>0</v>
      </c>
      <c r="BQ83" s="44">
        <f t="shared" ref="BQ83:BQ120" si="82">N83*BP83</f>
        <v>0</v>
      </c>
      <c r="BR83" s="70">
        <v>2326</v>
      </c>
    </row>
    <row r="84" spans="1:70" ht="13" customHeight="1">
      <c r="A84" s="44" t="str">
        <f t="shared" si="70"/>
        <v>BL22327</v>
      </c>
      <c r="B84" s="38" t="s">
        <v>921</v>
      </c>
      <c r="C84" s="535" t="s">
        <v>1332</v>
      </c>
      <c r="D84" s="47" t="s">
        <v>7</v>
      </c>
      <c r="E84" s="241"/>
      <c r="F84" s="46" t="s">
        <v>2403</v>
      </c>
      <c r="G84" s="47" t="s">
        <v>76</v>
      </c>
      <c r="H84" s="47" t="s">
        <v>74</v>
      </c>
      <c r="I84" s="616" t="s">
        <v>505</v>
      </c>
      <c r="J84" s="636" t="s">
        <v>1808</v>
      </c>
      <c r="K84" s="636" t="s">
        <v>1801</v>
      </c>
      <c r="L84" s="223" t="s">
        <v>1799</v>
      </c>
      <c r="M84" s="48">
        <v>9.1850000000000005</v>
      </c>
      <c r="N84" s="44">
        <v>4</v>
      </c>
      <c r="O84" s="210"/>
      <c r="P84" s="210"/>
      <c r="Q84" s="49"/>
      <c r="R84" s="50"/>
      <c r="S84" s="51"/>
      <c r="T84" s="52"/>
      <c r="U84" s="53"/>
      <c r="V84" s="54"/>
      <c r="W84" s="55"/>
      <c r="X84" s="56"/>
      <c r="Y84" s="57"/>
      <c r="Z84" s="58"/>
      <c r="AA84" s="59"/>
      <c r="AB84" s="95"/>
      <c r="AC84" s="95"/>
      <c r="AD84" s="213">
        <f t="shared" si="63"/>
        <v>0</v>
      </c>
      <c r="AE84" s="60">
        <f>N84*AD84</f>
        <v>0</v>
      </c>
      <c r="AF84" s="62"/>
      <c r="AG84" s="62"/>
      <c r="AH84" s="63"/>
      <c r="AI84" s="62"/>
      <c r="AJ84" s="62"/>
      <c r="AK84" s="62"/>
      <c r="AL84" s="516"/>
      <c r="AM84" s="510"/>
      <c r="AN84" s="62">
        <f>ROUND(CEILING(AR84*('Summary '!$J$2/100+1),5),0)-1</f>
        <v>209</v>
      </c>
      <c r="AO84" s="63">
        <f t="shared" si="66"/>
        <v>0</v>
      </c>
      <c r="AP84" s="63">
        <f t="shared" si="67"/>
        <v>0</v>
      </c>
      <c r="AQ84" s="63"/>
      <c r="AR84" s="62">
        <v>169</v>
      </c>
      <c r="AS84" s="62"/>
      <c r="AT84" s="514"/>
      <c r="AU84" s="515"/>
      <c r="AV84" s="511">
        <f t="shared" si="71"/>
        <v>169</v>
      </c>
      <c r="AW84" s="511">
        <f t="shared" si="72"/>
        <v>169</v>
      </c>
      <c r="AX84" s="64"/>
      <c r="AY84" s="65"/>
      <c r="AZ84" s="66"/>
      <c r="BA84" s="67"/>
      <c r="BB84" s="68"/>
      <c r="BC84" s="45">
        <f t="shared" si="73"/>
        <v>0</v>
      </c>
      <c r="BD84" s="44">
        <f t="shared" si="74"/>
        <v>0</v>
      </c>
      <c r="BE84" s="512">
        <f t="shared" si="75"/>
        <v>177.45000000000002</v>
      </c>
      <c r="BF84" s="242"/>
      <c r="BG84" s="210">
        <f t="shared" si="65"/>
        <v>0</v>
      </c>
      <c r="BH84" s="512">
        <f t="shared" si="64"/>
        <v>185.9</v>
      </c>
      <c r="BI84" s="95"/>
      <c r="BJ84" s="44">
        <f t="shared" si="76"/>
        <v>0</v>
      </c>
      <c r="BK84" s="512">
        <f t="shared" si="77"/>
        <v>194.35</v>
      </c>
      <c r="BL84" s="95"/>
      <c r="BM84" s="210">
        <f t="shared" si="78"/>
        <v>0</v>
      </c>
      <c r="BN84" s="512">
        <f t="shared" si="79"/>
        <v>202.79999999999998</v>
      </c>
      <c r="BO84" s="397">
        <f t="shared" si="80"/>
        <v>0</v>
      </c>
      <c r="BP84" s="210">
        <f t="shared" si="81"/>
        <v>0</v>
      </c>
      <c r="BQ84" s="44">
        <f t="shared" si="82"/>
        <v>0</v>
      </c>
      <c r="BR84" s="70">
        <v>2327</v>
      </c>
    </row>
    <row r="85" spans="1:70" ht="13" customHeight="1">
      <c r="A85" s="44" t="str">
        <f t="shared" si="70"/>
        <v>BL22328</v>
      </c>
      <c r="B85" s="38" t="s">
        <v>921</v>
      </c>
      <c r="C85" s="535" t="s">
        <v>1333</v>
      </c>
      <c r="D85" s="47" t="s">
        <v>7</v>
      </c>
      <c r="E85" s="241"/>
      <c r="F85" s="46" t="s">
        <v>2403</v>
      </c>
      <c r="G85" s="47" t="s">
        <v>76</v>
      </c>
      <c r="H85" s="47" t="s">
        <v>74</v>
      </c>
      <c r="I85" s="616" t="s">
        <v>505</v>
      </c>
      <c r="J85" s="636" t="s">
        <v>1808</v>
      </c>
      <c r="K85" s="636" t="s">
        <v>1801</v>
      </c>
      <c r="L85" s="223" t="s">
        <v>1799</v>
      </c>
      <c r="M85" s="48">
        <v>6.4550000000000001</v>
      </c>
      <c r="N85" s="44">
        <v>2</v>
      </c>
      <c r="O85" s="210"/>
      <c r="P85" s="210"/>
      <c r="Q85" s="49"/>
      <c r="R85" s="50"/>
      <c r="S85" s="51"/>
      <c r="T85" s="52"/>
      <c r="U85" s="53"/>
      <c r="V85" s="54"/>
      <c r="W85" s="55"/>
      <c r="X85" s="56"/>
      <c r="Y85" s="57"/>
      <c r="Z85" s="58"/>
      <c r="AA85" s="59"/>
      <c r="AB85" s="95"/>
      <c r="AC85" s="95"/>
      <c r="AD85" s="213">
        <f t="shared" si="63"/>
        <v>0</v>
      </c>
      <c r="AE85" s="60">
        <f>N85*AD85</f>
        <v>0</v>
      </c>
      <c r="AF85" s="62"/>
      <c r="AG85" s="62"/>
      <c r="AH85" s="63"/>
      <c r="AI85" s="62"/>
      <c r="AJ85" s="62"/>
      <c r="AK85" s="62"/>
      <c r="AL85" s="516"/>
      <c r="AM85" s="510"/>
      <c r="AN85" s="62">
        <f>ROUND(CEILING(AR85*('Summary '!$J$2/100+1),5),0)-1</f>
        <v>154</v>
      </c>
      <c r="AO85" s="63">
        <f t="shared" si="66"/>
        <v>0</v>
      </c>
      <c r="AP85" s="63">
        <f t="shared" si="67"/>
        <v>0</v>
      </c>
      <c r="AQ85" s="63"/>
      <c r="AR85" s="62">
        <v>124</v>
      </c>
      <c r="AS85" s="62"/>
      <c r="AT85" s="514"/>
      <c r="AU85" s="515"/>
      <c r="AV85" s="511">
        <f t="shared" si="71"/>
        <v>124</v>
      </c>
      <c r="AW85" s="511">
        <f t="shared" si="72"/>
        <v>124</v>
      </c>
      <c r="AX85" s="64"/>
      <c r="AY85" s="65"/>
      <c r="AZ85" s="66"/>
      <c r="BA85" s="67"/>
      <c r="BB85" s="68"/>
      <c r="BC85" s="45">
        <f t="shared" si="73"/>
        <v>0</v>
      </c>
      <c r="BD85" s="44">
        <f t="shared" si="74"/>
        <v>0</v>
      </c>
      <c r="BE85" s="512">
        <f t="shared" si="75"/>
        <v>130.20000000000002</v>
      </c>
      <c r="BF85" s="242"/>
      <c r="BG85" s="210">
        <f t="shared" si="65"/>
        <v>0</v>
      </c>
      <c r="BH85" s="512">
        <f t="shared" si="64"/>
        <v>136.4</v>
      </c>
      <c r="BI85" s="95"/>
      <c r="BJ85" s="44">
        <f t="shared" si="76"/>
        <v>0</v>
      </c>
      <c r="BK85" s="512">
        <f t="shared" si="77"/>
        <v>142.6</v>
      </c>
      <c r="BL85" s="95"/>
      <c r="BM85" s="210">
        <f t="shared" si="78"/>
        <v>0</v>
      </c>
      <c r="BN85" s="512">
        <f t="shared" si="79"/>
        <v>148.79999999999998</v>
      </c>
      <c r="BO85" s="397">
        <f t="shared" si="80"/>
        <v>0</v>
      </c>
      <c r="BP85" s="210">
        <f t="shared" si="81"/>
        <v>0</v>
      </c>
      <c r="BQ85" s="44">
        <f t="shared" si="82"/>
        <v>0</v>
      </c>
      <c r="BR85" s="70">
        <v>2328</v>
      </c>
    </row>
    <row r="86" spans="1:70" ht="13" customHeight="1">
      <c r="A86" s="44" t="str">
        <f t="shared" si="70"/>
        <v>BL22329</v>
      </c>
      <c r="B86" s="38" t="s">
        <v>921</v>
      </c>
      <c r="C86" s="535" t="s">
        <v>1334</v>
      </c>
      <c r="D86" s="47" t="s">
        <v>7</v>
      </c>
      <c r="E86" s="241"/>
      <c r="F86" s="46" t="s">
        <v>2403</v>
      </c>
      <c r="G86" s="47" t="s">
        <v>76</v>
      </c>
      <c r="H86" s="47" t="s">
        <v>74</v>
      </c>
      <c r="I86" s="616" t="s">
        <v>505</v>
      </c>
      <c r="J86" s="636" t="s">
        <v>1808</v>
      </c>
      <c r="K86" s="636" t="s">
        <v>1801</v>
      </c>
      <c r="L86" s="223" t="s">
        <v>1799</v>
      </c>
      <c r="M86" s="48">
        <v>7.4420000000000002</v>
      </c>
      <c r="N86" s="44">
        <v>2</v>
      </c>
      <c r="O86" s="210"/>
      <c r="P86" s="210"/>
      <c r="Q86" s="49"/>
      <c r="R86" s="50"/>
      <c r="S86" s="51"/>
      <c r="T86" s="52"/>
      <c r="U86" s="53"/>
      <c r="V86" s="54"/>
      <c r="W86" s="55"/>
      <c r="X86" s="56"/>
      <c r="Y86" s="57"/>
      <c r="Z86" s="58"/>
      <c r="AA86" s="59"/>
      <c r="AB86" s="95"/>
      <c r="AC86" s="95"/>
      <c r="AD86" s="213">
        <f t="shared" si="63"/>
        <v>0</v>
      </c>
      <c r="AE86" s="60">
        <f>N86*AD86</f>
        <v>0</v>
      </c>
      <c r="AF86" s="62"/>
      <c r="AG86" s="62"/>
      <c r="AH86" s="63"/>
      <c r="AI86" s="62"/>
      <c r="AJ86" s="62"/>
      <c r="AK86" s="62"/>
      <c r="AL86" s="516"/>
      <c r="AM86" s="510"/>
      <c r="AN86" s="62">
        <f>ROUND(CEILING(AR86*('Summary '!$J$2/100+1),5),0)-1</f>
        <v>164</v>
      </c>
      <c r="AO86" s="63">
        <f t="shared" si="66"/>
        <v>0</v>
      </c>
      <c r="AP86" s="63">
        <f t="shared" si="67"/>
        <v>0</v>
      </c>
      <c r="AQ86" s="63"/>
      <c r="AR86" s="62">
        <v>134</v>
      </c>
      <c r="AS86" s="62"/>
      <c r="AT86" s="514"/>
      <c r="AU86" s="515"/>
      <c r="AV86" s="511">
        <f t="shared" si="71"/>
        <v>134</v>
      </c>
      <c r="AW86" s="511">
        <f t="shared" si="72"/>
        <v>134</v>
      </c>
      <c r="AX86" s="64"/>
      <c r="AY86" s="65"/>
      <c r="AZ86" s="66"/>
      <c r="BA86" s="67"/>
      <c r="BB86" s="68"/>
      <c r="BC86" s="45">
        <f t="shared" si="73"/>
        <v>0</v>
      </c>
      <c r="BD86" s="44">
        <f t="shared" si="74"/>
        <v>0</v>
      </c>
      <c r="BE86" s="512">
        <f t="shared" si="75"/>
        <v>140.70000000000002</v>
      </c>
      <c r="BF86" s="242"/>
      <c r="BG86" s="210">
        <f t="shared" si="65"/>
        <v>0</v>
      </c>
      <c r="BH86" s="512">
        <f t="shared" si="64"/>
        <v>147.4</v>
      </c>
      <c r="BI86" s="95"/>
      <c r="BJ86" s="44">
        <f t="shared" si="76"/>
        <v>0</v>
      </c>
      <c r="BK86" s="512">
        <f t="shared" si="77"/>
        <v>154.1</v>
      </c>
      <c r="BL86" s="95"/>
      <c r="BM86" s="210">
        <f t="shared" si="78"/>
        <v>0</v>
      </c>
      <c r="BN86" s="512">
        <f t="shared" si="79"/>
        <v>160.79999999999998</v>
      </c>
      <c r="BO86" s="397">
        <f t="shared" si="80"/>
        <v>0</v>
      </c>
      <c r="BP86" s="210">
        <f t="shared" si="81"/>
        <v>0</v>
      </c>
      <c r="BQ86" s="44">
        <f t="shared" si="82"/>
        <v>0</v>
      </c>
      <c r="BR86" s="70">
        <v>2329</v>
      </c>
    </row>
    <row r="87" spans="1:70" ht="13" customHeight="1">
      <c r="A87" s="44" t="str">
        <f t="shared" si="70"/>
        <v>BL22330</v>
      </c>
      <c r="B87" s="38" t="s">
        <v>921</v>
      </c>
      <c r="C87" s="535" t="s">
        <v>1335</v>
      </c>
      <c r="D87" s="47" t="s">
        <v>7</v>
      </c>
      <c r="E87" s="241"/>
      <c r="F87" s="46" t="s">
        <v>57</v>
      </c>
      <c r="G87" s="47" t="s">
        <v>76</v>
      </c>
      <c r="H87" s="47" t="s">
        <v>74</v>
      </c>
      <c r="I87" s="616" t="s">
        <v>505</v>
      </c>
      <c r="J87" s="636" t="s">
        <v>1808</v>
      </c>
      <c r="K87" s="636" t="s">
        <v>1801</v>
      </c>
      <c r="L87" s="223" t="s">
        <v>1799</v>
      </c>
      <c r="M87" s="48">
        <v>8.8480000000000008</v>
      </c>
      <c r="N87" s="44">
        <v>2</v>
      </c>
      <c r="O87" s="210"/>
      <c r="P87" s="210"/>
      <c r="Q87" s="49"/>
      <c r="R87" s="50"/>
      <c r="S87" s="51"/>
      <c r="T87" s="52"/>
      <c r="U87" s="53"/>
      <c r="V87" s="54"/>
      <c r="W87" s="55"/>
      <c r="X87" s="56"/>
      <c r="Y87" s="57"/>
      <c r="Z87" s="58"/>
      <c r="AA87" s="59"/>
      <c r="AB87" s="95"/>
      <c r="AC87" s="95"/>
      <c r="AD87" s="213">
        <f t="shared" si="63"/>
        <v>0</v>
      </c>
      <c r="AE87" s="60">
        <f>N87*AD87</f>
        <v>0</v>
      </c>
      <c r="AF87" s="62"/>
      <c r="AG87" s="62"/>
      <c r="AH87" s="63"/>
      <c r="AI87" s="62"/>
      <c r="AJ87" s="62"/>
      <c r="AK87" s="62"/>
      <c r="AL87" s="516"/>
      <c r="AM87" s="510"/>
      <c r="AN87" s="62">
        <f>ROUND(CEILING(AR87*('Summary '!$J$2/100+1),5),0)-1</f>
        <v>184</v>
      </c>
      <c r="AO87" s="63">
        <f t="shared" si="66"/>
        <v>0</v>
      </c>
      <c r="AP87" s="63">
        <f t="shared" si="67"/>
        <v>0</v>
      </c>
      <c r="AQ87" s="63"/>
      <c r="AR87" s="62">
        <v>149</v>
      </c>
      <c r="AS87" s="62"/>
      <c r="AT87" s="514"/>
      <c r="AU87" s="515"/>
      <c r="AV87" s="511">
        <f t="shared" si="71"/>
        <v>149</v>
      </c>
      <c r="AW87" s="511">
        <f t="shared" si="72"/>
        <v>149</v>
      </c>
      <c r="AX87" s="64"/>
      <c r="AY87" s="65"/>
      <c r="AZ87" s="66"/>
      <c r="BA87" s="67"/>
      <c r="BB87" s="68"/>
      <c r="BC87" s="45">
        <f t="shared" si="73"/>
        <v>0</v>
      </c>
      <c r="BD87" s="44">
        <f t="shared" si="74"/>
        <v>0</v>
      </c>
      <c r="BE87" s="512">
        <f t="shared" si="75"/>
        <v>156.45000000000002</v>
      </c>
      <c r="BF87" s="242"/>
      <c r="BG87" s="210">
        <f t="shared" si="65"/>
        <v>0</v>
      </c>
      <c r="BH87" s="512">
        <f t="shared" si="64"/>
        <v>163.9</v>
      </c>
      <c r="BI87" s="95"/>
      <c r="BJ87" s="44">
        <f t="shared" si="76"/>
        <v>0</v>
      </c>
      <c r="BK87" s="512">
        <f t="shared" si="77"/>
        <v>171.35</v>
      </c>
      <c r="BL87" s="95"/>
      <c r="BM87" s="210">
        <f t="shared" si="78"/>
        <v>0</v>
      </c>
      <c r="BN87" s="512">
        <f t="shared" si="79"/>
        <v>178.79999999999998</v>
      </c>
      <c r="BO87" s="397">
        <f t="shared" si="80"/>
        <v>0</v>
      </c>
      <c r="BP87" s="210">
        <f t="shared" si="81"/>
        <v>0</v>
      </c>
      <c r="BQ87" s="44">
        <f t="shared" si="82"/>
        <v>0</v>
      </c>
      <c r="BR87" s="70">
        <v>2330</v>
      </c>
    </row>
    <row r="88" spans="1:70" ht="13.75" customHeight="1">
      <c r="A88" s="44" t="str">
        <f>"BL2"&amp;REPT(0,4-LEN(BR88))&amp;BR88</f>
        <v>BL22333</v>
      </c>
      <c r="B88" s="83" t="s">
        <v>921</v>
      </c>
      <c r="C88" s="83" t="s">
        <v>1336</v>
      </c>
      <c r="D88" s="83" t="s">
        <v>65</v>
      </c>
      <c r="E88" s="247"/>
      <c r="F88" s="46" t="s">
        <v>57</v>
      </c>
      <c r="G88" s="650" t="s">
        <v>1971</v>
      </c>
      <c r="H88" s="47" t="s">
        <v>79</v>
      </c>
      <c r="I88" s="616" t="s">
        <v>505</v>
      </c>
      <c r="J88" s="636" t="s">
        <v>1808</v>
      </c>
      <c r="K88" s="636" t="s">
        <v>1801</v>
      </c>
      <c r="L88" s="223" t="s">
        <v>1799</v>
      </c>
      <c r="M88" s="48">
        <v>2.1</v>
      </c>
      <c r="N88" s="44">
        <v>1</v>
      </c>
      <c r="O88" s="210"/>
      <c r="P88" s="210"/>
      <c r="Q88" s="49"/>
      <c r="R88" s="50"/>
      <c r="S88" s="51"/>
      <c r="T88" s="52"/>
      <c r="U88" s="53"/>
      <c r="V88" s="54"/>
      <c r="W88" s="55"/>
      <c r="X88" s="56"/>
      <c r="Y88" s="57"/>
      <c r="Z88" s="58"/>
      <c r="AA88" s="59"/>
      <c r="AB88" s="95"/>
      <c r="AC88" s="95"/>
      <c r="AD88" s="213">
        <f t="shared" si="63"/>
        <v>0</v>
      </c>
      <c r="AE88" s="60">
        <f t="shared" ref="AE88" si="83">N88*AD88</f>
        <v>0</v>
      </c>
      <c r="AF88" s="62"/>
      <c r="AG88" s="62"/>
      <c r="AH88" s="63"/>
      <c r="AI88" s="62"/>
      <c r="AJ88" s="62"/>
      <c r="AK88" s="62"/>
      <c r="AL88" s="516"/>
      <c r="AM88" s="510"/>
      <c r="AN88" s="62">
        <f>ROUND(CEILING(AR88*('Summary '!$J$4/100+1),5),0)-1</f>
        <v>304</v>
      </c>
      <c r="AO88" s="63">
        <f t="shared" si="66"/>
        <v>0</v>
      </c>
      <c r="AP88" s="63">
        <f t="shared" si="67"/>
        <v>0</v>
      </c>
      <c r="AQ88" s="63"/>
      <c r="AR88" s="62">
        <v>249</v>
      </c>
      <c r="AS88" s="62"/>
      <c r="AT88" s="514"/>
      <c r="AU88" s="515"/>
      <c r="AV88" s="511">
        <f t="shared" si="71"/>
        <v>249</v>
      </c>
      <c r="AW88" s="511">
        <f t="shared" si="72"/>
        <v>249</v>
      </c>
      <c r="AX88" s="64"/>
      <c r="AY88" s="65"/>
      <c r="AZ88" s="66"/>
      <c r="BA88" s="67"/>
      <c r="BB88" s="68"/>
      <c r="BC88" s="45">
        <f t="shared" si="73"/>
        <v>0</v>
      </c>
      <c r="BD88" s="44">
        <f t="shared" si="74"/>
        <v>0</v>
      </c>
      <c r="BE88" s="512">
        <f t="shared" si="75"/>
        <v>261.45</v>
      </c>
      <c r="BF88" s="242"/>
      <c r="BG88" s="210">
        <f t="shared" si="65"/>
        <v>0</v>
      </c>
      <c r="BH88" s="512">
        <f t="shared" si="64"/>
        <v>273.90000000000003</v>
      </c>
      <c r="BI88" s="400"/>
      <c r="BJ88" s="44">
        <f t="shared" si="76"/>
        <v>0</v>
      </c>
      <c r="BK88" s="512">
        <f t="shared" si="77"/>
        <v>286.34999999999997</v>
      </c>
      <c r="BL88" s="400"/>
      <c r="BM88" s="210">
        <f t="shared" si="78"/>
        <v>0</v>
      </c>
      <c r="BN88" s="512">
        <f t="shared" si="79"/>
        <v>298.8</v>
      </c>
      <c r="BO88" s="397">
        <f t="shared" si="80"/>
        <v>0</v>
      </c>
      <c r="BP88" s="210">
        <f t="shared" si="81"/>
        <v>0</v>
      </c>
      <c r="BQ88" s="44">
        <f t="shared" si="82"/>
        <v>0</v>
      </c>
      <c r="BR88" s="70">
        <v>2333</v>
      </c>
    </row>
    <row r="89" spans="1:70" ht="13" customHeight="1">
      <c r="A89" s="44" t="str">
        <f>"BL2"&amp;REPT(0,4-LEN(BR89))&amp;BR89</f>
        <v>BL20826</v>
      </c>
      <c r="B89" s="107" t="s">
        <v>1070</v>
      </c>
      <c r="C89" s="535" t="s">
        <v>1064</v>
      </c>
      <c r="D89" s="47" t="s">
        <v>7</v>
      </c>
      <c r="E89" s="241"/>
      <c r="F89" s="46" t="s">
        <v>59</v>
      </c>
      <c r="G89" s="46" t="s">
        <v>76</v>
      </c>
      <c r="H89" s="47" t="s">
        <v>74</v>
      </c>
      <c r="I89" s="616" t="s">
        <v>505</v>
      </c>
      <c r="J89" s="636" t="s">
        <v>1808</v>
      </c>
      <c r="K89" s="636" t="s">
        <v>1801</v>
      </c>
      <c r="L89" s="223" t="s">
        <v>1799</v>
      </c>
      <c r="M89" s="48">
        <v>5.2309999999999999</v>
      </c>
      <c r="N89" s="44">
        <v>10</v>
      </c>
      <c r="O89" s="210"/>
      <c r="P89" s="210"/>
      <c r="Q89" s="49"/>
      <c r="R89" s="50"/>
      <c r="S89" s="51"/>
      <c r="T89" s="52"/>
      <c r="U89" s="53"/>
      <c r="V89" s="54"/>
      <c r="W89" s="55"/>
      <c r="X89" s="56"/>
      <c r="Y89" s="57"/>
      <c r="Z89" s="58"/>
      <c r="AA89" s="59"/>
      <c r="AB89" s="95"/>
      <c r="AC89" s="95"/>
      <c r="AD89" s="213">
        <f t="shared" si="63"/>
        <v>0</v>
      </c>
      <c r="AE89" s="60">
        <f>N89*AD89</f>
        <v>0</v>
      </c>
      <c r="AF89" s="62"/>
      <c r="AG89" s="62"/>
      <c r="AH89" s="63"/>
      <c r="AI89" s="62"/>
      <c r="AJ89" s="62"/>
      <c r="AK89" s="62"/>
      <c r="AL89" s="516"/>
      <c r="AM89" s="510"/>
      <c r="AN89" s="62">
        <f>ROUND(CEILING(AR89*('Summary '!$J$2/100+1),5),0)-1</f>
        <v>139</v>
      </c>
      <c r="AO89" s="63">
        <f t="shared" si="66"/>
        <v>0</v>
      </c>
      <c r="AP89" s="63">
        <f t="shared" si="67"/>
        <v>0</v>
      </c>
      <c r="AQ89" s="63"/>
      <c r="AR89" s="62">
        <v>114</v>
      </c>
      <c r="AS89" s="62"/>
      <c r="AT89" s="514"/>
      <c r="AU89" s="515"/>
      <c r="AV89" s="511">
        <f t="shared" si="71"/>
        <v>114</v>
      </c>
      <c r="AW89" s="511">
        <f t="shared" si="72"/>
        <v>114</v>
      </c>
      <c r="AX89" s="64"/>
      <c r="AY89" s="65"/>
      <c r="AZ89" s="66"/>
      <c r="BA89" s="67"/>
      <c r="BB89" s="68"/>
      <c r="BC89" s="45">
        <f t="shared" si="73"/>
        <v>0</v>
      </c>
      <c r="BD89" s="44">
        <f t="shared" si="74"/>
        <v>0</v>
      </c>
      <c r="BE89" s="512">
        <f t="shared" si="75"/>
        <v>119.7</v>
      </c>
      <c r="BF89" s="242"/>
      <c r="BG89" s="210">
        <f t="shared" si="65"/>
        <v>0</v>
      </c>
      <c r="BH89" s="512">
        <f t="shared" si="64"/>
        <v>125.4</v>
      </c>
      <c r="BI89" s="95"/>
      <c r="BJ89" s="44">
        <f t="shared" si="76"/>
        <v>0</v>
      </c>
      <c r="BK89" s="512">
        <f t="shared" si="77"/>
        <v>131.1</v>
      </c>
      <c r="BL89" s="95"/>
      <c r="BM89" s="210">
        <f t="shared" si="78"/>
        <v>0</v>
      </c>
      <c r="BN89" s="512">
        <f t="shared" si="79"/>
        <v>136.79999999999998</v>
      </c>
      <c r="BO89" s="397">
        <f t="shared" si="80"/>
        <v>0</v>
      </c>
      <c r="BP89" s="210">
        <f t="shared" si="81"/>
        <v>0</v>
      </c>
      <c r="BQ89" s="44">
        <f t="shared" si="82"/>
        <v>0</v>
      </c>
      <c r="BR89" s="70">
        <v>826</v>
      </c>
    </row>
    <row r="90" spans="1:70" ht="13" customHeight="1">
      <c r="A90" s="44" t="str">
        <f>"BL2"&amp;REPT(0,4-LEN(BR90))&amp;BR90</f>
        <v>BL20831</v>
      </c>
      <c r="B90" s="107" t="s">
        <v>1070</v>
      </c>
      <c r="C90" s="535" t="s">
        <v>1065</v>
      </c>
      <c r="D90" s="47" t="s">
        <v>7</v>
      </c>
      <c r="E90" s="241"/>
      <c r="F90" s="46" t="s">
        <v>330</v>
      </c>
      <c r="G90" s="46" t="s">
        <v>87</v>
      </c>
      <c r="H90" s="47" t="s">
        <v>74</v>
      </c>
      <c r="I90" s="616" t="s">
        <v>505</v>
      </c>
      <c r="J90" s="636" t="s">
        <v>1808</v>
      </c>
      <c r="K90" s="636" t="s">
        <v>1801</v>
      </c>
      <c r="L90" s="223" t="s">
        <v>1799</v>
      </c>
      <c r="M90" s="48">
        <v>6.8159999999999998</v>
      </c>
      <c r="N90" s="44">
        <v>5</v>
      </c>
      <c r="O90" s="210"/>
      <c r="P90" s="210"/>
      <c r="Q90" s="49"/>
      <c r="R90" s="50"/>
      <c r="S90" s="51"/>
      <c r="T90" s="52"/>
      <c r="U90" s="53"/>
      <c r="V90" s="54"/>
      <c r="W90" s="55"/>
      <c r="X90" s="56"/>
      <c r="Y90" s="57"/>
      <c r="Z90" s="58"/>
      <c r="AA90" s="59"/>
      <c r="AB90" s="95"/>
      <c r="AC90" s="95"/>
      <c r="AD90" s="213">
        <f t="shared" si="63"/>
        <v>0</v>
      </c>
      <c r="AE90" s="60">
        <f>N90*AD90</f>
        <v>0</v>
      </c>
      <c r="AF90" s="62"/>
      <c r="AG90" s="62"/>
      <c r="AH90" s="63"/>
      <c r="AI90" s="62"/>
      <c r="AJ90" s="62"/>
      <c r="AK90" s="62"/>
      <c r="AL90" s="516"/>
      <c r="AM90" s="510"/>
      <c r="AN90" s="62">
        <f>ROUND(CEILING(AR90*('Summary '!$J$2/100+1),5),0)-1</f>
        <v>154</v>
      </c>
      <c r="AO90" s="63">
        <f t="shared" si="66"/>
        <v>0</v>
      </c>
      <c r="AP90" s="63">
        <f t="shared" si="67"/>
        <v>0</v>
      </c>
      <c r="AQ90" s="63"/>
      <c r="AR90" s="62">
        <v>124</v>
      </c>
      <c r="AS90" s="62"/>
      <c r="AT90" s="514"/>
      <c r="AU90" s="515"/>
      <c r="AV90" s="511">
        <f t="shared" si="71"/>
        <v>124</v>
      </c>
      <c r="AW90" s="511">
        <f t="shared" si="72"/>
        <v>124</v>
      </c>
      <c r="AX90" s="64"/>
      <c r="AY90" s="65"/>
      <c r="AZ90" s="66"/>
      <c r="BA90" s="67"/>
      <c r="BB90" s="68"/>
      <c r="BC90" s="45">
        <f t="shared" si="73"/>
        <v>0</v>
      </c>
      <c r="BD90" s="44">
        <f t="shared" si="74"/>
        <v>0</v>
      </c>
      <c r="BE90" s="512">
        <f t="shared" si="75"/>
        <v>130.20000000000002</v>
      </c>
      <c r="BF90" s="242"/>
      <c r="BG90" s="210">
        <f t="shared" si="65"/>
        <v>0</v>
      </c>
      <c r="BH90" s="512">
        <f t="shared" si="64"/>
        <v>136.4</v>
      </c>
      <c r="BI90" s="95"/>
      <c r="BJ90" s="44">
        <f t="shared" si="76"/>
        <v>0</v>
      </c>
      <c r="BK90" s="512">
        <f t="shared" si="77"/>
        <v>142.6</v>
      </c>
      <c r="BL90" s="95"/>
      <c r="BM90" s="210">
        <f t="shared" si="78"/>
        <v>0</v>
      </c>
      <c r="BN90" s="512">
        <f t="shared" si="79"/>
        <v>148.79999999999998</v>
      </c>
      <c r="BO90" s="397">
        <f t="shared" si="80"/>
        <v>0</v>
      </c>
      <c r="BP90" s="210">
        <f t="shared" si="81"/>
        <v>0</v>
      </c>
      <c r="BQ90" s="44">
        <f t="shared" si="82"/>
        <v>0</v>
      </c>
      <c r="BR90" s="70">
        <v>831</v>
      </c>
    </row>
    <row r="91" spans="1:70" ht="13" customHeight="1">
      <c r="A91" s="44" t="str">
        <f t="shared" ref="A91" si="84">"BL2"&amp;REPT(0,4-LEN(BR91))&amp;BR91</f>
        <v>BL20827</v>
      </c>
      <c r="B91" s="107" t="s">
        <v>1070</v>
      </c>
      <c r="C91" s="535" t="s">
        <v>1066</v>
      </c>
      <c r="D91" s="47" t="s">
        <v>7</v>
      </c>
      <c r="E91" s="241"/>
      <c r="F91" s="46" t="s">
        <v>59</v>
      </c>
      <c r="G91" s="46" t="s">
        <v>76</v>
      </c>
      <c r="H91" s="47" t="s">
        <v>77</v>
      </c>
      <c r="I91" s="616" t="s">
        <v>505</v>
      </c>
      <c r="J91" s="636" t="s">
        <v>1808</v>
      </c>
      <c r="K91" s="636" t="s">
        <v>1801</v>
      </c>
      <c r="L91" s="223" t="s">
        <v>1799</v>
      </c>
      <c r="M91" s="48">
        <v>4.5</v>
      </c>
      <c r="N91" s="44">
        <v>5</v>
      </c>
      <c r="O91" s="210"/>
      <c r="P91" s="210"/>
      <c r="Q91" s="49"/>
      <c r="R91" s="50"/>
      <c r="S91" s="51"/>
      <c r="T91" s="52"/>
      <c r="U91" s="53"/>
      <c r="V91" s="54"/>
      <c r="W91" s="55"/>
      <c r="X91" s="56"/>
      <c r="Y91" s="57"/>
      <c r="Z91" s="58"/>
      <c r="AA91" s="59"/>
      <c r="AB91" s="95"/>
      <c r="AC91" s="95"/>
      <c r="AD91" s="213">
        <f t="shared" si="63"/>
        <v>0</v>
      </c>
      <c r="AE91" s="60">
        <f>N91*AD91</f>
        <v>0</v>
      </c>
      <c r="AF91" s="62"/>
      <c r="AG91" s="62"/>
      <c r="AH91" s="63"/>
      <c r="AI91" s="62"/>
      <c r="AJ91" s="62"/>
      <c r="AK91" s="62"/>
      <c r="AL91" s="516"/>
      <c r="AM91" s="510"/>
      <c r="AN91" s="62">
        <f>ROUND(CEILING(AR91*('Summary '!$J$2/100+1),5),0)-1</f>
        <v>114</v>
      </c>
      <c r="AO91" s="63">
        <f t="shared" si="66"/>
        <v>0</v>
      </c>
      <c r="AP91" s="63">
        <f t="shared" si="67"/>
        <v>0</v>
      </c>
      <c r="AQ91" s="63"/>
      <c r="AR91" s="62">
        <v>94</v>
      </c>
      <c r="AS91" s="62"/>
      <c r="AT91" s="514"/>
      <c r="AU91" s="515"/>
      <c r="AV91" s="511">
        <f t="shared" si="71"/>
        <v>94</v>
      </c>
      <c r="AW91" s="511">
        <f t="shared" si="72"/>
        <v>94</v>
      </c>
      <c r="AX91" s="64"/>
      <c r="AY91" s="65"/>
      <c r="AZ91" s="66"/>
      <c r="BA91" s="67"/>
      <c r="BB91" s="68"/>
      <c r="BC91" s="45">
        <f t="shared" si="73"/>
        <v>0</v>
      </c>
      <c r="BD91" s="44">
        <f t="shared" si="74"/>
        <v>0</v>
      </c>
      <c r="BE91" s="512">
        <f t="shared" si="75"/>
        <v>98.7</v>
      </c>
      <c r="BF91" s="242"/>
      <c r="BG91" s="210">
        <f t="shared" si="65"/>
        <v>0</v>
      </c>
      <c r="BH91" s="512">
        <f t="shared" si="64"/>
        <v>103.4</v>
      </c>
      <c r="BI91" s="95"/>
      <c r="BJ91" s="44">
        <f t="shared" si="76"/>
        <v>0</v>
      </c>
      <c r="BK91" s="512">
        <f t="shared" si="77"/>
        <v>108.1</v>
      </c>
      <c r="BL91" s="95"/>
      <c r="BM91" s="210">
        <f t="shared" si="78"/>
        <v>0</v>
      </c>
      <c r="BN91" s="512">
        <f t="shared" si="79"/>
        <v>112.8</v>
      </c>
      <c r="BO91" s="397">
        <f t="shared" si="80"/>
        <v>0</v>
      </c>
      <c r="BP91" s="210">
        <f t="shared" si="81"/>
        <v>0</v>
      </c>
      <c r="BQ91" s="44">
        <f t="shared" si="82"/>
        <v>0</v>
      </c>
      <c r="BR91" s="70">
        <v>827</v>
      </c>
    </row>
    <row r="92" spans="1:70" ht="13" customHeight="1">
      <c r="A92" s="44" t="str">
        <f t="shared" ref="A92" si="85">"BL2"&amp;REPT(0,4-LEN(BR92))&amp;BR92</f>
        <v>BL20829</v>
      </c>
      <c r="B92" s="107" t="s">
        <v>1070</v>
      </c>
      <c r="C92" s="535" t="s">
        <v>1068</v>
      </c>
      <c r="D92" s="47" t="s">
        <v>7</v>
      </c>
      <c r="E92" s="241"/>
      <c r="F92" s="46" t="s">
        <v>67</v>
      </c>
      <c r="G92" s="46" t="s">
        <v>67</v>
      </c>
      <c r="H92" s="47" t="s">
        <v>74</v>
      </c>
      <c r="I92" s="616" t="s">
        <v>505</v>
      </c>
      <c r="J92" s="636" t="s">
        <v>1808</v>
      </c>
      <c r="K92" s="636" t="s">
        <v>1801</v>
      </c>
      <c r="L92" s="223" t="s">
        <v>1799</v>
      </c>
      <c r="M92" s="48">
        <v>1.6</v>
      </c>
      <c r="N92" s="44">
        <v>20</v>
      </c>
      <c r="O92" s="210"/>
      <c r="P92" s="210"/>
      <c r="Q92" s="49"/>
      <c r="R92" s="50"/>
      <c r="S92" s="51"/>
      <c r="T92" s="52"/>
      <c r="U92" s="53"/>
      <c r="V92" s="54"/>
      <c r="W92" s="55"/>
      <c r="X92" s="56"/>
      <c r="Y92" s="57"/>
      <c r="Z92" s="58"/>
      <c r="AA92" s="59"/>
      <c r="AB92" s="95"/>
      <c r="AC92" s="95"/>
      <c r="AD92" s="213">
        <f t="shared" si="63"/>
        <v>0</v>
      </c>
      <c r="AE92" s="60">
        <f t="shared" ref="AE92" si="86">N92*AD92</f>
        <v>0</v>
      </c>
      <c r="AF92" s="62"/>
      <c r="AG92" s="62"/>
      <c r="AH92" s="63"/>
      <c r="AI92" s="62"/>
      <c r="AJ92" s="62"/>
      <c r="AK92" s="62"/>
      <c r="AL92" s="516"/>
      <c r="AM92" s="510"/>
      <c r="AN92" s="62">
        <f>ROUND(CEILING(AR92*('Summary '!$J$2/100+1),5),0)-1</f>
        <v>129</v>
      </c>
      <c r="AO92" s="63">
        <f t="shared" si="66"/>
        <v>0</v>
      </c>
      <c r="AP92" s="63">
        <f t="shared" si="67"/>
        <v>0</v>
      </c>
      <c r="AQ92" s="63"/>
      <c r="AR92" s="62">
        <v>104</v>
      </c>
      <c r="AS92" s="62"/>
      <c r="AT92" s="514"/>
      <c r="AU92" s="515"/>
      <c r="AV92" s="511">
        <f t="shared" si="71"/>
        <v>104</v>
      </c>
      <c r="AW92" s="511">
        <f t="shared" si="72"/>
        <v>104</v>
      </c>
      <c r="AX92" s="64"/>
      <c r="AY92" s="65"/>
      <c r="AZ92" s="66"/>
      <c r="BA92" s="67"/>
      <c r="BB92" s="68"/>
      <c r="BC92" s="45">
        <f t="shared" si="73"/>
        <v>0</v>
      </c>
      <c r="BD92" s="44">
        <f t="shared" si="74"/>
        <v>0</v>
      </c>
      <c r="BE92" s="512">
        <f t="shared" si="75"/>
        <v>109.2</v>
      </c>
      <c r="BF92" s="242"/>
      <c r="BG92" s="210">
        <f t="shared" si="65"/>
        <v>0</v>
      </c>
      <c r="BH92" s="512">
        <f t="shared" si="64"/>
        <v>114.4</v>
      </c>
      <c r="BI92" s="95"/>
      <c r="BJ92" s="44">
        <f t="shared" si="76"/>
        <v>0</v>
      </c>
      <c r="BK92" s="512">
        <f t="shared" si="77"/>
        <v>119.6</v>
      </c>
      <c r="BL92" s="95"/>
      <c r="BM92" s="210">
        <f t="shared" si="78"/>
        <v>0</v>
      </c>
      <c r="BN92" s="512">
        <f t="shared" si="79"/>
        <v>124.8</v>
      </c>
      <c r="BO92" s="397">
        <f t="shared" si="80"/>
        <v>0</v>
      </c>
      <c r="BP92" s="210">
        <f t="shared" si="81"/>
        <v>0</v>
      </c>
      <c r="BQ92" s="44">
        <f t="shared" si="82"/>
        <v>0</v>
      </c>
      <c r="BR92" s="70">
        <v>829</v>
      </c>
    </row>
    <row r="93" spans="1:70" ht="13" customHeight="1">
      <c r="A93" s="44" t="str">
        <f>"BL2"&amp;REPT(0,4-LEN(BR93))&amp;BR93</f>
        <v>BL20714</v>
      </c>
      <c r="B93" s="107" t="s">
        <v>1070</v>
      </c>
      <c r="C93" s="535" t="s">
        <v>1067</v>
      </c>
      <c r="D93" s="47" t="s">
        <v>7</v>
      </c>
      <c r="E93" s="241"/>
      <c r="F93" s="46" t="s">
        <v>67</v>
      </c>
      <c r="G93" s="46" t="s">
        <v>67</v>
      </c>
      <c r="H93" s="47" t="s">
        <v>74</v>
      </c>
      <c r="I93" s="616" t="s">
        <v>505</v>
      </c>
      <c r="J93" s="636" t="s">
        <v>1808</v>
      </c>
      <c r="K93" s="636" t="s">
        <v>1801</v>
      </c>
      <c r="L93" s="223" t="s">
        <v>1799</v>
      </c>
      <c r="M93" s="48">
        <v>1.9</v>
      </c>
      <c r="N93" s="44">
        <v>15</v>
      </c>
      <c r="O93" s="210"/>
      <c r="P93" s="210"/>
      <c r="Q93" s="49"/>
      <c r="R93" s="50"/>
      <c r="S93" s="51"/>
      <c r="T93" s="52"/>
      <c r="U93" s="53"/>
      <c r="V93" s="54"/>
      <c r="W93" s="55"/>
      <c r="X93" s="56"/>
      <c r="Y93" s="57"/>
      <c r="Z93" s="58"/>
      <c r="AA93" s="59"/>
      <c r="AB93" s="95"/>
      <c r="AC93" s="95"/>
      <c r="AD93" s="213">
        <f t="shared" si="63"/>
        <v>0</v>
      </c>
      <c r="AE93" s="60">
        <f>N93*AD93</f>
        <v>0</v>
      </c>
      <c r="AF93" s="62"/>
      <c r="AG93" s="62"/>
      <c r="AH93" s="63"/>
      <c r="AI93" s="62"/>
      <c r="AJ93" s="62"/>
      <c r="AK93" s="62"/>
      <c r="AL93" s="516"/>
      <c r="AM93" s="510"/>
      <c r="AN93" s="62">
        <f>ROUND(CEILING(AR93*('Summary '!$J$2/100+1),5),0)-1</f>
        <v>114</v>
      </c>
      <c r="AO93" s="63">
        <f t="shared" si="66"/>
        <v>0</v>
      </c>
      <c r="AP93" s="63">
        <f t="shared" si="67"/>
        <v>0</v>
      </c>
      <c r="AQ93" s="63"/>
      <c r="AR93" s="62">
        <v>94</v>
      </c>
      <c r="AS93" s="62"/>
      <c r="AT93" s="514"/>
      <c r="AU93" s="515"/>
      <c r="AV93" s="511">
        <f t="shared" si="71"/>
        <v>94</v>
      </c>
      <c r="AW93" s="511">
        <f t="shared" si="72"/>
        <v>94</v>
      </c>
      <c r="AX93" s="64"/>
      <c r="AY93" s="65"/>
      <c r="AZ93" s="66"/>
      <c r="BA93" s="67"/>
      <c r="BB93" s="68"/>
      <c r="BC93" s="45">
        <f t="shared" si="73"/>
        <v>0</v>
      </c>
      <c r="BD93" s="44">
        <f t="shared" si="74"/>
        <v>0</v>
      </c>
      <c r="BE93" s="512">
        <f t="shared" si="75"/>
        <v>98.7</v>
      </c>
      <c r="BF93" s="242"/>
      <c r="BG93" s="210">
        <f t="shared" si="65"/>
        <v>0</v>
      </c>
      <c r="BH93" s="512">
        <f t="shared" si="64"/>
        <v>103.4</v>
      </c>
      <c r="BI93" s="95"/>
      <c r="BJ93" s="44">
        <f t="shared" si="76"/>
        <v>0</v>
      </c>
      <c r="BK93" s="512">
        <f t="shared" si="77"/>
        <v>108.1</v>
      </c>
      <c r="BL93" s="95"/>
      <c r="BM93" s="210">
        <f t="shared" si="78"/>
        <v>0</v>
      </c>
      <c r="BN93" s="512">
        <f t="shared" si="79"/>
        <v>112.8</v>
      </c>
      <c r="BO93" s="397">
        <f t="shared" si="80"/>
        <v>0</v>
      </c>
      <c r="BP93" s="210">
        <f t="shared" si="81"/>
        <v>0</v>
      </c>
      <c r="BQ93" s="44">
        <f t="shared" si="82"/>
        <v>0</v>
      </c>
      <c r="BR93" s="70">
        <v>714</v>
      </c>
    </row>
    <row r="94" spans="1:70" ht="13" customHeight="1">
      <c r="A94" s="44" t="str">
        <f t="shared" ref="A94" si="87">"BL2"&amp;REPT(0,4-LEN(BR94))&amp;BR94</f>
        <v>BL20828</v>
      </c>
      <c r="B94" s="107" t="s">
        <v>1070</v>
      </c>
      <c r="C94" s="535" t="s">
        <v>1069</v>
      </c>
      <c r="D94" s="47" t="s">
        <v>7</v>
      </c>
      <c r="E94" s="241"/>
      <c r="F94" s="46" t="s">
        <v>341</v>
      </c>
      <c r="G94" s="47" t="s">
        <v>90</v>
      </c>
      <c r="H94" s="47" t="s">
        <v>77</v>
      </c>
      <c r="I94" s="616" t="s">
        <v>505</v>
      </c>
      <c r="J94" s="636" t="s">
        <v>1808</v>
      </c>
      <c r="K94" s="636" t="s">
        <v>1801</v>
      </c>
      <c r="L94" s="223" t="s">
        <v>1799</v>
      </c>
      <c r="M94" s="48">
        <v>1.8959999999999999</v>
      </c>
      <c r="N94" s="44">
        <v>10</v>
      </c>
      <c r="O94" s="210"/>
      <c r="P94" s="210"/>
      <c r="Q94" s="49"/>
      <c r="R94" s="50"/>
      <c r="S94" s="51"/>
      <c r="T94" s="52"/>
      <c r="U94" s="53"/>
      <c r="V94" s="54"/>
      <c r="W94" s="55"/>
      <c r="X94" s="56"/>
      <c r="Y94" s="57"/>
      <c r="Z94" s="58"/>
      <c r="AA94" s="59"/>
      <c r="AB94" s="95"/>
      <c r="AC94" s="95"/>
      <c r="AD94" s="213">
        <f t="shared" si="63"/>
        <v>0</v>
      </c>
      <c r="AE94" s="60">
        <f t="shared" ref="AE94" si="88">N94*AD94</f>
        <v>0</v>
      </c>
      <c r="AF94" s="62"/>
      <c r="AG94" s="62"/>
      <c r="AH94" s="63"/>
      <c r="AI94" s="62"/>
      <c r="AJ94" s="62"/>
      <c r="AK94" s="62"/>
      <c r="AL94" s="516"/>
      <c r="AM94" s="510"/>
      <c r="AN94" s="62">
        <f>ROUND(CEILING(AR94*('Summary '!$J$2/100+1),5),0)-1</f>
        <v>94</v>
      </c>
      <c r="AO94" s="63">
        <f t="shared" si="66"/>
        <v>0</v>
      </c>
      <c r="AP94" s="63">
        <f t="shared" si="67"/>
        <v>0</v>
      </c>
      <c r="AQ94" s="63"/>
      <c r="AR94" s="62">
        <v>74</v>
      </c>
      <c r="AS94" s="62"/>
      <c r="AT94" s="514"/>
      <c r="AU94" s="515"/>
      <c r="AV94" s="511">
        <f t="shared" si="71"/>
        <v>74</v>
      </c>
      <c r="AW94" s="511">
        <f t="shared" si="72"/>
        <v>74</v>
      </c>
      <c r="AX94" s="64"/>
      <c r="AY94" s="65"/>
      <c r="AZ94" s="66"/>
      <c r="BA94" s="67"/>
      <c r="BB94" s="68"/>
      <c r="BC94" s="45">
        <f t="shared" si="73"/>
        <v>0</v>
      </c>
      <c r="BD94" s="44">
        <f t="shared" si="74"/>
        <v>0</v>
      </c>
      <c r="BE94" s="512">
        <f t="shared" si="75"/>
        <v>77.7</v>
      </c>
      <c r="BF94" s="242"/>
      <c r="BG94" s="210">
        <f t="shared" si="65"/>
        <v>0</v>
      </c>
      <c r="BH94" s="512">
        <f t="shared" si="64"/>
        <v>81.400000000000006</v>
      </c>
      <c r="BI94" s="95"/>
      <c r="BJ94" s="44">
        <f t="shared" si="76"/>
        <v>0</v>
      </c>
      <c r="BK94" s="512">
        <f t="shared" si="77"/>
        <v>85.1</v>
      </c>
      <c r="BL94" s="95"/>
      <c r="BM94" s="210">
        <f t="shared" si="78"/>
        <v>0</v>
      </c>
      <c r="BN94" s="512">
        <f t="shared" si="79"/>
        <v>88.8</v>
      </c>
      <c r="BO94" s="397">
        <f t="shared" si="80"/>
        <v>0</v>
      </c>
      <c r="BP94" s="210">
        <f t="shared" si="81"/>
        <v>0</v>
      </c>
      <c r="BQ94" s="44">
        <f t="shared" si="82"/>
        <v>0</v>
      </c>
      <c r="BR94" s="70">
        <v>828</v>
      </c>
    </row>
    <row r="95" spans="1:70" ht="13" customHeight="1">
      <c r="A95" s="44" t="str">
        <f t="shared" si="70"/>
        <v>BL20542</v>
      </c>
      <c r="B95" s="107" t="s">
        <v>922</v>
      </c>
      <c r="C95" s="535" t="s">
        <v>987</v>
      </c>
      <c r="D95" s="47" t="s">
        <v>7</v>
      </c>
      <c r="E95" s="241"/>
      <c r="F95" s="46" t="s">
        <v>72</v>
      </c>
      <c r="G95" s="47" t="s">
        <v>73</v>
      </c>
      <c r="H95" s="47" t="s">
        <v>74</v>
      </c>
      <c r="I95" s="616" t="s">
        <v>505</v>
      </c>
      <c r="J95" s="636" t="s">
        <v>1808</v>
      </c>
      <c r="K95" s="636" t="s">
        <v>1801</v>
      </c>
      <c r="L95" s="223" t="s">
        <v>1799</v>
      </c>
      <c r="M95" s="48">
        <v>4.3</v>
      </c>
      <c r="N95" s="44">
        <v>20</v>
      </c>
      <c r="O95" s="210"/>
      <c r="P95" s="210"/>
      <c r="Q95" s="49"/>
      <c r="R95" s="50"/>
      <c r="S95" s="51"/>
      <c r="T95" s="52"/>
      <c r="U95" s="53"/>
      <c r="V95" s="54"/>
      <c r="W95" s="55"/>
      <c r="X95" s="56"/>
      <c r="Y95" s="57"/>
      <c r="Z95" s="58"/>
      <c r="AA95" s="59"/>
      <c r="AB95" s="95"/>
      <c r="AC95" s="95"/>
      <c r="AD95" s="213">
        <f t="shared" si="63"/>
        <v>0</v>
      </c>
      <c r="AE95" s="60">
        <f t="shared" ref="AE95:AE112" si="89">N95*AD95</f>
        <v>0</v>
      </c>
      <c r="AF95" s="62"/>
      <c r="AG95" s="62"/>
      <c r="AH95" s="63"/>
      <c r="AI95" s="62"/>
      <c r="AJ95" s="62"/>
      <c r="AK95" s="62"/>
      <c r="AL95" s="516"/>
      <c r="AM95" s="510"/>
      <c r="AN95" s="62">
        <f>ROUND(CEILING(AR95*('Summary '!$J$2/100+1),5),0)-1</f>
        <v>164</v>
      </c>
      <c r="AO95" s="63">
        <f t="shared" si="66"/>
        <v>0</v>
      </c>
      <c r="AP95" s="63">
        <f t="shared" si="67"/>
        <v>0</v>
      </c>
      <c r="AQ95" s="63"/>
      <c r="AR95" s="62">
        <v>134</v>
      </c>
      <c r="AS95" s="62"/>
      <c r="AT95" s="514"/>
      <c r="AU95" s="515"/>
      <c r="AV95" s="511">
        <f t="shared" si="71"/>
        <v>134</v>
      </c>
      <c r="AW95" s="511">
        <f t="shared" si="72"/>
        <v>134</v>
      </c>
      <c r="AX95" s="64"/>
      <c r="AY95" s="65"/>
      <c r="AZ95" s="66"/>
      <c r="BA95" s="67"/>
      <c r="BB95" s="68"/>
      <c r="BC95" s="45">
        <f t="shared" si="73"/>
        <v>0</v>
      </c>
      <c r="BD95" s="44">
        <f t="shared" si="74"/>
        <v>0</v>
      </c>
      <c r="BE95" s="512">
        <f t="shared" si="75"/>
        <v>140.70000000000002</v>
      </c>
      <c r="BF95" s="242"/>
      <c r="BG95" s="210">
        <f t="shared" si="65"/>
        <v>0</v>
      </c>
      <c r="BH95" s="512">
        <f t="shared" si="64"/>
        <v>147.4</v>
      </c>
      <c r="BI95" s="95"/>
      <c r="BJ95" s="44">
        <f t="shared" si="76"/>
        <v>0</v>
      </c>
      <c r="BK95" s="512">
        <f t="shared" si="77"/>
        <v>154.1</v>
      </c>
      <c r="BL95" s="95"/>
      <c r="BM95" s="210">
        <f t="shared" si="78"/>
        <v>0</v>
      </c>
      <c r="BN95" s="512">
        <f t="shared" si="79"/>
        <v>160.79999999999998</v>
      </c>
      <c r="BO95" s="397">
        <f t="shared" si="80"/>
        <v>0</v>
      </c>
      <c r="BP95" s="210">
        <f t="shared" si="81"/>
        <v>0</v>
      </c>
      <c r="BQ95" s="44">
        <f t="shared" si="82"/>
        <v>0</v>
      </c>
      <c r="BR95" s="70">
        <v>542</v>
      </c>
    </row>
    <row r="96" spans="1:70" ht="13" customHeight="1">
      <c r="A96" s="44" t="str">
        <f t="shared" si="70"/>
        <v>BL20713</v>
      </c>
      <c r="B96" s="107" t="s">
        <v>922</v>
      </c>
      <c r="C96" s="535" t="s">
        <v>988</v>
      </c>
      <c r="D96" s="47" t="s">
        <v>7</v>
      </c>
      <c r="E96" s="241"/>
      <c r="F96" s="46" t="s">
        <v>326</v>
      </c>
      <c r="G96" s="47" t="s">
        <v>73</v>
      </c>
      <c r="H96" s="47" t="s">
        <v>74</v>
      </c>
      <c r="I96" s="616" t="s">
        <v>505</v>
      </c>
      <c r="J96" s="636" t="s">
        <v>1808</v>
      </c>
      <c r="K96" s="636" t="s">
        <v>1801</v>
      </c>
      <c r="L96" s="223" t="s">
        <v>1799</v>
      </c>
      <c r="M96" s="48">
        <v>1.6</v>
      </c>
      <c r="N96" s="44">
        <v>10</v>
      </c>
      <c r="O96" s="210"/>
      <c r="P96" s="210"/>
      <c r="Q96" s="49"/>
      <c r="R96" s="50"/>
      <c r="S96" s="51"/>
      <c r="T96" s="52"/>
      <c r="U96" s="53"/>
      <c r="V96" s="54"/>
      <c r="W96" s="55"/>
      <c r="X96" s="56"/>
      <c r="Y96" s="57"/>
      <c r="Z96" s="58"/>
      <c r="AA96" s="59"/>
      <c r="AB96" s="95"/>
      <c r="AC96" s="95"/>
      <c r="AD96" s="213">
        <f t="shared" si="63"/>
        <v>0</v>
      </c>
      <c r="AE96" s="60">
        <f t="shared" si="89"/>
        <v>0</v>
      </c>
      <c r="AF96" s="62"/>
      <c r="AG96" s="62"/>
      <c r="AH96" s="63"/>
      <c r="AI96" s="62"/>
      <c r="AJ96" s="62"/>
      <c r="AK96" s="62"/>
      <c r="AL96" s="516"/>
      <c r="AM96" s="510"/>
      <c r="AN96" s="62">
        <f>ROUND(CEILING(AR96*('Summary '!$J$2/100+1),5),0)-1</f>
        <v>94</v>
      </c>
      <c r="AO96" s="63">
        <f t="shared" si="66"/>
        <v>0</v>
      </c>
      <c r="AP96" s="63">
        <f t="shared" si="67"/>
        <v>0</v>
      </c>
      <c r="AQ96" s="63"/>
      <c r="AR96" s="62">
        <v>74</v>
      </c>
      <c r="AS96" s="62"/>
      <c r="AT96" s="514"/>
      <c r="AU96" s="515"/>
      <c r="AV96" s="511">
        <f t="shared" si="71"/>
        <v>74</v>
      </c>
      <c r="AW96" s="511">
        <f t="shared" si="72"/>
        <v>74</v>
      </c>
      <c r="AX96" s="64"/>
      <c r="AY96" s="65"/>
      <c r="AZ96" s="66"/>
      <c r="BA96" s="67"/>
      <c r="BB96" s="68"/>
      <c r="BC96" s="45">
        <f t="shared" si="73"/>
        <v>0</v>
      </c>
      <c r="BD96" s="44">
        <f t="shared" si="74"/>
        <v>0</v>
      </c>
      <c r="BE96" s="512">
        <f t="shared" si="75"/>
        <v>77.7</v>
      </c>
      <c r="BF96" s="242"/>
      <c r="BG96" s="210">
        <f t="shared" si="65"/>
        <v>0</v>
      </c>
      <c r="BH96" s="512">
        <f t="shared" si="64"/>
        <v>81.400000000000006</v>
      </c>
      <c r="BI96" s="95"/>
      <c r="BJ96" s="44">
        <f t="shared" si="76"/>
        <v>0</v>
      </c>
      <c r="BK96" s="512">
        <f t="shared" si="77"/>
        <v>85.1</v>
      </c>
      <c r="BL96" s="95"/>
      <c r="BM96" s="210">
        <f t="shared" si="78"/>
        <v>0</v>
      </c>
      <c r="BN96" s="512">
        <f t="shared" si="79"/>
        <v>88.8</v>
      </c>
      <c r="BO96" s="397">
        <f t="shared" si="80"/>
        <v>0</v>
      </c>
      <c r="BP96" s="210">
        <f t="shared" si="81"/>
        <v>0</v>
      </c>
      <c r="BQ96" s="44">
        <f t="shared" si="82"/>
        <v>0</v>
      </c>
      <c r="BR96" s="70">
        <v>713</v>
      </c>
    </row>
    <row r="97" spans="1:70" ht="13" customHeight="1">
      <c r="A97" s="44" t="str">
        <f>"BL2"&amp;REPT(0,4-LEN(BR97))&amp;BR97</f>
        <v>BL20544</v>
      </c>
      <c r="B97" s="107" t="s">
        <v>922</v>
      </c>
      <c r="C97" s="535" t="s">
        <v>989</v>
      </c>
      <c r="D97" s="47" t="s">
        <v>7</v>
      </c>
      <c r="E97" s="241"/>
      <c r="F97" s="46" t="s">
        <v>57</v>
      </c>
      <c r="G97" s="47" t="s">
        <v>73</v>
      </c>
      <c r="H97" s="47" t="s">
        <v>79</v>
      </c>
      <c r="I97" s="616" t="s">
        <v>505</v>
      </c>
      <c r="J97" s="636" t="s">
        <v>1808</v>
      </c>
      <c r="K97" s="636" t="s">
        <v>1801</v>
      </c>
      <c r="L97" s="223" t="s">
        <v>1799</v>
      </c>
      <c r="M97" s="48">
        <v>8.5150000000000006</v>
      </c>
      <c r="N97" s="44">
        <v>10</v>
      </c>
      <c r="O97" s="210"/>
      <c r="P97" s="210"/>
      <c r="Q97" s="49"/>
      <c r="R97" s="50"/>
      <c r="S97" s="51"/>
      <c r="T97" s="52"/>
      <c r="U97" s="53"/>
      <c r="V97" s="54"/>
      <c r="W97" s="55"/>
      <c r="X97" s="56"/>
      <c r="Y97" s="57"/>
      <c r="Z97" s="58"/>
      <c r="AA97" s="59"/>
      <c r="AB97" s="95"/>
      <c r="AC97" s="95"/>
      <c r="AD97" s="213">
        <f t="shared" si="63"/>
        <v>0</v>
      </c>
      <c r="AE97" s="60">
        <f>N97*AD97</f>
        <v>0</v>
      </c>
      <c r="AF97" s="62"/>
      <c r="AG97" s="62"/>
      <c r="AH97" s="63"/>
      <c r="AI97" s="62"/>
      <c r="AJ97" s="62"/>
      <c r="AK97" s="62"/>
      <c r="AL97" s="516"/>
      <c r="AM97" s="510"/>
      <c r="AN97" s="62">
        <f>ROUND(CEILING(AR97*('Summary '!$J$2/100+1),5),0)-1</f>
        <v>219</v>
      </c>
      <c r="AO97" s="63">
        <f t="shared" si="66"/>
        <v>0</v>
      </c>
      <c r="AP97" s="63">
        <f t="shared" si="67"/>
        <v>0</v>
      </c>
      <c r="AQ97" s="63"/>
      <c r="AR97" s="62">
        <v>179</v>
      </c>
      <c r="AS97" s="62"/>
      <c r="AT97" s="514"/>
      <c r="AU97" s="515"/>
      <c r="AV97" s="511">
        <f t="shared" si="71"/>
        <v>179</v>
      </c>
      <c r="AW97" s="511">
        <f t="shared" si="72"/>
        <v>179</v>
      </c>
      <c r="AX97" s="64"/>
      <c r="AY97" s="65"/>
      <c r="AZ97" s="66"/>
      <c r="BA97" s="67"/>
      <c r="BB97" s="68"/>
      <c r="BC97" s="45">
        <f t="shared" si="73"/>
        <v>0</v>
      </c>
      <c r="BD97" s="44">
        <f t="shared" si="74"/>
        <v>0</v>
      </c>
      <c r="BE97" s="512">
        <f t="shared" si="75"/>
        <v>187.95000000000002</v>
      </c>
      <c r="BF97" s="242"/>
      <c r="BG97" s="210">
        <f t="shared" si="65"/>
        <v>0</v>
      </c>
      <c r="BH97" s="512">
        <f t="shared" si="64"/>
        <v>196.9</v>
      </c>
      <c r="BI97" s="95"/>
      <c r="BJ97" s="44">
        <f t="shared" si="76"/>
        <v>0</v>
      </c>
      <c r="BK97" s="512">
        <f t="shared" si="77"/>
        <v>205.85</v>
      </c>
      <c r="BL97" s="95"/>
      <c r="BM97" s="210">
        <f t="shared" si="78"/>
        <v>0</v>
      </c>
      <c r="BN97" s="512">
        <f t="shared" si="79"/>
        <v>214.79999999999998</v>
      </c>
      <c r="BO97" s="397">
        <f t="shared" si="80"/>
        <v>0</v>
      </c>
      <c r="BP97" s="210">
        <f t="shared" si="81"/>
        <v>0</v>
      </c>
      <c r="BQ97" s="44">
        <f t="shared" si="82"/>
        <v>0</v>
      </c>
      <c r="BR97" s="70">
        <v>544</v>
      </c>
    </row>
    <row r="98" spans="1:70" ht="13" customHeight="1">
      <c r="A98" s="44" t="str">
        <f t="shared" si="70"/>
        <v>BL20543</v>
      </c>
      <c r="B98" s="107" t="s">
        <v>922</v>
      </c>
      <c r="C98" s="535" t="s">
        <v>990</v>
      </c>
      <c r="D98" s="47" t="s">
        <v>7</v>
      </c>
      <c r="E98" s="241"/>
      <c r="F98" s="46" t="s">
        <v>57</v>
      </c>
      <c r="G98" s="46" t="s">
        <v>76</v>
      </c>
      <c r="H98" s="47" t="s">
        <v>79</v>
      </c>
      <c r="I98" s="616" t="s">
        <v>505</v>
      </c>
      <c r="J98" s="636" t="s">
        <v>1808</v>
      </c>
      <c r="K98" s="636" t="s">
        <v>1801</v>
      </c>
      <c r="L98" s="223" t="s">
        <v>1799</v>
      </c>
      <c r="M98" s="48">
        <v>18.32</v>
      </c>
      <c r="N98" s="44">
        <v>10</v>
      </c>
      <c r="O98" s="210"/>
      <c r="P98" s="210"/>
      <c r="Q98" s="49"/>
      <c r="R98" s="50"/>
      <c r="S98" s="51"/>
      <c r="T98" s="52"/>
      <c r="U98" s="53"/>
      <c r="V98" s="54"/>
      <c r="W98" s="55"/>
      <c r="X98" s="56"/>
      <c r="Y98" s="57"/>
      <c r="Z98" s="58"/>
      <c r="AA98" s="59"/>
      <c r="AB98" s="95"/>
      <c r="AC98" s="95"/>
      <c r="AD98" s="213">
        <f t="shared" si="63"/>
        <v>0</v>
      </c>
      <c r="AE98" s="60">
        <f t="shared" si="89"/>
        <v>0</v>
      </c>
      <c r="AF98" s="62"/>
      <c r="AG98" s="62"/>
      <c r="AH98" s="63"/>
      <c r="AI98" s="62"/>
      <c r="AJ98" s="62"/>
      <c r="AK98" s="62"/>
      <c r="AL98" s="516"/>
      <c r="AM98" s="510"/>
      <c r="AN98" s="62">
        <f>ROUND(CEILING(AR98*('Summary '!$J$2/100+1),5),0)-1</f>
        <v>349</v>
      </c>
      <c r="AO98" s="63">
        <f t="shared" si="66"/>
        <v>0</v>
      </c>
      <c r="AP98" s="63">
        <f t="shared" si="67"/>
        <v>0</v>
      </c>
      <c r="AQ98" s="63"/>
      <c r="AR98" s="62">
        <v>284</v>
      </c>
      <c r="AS98" s="62"/>
      <c r="AT98" s="514"/>
      <c r="AU98" s="515"/>
      <c r="AV98" s="511">
        <f t="shared" si="71"/>
        <v>284</v>
      </c>
      <c r="AW98" s="511">
        <f t="shared" si="72"/>
        <v>284</v>
      </c>
      <c r="AX98" s="64"/>
      <c r="AY98" s="65"/>
      <c r="AZ98" s="66"/>
      <c r="BA98" s="67"/>
      <c r="BB98" s="68"/>
      <c r="BC98" s="45">
        <f t="shared" si="73"/>
        <v>0</v>
      </c>
      <c r="BD98" s="44">
        <f t="shared" si="74"/>
        <v>0</v>
      </c>
      <c r="BE98" s="512">
        <f t="shared" si="75"/>
        <v>298.2</v>
      </c>
      <c r="BF98" s="242"/>
      <c r="BG98" s="210">
        <f t="shared" si="65"/>
        <v>0</v>
      </c>
      <c r="BH98" s="512">
        <f t="shared" si="64"/>
        <v>312.40000000000003</v>
      </c>
      <c r="BI98" s="95"/>
      <c r="BJ98" s="44">
        <f t="shared" si="76"/>
        <v>0</v>
      </c>
      <c r="BK98" s="512">
        <f t="shared" si="77"/>
        <v>326.59999999999997</v>
      </c>
      <c r="BL98" s="95"/>
      <c r="BM98" s="210">
        <f t="shared" si="78"/>
        <v>0</v>
      </c>
      <c r="BN98" s="512">
        <f t="shared" si="79"/>
        <v>340.8</v>
      </c>
      <c r="BO98" s="397">
        <f t="shared" si="80"/>
        <v>0</v>
      </c>
      <c r="BP98" s="210">
        <f t="shared" si="81"/>
        <v>0</v>
      </c>
      <c r="BQ98" s="44">
        <f t="shared" si="82"/>
        <v>0</v>
      </c>
      <c r="BR98" s="70">
        <v>543</v>
      </c>
    </row>
    <row r="99" spans="1:70" ht="13" customHeight="1">
      <c r="A99" s="44" t="str">
        <f t="shared" ref="A99:A105" si="90">"BL2"&amp;REPT(0,4-LEN(BR99))&amp;BR99</f>
        <v>BL20547</v>
      </c>
      <c r="B99" s="107" t="s">
        <v>922</v>
      </c>
      <c r="C99" s="535" t="s">
        <v>991</v>
      </c>
      <c r="D99" s="47" t="s">
        <v>7</v>
      </c>
      <c r="E99" s="241"/>
      <c r="F99" s="46" t="s">
        <v>57</v>
      </c>
      <c r="G99" s="46" t="s">
        <v>87</v>
      </c>
      <c r="H99" s="47" t="s">
        <v>74</v>
      </c>
      <c r="I99" s="616" t="s">
        <v>505</v>
      </c>
      <c r="J99" s="636" t="s">
        <v>1808</v>
      </c>
      <c r="K99" s="636" t="s">
        <v>1801</v>
      </c>
      <c r="L99" s="223" t="s">
        <v>1799</v>
      </c>
      <c r="M99" s="48">
        <v>20.145</v>
      </c>
      <c r="N99" s="44">
        <v>10</v>
      </c>
      <c r="O99" s="210"/>
      <c r="P99" s="210"/>
      <c r="Q99" s="49"/>
      <c r="R99" s="50"/>
      <c r="S99" s="51"/>
      <c r="T99" s="52"/>
      <c r="U99" s="53"/>
      <c r="V99" s="54"/>
      <c r="W99" s="55"/>
      <c r="X99" s="56"/>
      <c r="Y99" s="57"/>
      <c r="Z99" s="58"/>
      <c r="AA99" s="59"/>
      <c r="AB99" s="95"/>
      <c r="AC99" s="95"/>
      <c r="AD99" s="213">
        <f t="shared" si="63"/>
        <v>0</v>
      </c>
      <c r="AE99" s="60">
        <f t="shared" ref="AE99:AE106" si="91">N99*AD99</f>
        <v>0</v>
      </c>
      <c r="AF99" s="62"/>
      <c r="AG99" s="62"/>
      <c r="AH99" s="63"/>
      <c r="AI99" s="62"/>
      <c r="AJ99" s="62"/>
      <c r="AK99" s="62"/>
      <c r="AL99" s="516"/>
      <c r="AM99" s="510"/>
      <c r="AN99" s="62">
        <f>ROUND(CEILING(AR99*('Summary '!$J$2/100+1),5),0)-1</f>
        <v>384</v>
      </c>
      <c r="AO99" s="63">
        <f t="shared" si="66"/>
        <v>0</v>
      </c>
      <c r="AP99" s="63">
        <f t="shared" si="67"/>
        <v>0</v>
      </c>
      <c r="AQ99" s="63"/>
      <c r="AR99" s="62">
        <v>314</v>
      </c>
      <c r="AS99" s="62"/>
      <c r="AT99" s="514"/>
      <c r="AU99" s="515"/>
      <c r="AV99" s="511">
        <f t="shared" si="71"/>
        <v>314</v>
      </c>
      <c r="AW99" s="511">
        <f t="shared" si="72"/>
        <v>314</v>
      </c>
      <c r="AX99" s="64"/>
      <c r="AY99" s="65"/>
      <c r="AZ99" s="66"/>
      <c r="BA99" s="67"/>
      <c r="BB99" s="68"/>
      <c r="BC99" s="45">
        <f t="shared" si="73"/>
        <v>0</v>
      </c>
      <c r="BD99" s="44">
        <f t="shared" si="74"/>
        <v>0</v>
      </c>
      <c r="BE99" s="512">
        <f t="shared" si="75"/>
        <v>329.7</v>
      </c>
      <c r="BF99" s="242"/>
      <c r="BG99" s="210">
        <f t="shared" si="65"/>
        <v>0</v>
      </c>
      <c r="BH99" s="512">
        <f t="shared" si="64"/>
        <v>345.40000000000003</v>
      </c>
      <c r="BI99" s="95"/>
      <c r="BJ99" s="44">
        <f t="shared" si="76"/>
        <v>0</v>
      </c>
      <c r="BK99" s="512">
        <f t="shared" si="77"/>
        <v>361.09999999999997</v>
      </c>
      <c r="BL99" s="95"/>
      <c r="BM99" s="210">
        <f t="shared" si="78"/>
        <v>0</v>
      </c>
      <c r="BN99" s="512">
        <f t="shared" si="79"/>
        <v>376.8</v>
      </c>
      <c r="BO99" s="397">
        <f t="shared" si="80"/>
        <v>0</v>
      </c>
      <c r="BP99" s="210">
        <f t="shared" si="81"/>
        <v>0</v>
      </c>
      <c r="BQ99" s="44">
        <f t="shared" si="82"/>
        <v>0</v>
      </c>
      <c r="BR99" s="70">
        <v>547</v>
      </c>
    </row>
    <row r="100" spans="1:70" ht="13" customHeight="1">
      <c r="A100" s="44" t="str">
        <f t="shared" si="90"/>
        <v>BL20546</v>
      </c>
      <c r="B100" s="107" t="s">
        <v>922</v>
      </c>
      <c r="C100" s="535" t="s">
        <v>992</v>
      </c>
      <c r="D100" s="47" t="s">
        <v>7</v>
      </c>
      <c r="E100" s="241"/>
      <c r="F100" s="46" t="s">
        <v>60</v>
      </c>
      <c r="G100" s="46" t="s">
        <v>87</v>
      </c>
      <c r="H100" s="47" t="s">
        <v>74</v>
      </c>
      <c r="I100" s="616" t="s">
        <v>505</v>
      </c>
      <c r="J100" s="636" t="s">
        <v>1808</v>
      </c>
      <c r="K100" s="636" t="s">
        <v>1801</v>
      </c>
      <c r="L100" s="223" t="s">
        <v>1799</v>
      </c>
      <c r="M100" s="48">
        <v>18.135999999999999</v>
      </c>
      <c r="N100" s="44">
        <v>10</v>
      </c>
      <c r="O100" s="210"/>
      <c r="P100" s="210"/>
      <c r="Q100" s="49"/>
      <c r="R100" s="50"/>
      <c r="S100" s="51"/>
      <c r="T100" s="52"/>
      <c r="U100" s="53"/>
      <c r="V100" s="54"/>
      <c r="W100" s="55"/>
      <c r="X100" s="56"/>
      <c r="Y100" s="57"/>
      <c r="Z100" s="58"/>
      <c r="AA100" s="59"/>
      <c r="AB100" s="95"/>
      <c r="AC100" s="95"/>
      <c r="AD100" s="213">
        <f t="shared" si="63"/>
        <v>0</v>
      </c>
      <c r="AE100" s="60">
        <f t="shared" si="91"/>
        <v>0</v>
      </c>
      <c r="AF100" s="62"/>
      <c r="AG100" s="62"/>
      <c r="AH100" s="63"/>
      <c r="AI100" s="62"/>
      <c r="AJ100" s="62"/>
      <c r="AK100" s="62"/>
      <c r="AL100" s="516"/>
      <c r="AM100" s="510"/>
      <c r="AN100" s="62">
        <f>ROUND(CEILING(AR100*('Summary '!$J$2/100+1),5),0)-1</f>
        <v>349</v>
      </c>
      <c r="AO100" s="63">
        <f t="shared" si="66"/>
        <v>0</v>
      </c>
      <c r="AP100" s="63">
        <f t="shared" si="67"/>
        <v>0</v>
      </c>
      <c r="AQ100" s="63"/>
      <c r="AR100" s="62">
        <v>284</v>
      </c>
      <c r="AS100" s="62"/>
      <c r="AT100" s="514"/>
      <c r="AU100" s="515"/>
      <c r="AV100" s="511">
        <f t="shared" si="71"/>
        <v>284</v>
      </c>
      <c r="AW100" s="511">
        <f t="shared" si="72"/>
        <v>284</v>
      </c>
      <c r="AX100" s="64"/>
      <c r="AY100" s="65"/>
      <c r="AZ100" s="66"/>
      <c r="BA100" s="67"/>
      <c r="BB100" s="68"/>
      <c r="BC100" s="45">
        <f t="shared" si="73"/>
        <v>0</v>
      </c>
      <c r="BD100" s="44">
        <f t="shared" si="74"/>
        <v>0</v>
      </c>
      <c r="BE100" s="512">
        <f t="shared" si="75"/>
        <v>298.2</v>
      </c>
      <c r="BF100" s="242"/>
      <c r="BG100" s="210">
        <f t="shared" si="65"/>
        <v>0</v>
      </c>
      <c r="BH100" s="512">
        <f t="shared" si="64"/>
        <v>312.40000000000003</v>
      </c>
      <c r="BI100" s="95"/>
      <c r="BJ100" s="44">
        <f t="shared" si="76"/>
        <v>0</v>
      </c>
      <c r="BK100" s="512">
        <f t="shared" si="77"/>
        <v>326.59999999999997</v>
      </c>
      <c r="BL100" s="95"/>
      <c r="BM100" s="210">
        <f t="shared" si="78"/>
        <v>0</v>
      </c>
      <c r="BN100" s="512">
        <f t="shared" si="79"/>
        <v>340.8</v>
      </c>
      <c r="BO100" s="397">
        <f t="shared" si="80"/>
        <v>0</v>
      </c>
      <c r="BP100" s="210">
        <f t="shared" si="81"/>
        <v>0</v>
      </c>
      <c r="BQ100" s="44">
        <f t="shared" si="82"/>
        <v>0</v>
      </c>
      <c r="BR100" s="70">
        <v>546</v>
      </c>
    </row>
    <row r="101" spans="1:70" ht="13" customHeight="1">
      <c r="A101" s="44" t="str">
        <f t="shared" si="90"/>
        <v>BL20715</v>
      </c>
      <c r="B101" s="107" t="s">
        <v>922</v>
      </c>
      <c r="C101" s="535" t="s">
        <v>993</v>
      </c>
      <c r="D101" s="47" t="s">
        <v>7</v>
      </c>
      <c r="E101" s="241"/>
      <c r="F101" s="46" t="s">
        <v>58</v>
      </c>
      <c r="G101" s="46" t="s">
        <v>87</v>
      </c>
      <c r="H101" s="47" t="s">
        <v>74</v>
      </c>
      <c r="I101" s="616" t="s">
        <v>505</v>
      </c>
      <c r="J101" s="636" t="s">
        <v>1808</v>
      </c>
      <c r="K101" s="636" t="s">
        <v>1801</v>
      </c>
      <c r="L101" s="223" t="s">
        <v>1799</v>
      </c>
      <c r="M101" s="48">
        <v>6.8</v>
      </c>
      <c r="N101" s="44">
        <v>5</v>
      </c>
      <c r="O101" s="210"/>
      <c r="P101" s="210"/>
      <c r="Q101" s="49"/>
      <c r="R101" s="50"/>
      <c r="S101" s="51"/>
      <c r="T101" s="52"/>
      <c r="U101" s="53"/>
      <c r="V101" s="54"/>
      <c r="W101" s="55"/>
      <c r="X101" s="56"/>
      <c r="Y101" s="57"/>
      <c r="Z101" s="58"/>
      <c r="AA101" s="59"/>
      <c r="AB101" s="95"/>
      <c r="AC101" s="95"/>
      <c r="AD101" s="213">
        <f t="shared" si="63"/>
        <v>0</v>
      </c>
      <c r="AE101" s="60">
        <f t="shared" si="91"/>
        <v>0</v>
      </c>
      <c r="AF101" s="62"/>
      <c r="AG101" s="62"/>
      <c r="AH101" s="63"/>
      <c r="AI101" s="62"/>
      <c r="AJ101" s="62"/>
      <c r="AK101" s="62"/>
      <c r="AL101" s="516"/>
      <c r="AM101" s="510"/>
      <c r="AN101" s="62">
        <f>ROUND(CEILING(AR101*('Summary '!$J$2/100+1),5),0)-1</f>
        <v>194</v>
      </c>
      <c r="AO101" s="63">
        <f t="shared" si="66"/>
        <v>0</v>
      </c>
      <c r="AP101" s="63">
        <f t="shared" si="67"/>
        <v>0</v>
      </c>
      <c r="AQ101" s="63"/>
      <c r="AR101" s="62">
        <v>159</v>
      </c>
      <c r="AS101" s="62"/>
      <c r="AT101" s="514"/>
      <c r="AU101" s="515"/>
      <c r="AV101" s="511">
        <f t="shared" si="71"/>
        <v>159</v>
      </c>
      <c r="AW101" s="511">
        <f t="shared" si="72"/>
        <v>159</v>
      </c>
      <c r="AX101" s="64"/>
      <c r="AY101" s="65"/>
      <c r="AZ101" s="66"/>
      <c r="BA101" s="67"/>
      <c r="BB101" s="68"/>
      <c r="BC101" s="45">
        <f t="shared" si="73"/>
        <v>0</v>
      </c>
      <c r="BD101" s="44">
        <f t="shared" si="74"/>
        <v>0</v>
      </c>
      <c r="BE101" s="512">
        <f t="shared" si="75"/>
        <v>166.95000000000002</v>
      </c>
      <c r="BF101" s="242"/>
      <c r="BG101" s="210">
        <f t="shared" si="65"/>
        <v>0</v>
      </c>
      <c r="BH101" s="512">
        <f t="shared" si="64"/>
        <v>174.9</v>
      </c>
      <c r="BI101" s="95"/>
      <c r="BJ101" s="44">
        <f t="shared" si="76"/>
        <v>0</v>
      </c>
      <c r="BK101" s="512">
        <f t="shared" si="77"/>
        <v>182.85</v>
      </c>
      <c r="BL101" s="95"/>
      <c r="BM101" s="210">
        <f t="shared" si="78"/>
        <v>0</v>
      </c>
      <c r="BN101" s="512">
        <f t="shared" si="79"/>
        <v>190.79999999999998</v>
      </c>
      <c r="BO101" s="397">
        <f t="shared" si="80"/>
        <v>0</v>
      </c>
      <c r="BP101" s="210">
        <f t="shared" si="81"/>
        <v>0</v>
      </c>
      <c r="BQ101" s="44">
        <f t="shared" si="82"/>
        <v>0</v>
      </c>
      <c r="BR101" s="70">
        <v>715</v>
      </c>
    </row>
    <row r="102" spans="1:70" ht="13" customHeight="1">
      <c r="A102" s="44" t="str">
        <f t="shared" si="90"/>
        <v>BL20735</v>
      </c>
      <c r="B102" s="107" t="s">
        <v>922</v>
      </c>
      <c r="C102" s="535" t="s">
        <v>994</v>
      </c>
      <c r="D102" s="47" t="s">
        <v>7</v>
      </c>
      <c r="E102" s="241"/>
      <c r="F102" s="46" t="s">
        <v>344</v>
      </c>
      <c r="G102" s="46" t="s">
        <v>87</v>
      </c>
      <c r="H102" s="47" t="s">
        <v>74</v>
      </c>
      <c r="I102" s="616" t="s">
        <v>505</v>
      </c>
      <c r="J102" s="636" t="s">
        <v>1808</v>
      </c>
      <c r="K102" s="636" t="s">
        <v>1801</v>
      </c>
      <c r="L102" s="223" t="s">
        <v>1799</v>
      </c>
      <c r="M102" s="48">
        <v>23.966999999999999</v>
      </c>
      <c r="N102" s="44">
        <v>6</v>
      </c>
      <c r="O102" s="210"/>
      <c r="P102" s="210"/>
      <c r="Q102" s="49"/>
      <c r="R102" s="50"/>
      <c r="S102" s="51"/>
      <c r="T102" s="52"/>
      <c r="U102" s="53"/>
      <c r="V102" s="54"/>
      <c r="W102" s="55"/>
      <c r="X102" s="56"/>
      <c r="Y102" s="57"/>
      <c r="Z102" s="58"/>
      <c r="AA102" s="59"/>
      <c r="AB102" s="95"/>
      <c r="AC102" s="95"/>
      <c r="AD102" s="213">
        <f t="shared" si="63"/>
        <v>0</v>
      </c>
      <c r="AE102" s="60">
        <f t="shared" si="91"/>
        <v>0</v>
      </c>
      <c r="AF102" s="62"/>
      <c r="AG102" s="62"/>
      <c r="AH102" s="63"/>
      <c r="AI102" s="62"/>
      <c r="AJ102" s="62"/>
      <c r="AK102" s="62"/>
      <c r="AL102" s="516"/>
      <c r="AM102" s="510"/>
      <c r="AN102" s="62">
        <f>ROUND(CEILING(AR102*('Summary '!$J$2/100+1),5),0)-1</f>
        <v>399</v>
      </c>
      <c r="AO102" s="63">
        <f t="shared" si="66"/>
        <v>0</v>
      </c>
      <c r="AP102" s="63">
        <f t="shared" si="67"/>
        <v>0</v>
      </c>
      <c r="AQ102" s="63"/>
      <c r="AR102" s="62">
        <v>324</v>
      </c>
      <c r="AS102" s="62"/>
      <c r="AT102" s="514"/>
      <c r="AU102" s="515"/>
      <c r="AV102" s="511">
        <f t="shared" si="71"/>
        <v>324</v>
      </c>
      <c r="AW102" s="511">
        <f t="shared" si="72"/>
        <v>324</v>
      </c>
      <c r="AX102" s="64"/>
      <c r="AY102" s="65"/>
      <c r="AZ102" s="66"/>
      <c r="BA102" s="67"/>
      <c r="BB102" s="68"/>
      <c r="BC102" s="45">
        <f t="shared" si="73"/>
        <v>0</v>
      </c>
      <c r="BD102" s="44">
        <f t="shared" si="74"/>
        <v>0</v>
      </c>
      <c r="BE102" s="512">
        <f t="shared" si="75"/>
        <v>340.2</v>
      </c>
      <c r="BF102" s="242"/>
      <c r="BG102" s="210">
        <f t="shared" si="65"/>
        <v>0</v>
      </c>
      <c r="BH102" s="512">
        <f t="shared" si="64"/>
        <v>356.40000000000003</v>
      </c>
      <c r="BI102" s="95"/>
      <c r="BJ102" s="44">
        <f t="shared" si="76"/>
        <v>0</v>
      </c>
      <c r="BK102" s="512">
        <f t="shared" si="77"/>
        <v>372.59999999999997</v>
      </c>
      <c r="BL102" s="95"/>
      <c r="BM102" s="210">
        <f t="shared" si="78"/>
        <v>0</v>
      </c>
      <c r="BN102" s="512">
        <f t="shared" si="79"/>
        <v>388.8</v>
      </c>
      <c r="BO102" s="397">
        <f t="shared" si="80"/>
        <v>0</v>
      </c>
      <c r="BP102" s="210">
        <f t="shared" si="81"/>
        <v>0</v>
      </c>
      <c r="BQ102" s="44">
        <f t="shared" si="82"/>
        <v>0</v>
      </c>
      <c r="BR102" s="70">
        <v>735</v>
      </c>
    </row>
    <row r="103" spans="1:70" ht="13" customHeight="1">
      <c r="A103" s="44" t="str">
        <f t="shared" si="90"/>
        <v>BL20737</v>
      </c>
      <c r="B103" s="107" t="s">
        <v>922</v>
      </c>
      <c r="C103" s="535" t="s">
        <v>995</v>
      </c>
      <c r="D103" s="47" t="s">
        <v>7</v>
      </c>
      <c r="E103" s="241"/>
      <c r="F103" s="46" t="s">
        <v>344</v>
      </c>
      <c r="G103" s="46" t="s">
        <v>99</v>
      </c>
      <c r="H103" s="47" t="s">
        <v>74</v>
      </c>
      <c r="I103" s="616" t="s">
        <v>505</v>
      </c>
      <c r="J103" s="636" t="s">
        <v>1808</v>
      </c>
      <c r="K103" s="636" t="s">
        <v>1801</v>
      </c>
      <c r="L103" s="223" t="s">
        <v>1799</v>
      </c>
      <c r="M103" s="48">
        <v>11.731999999999999</v>
      </c>
      <c r="N103" s="44">
        <v>2</v>
      </c>
      <c r="O103" s="210"/>
      <c r="P103" s="210"/>
      <c r="Q103" s="49"/>
      <c r="R103" s="50"/>
      <c r="S103" s="51"/>
      <c r="T103" s="52"/>
      <c r="U103" s="53"/>
      <c r="V103" s="54"/>
      <c r="W103" s="55"/>
      <c r="X103" s="56"/>
      <c r="Y103" s="57"/>
      <c r="Z103" s="58"/>
      <c r="AA103" s="59"/>
      <c r="AB103" s="95"/>
      <c r="AC103" s="95"/>
      <c r="AD103" s="213">
        <f t="shared" si="63"/>
        <v>0</v>
      </c>
      <c r="AE103" s="60">
        <f t="shared" si="91"/>
        <v>0</v>
      </c>
      <c r="AF103" s="62"/>
      <c r="AG103" s="62"/>
      <c r="AH103" s="63"/>
      <c r="AI103" s="62"/>
      <c r="AJ103" s="62"/>
      <c r="AK103" s="62"/>
      <c r="AL103" s="516"/>
      <c r="AM103" s="510"/>
      <c r="AN103" s="62">
        <f>ROUND(CEILING(AR103*('Summary '!$J$2/100+1),5),0)-1</f>
        <v>224</v>
      </c>
      <c r="AO103" s="63">
        <f t="shared" si="66"/>
        <v>0</v>
      </c>
      <c r="AP103" s="63">
        <f t="shared" si="67"/>
        <v>0</v>
      </c>
      <c r="AQ103" s="63"/>
      <c r="AR103" s="62">
        <v>184</v>
      </c>
      <c r="AS103" s="62"/>
      <c r="AT103" s="514"/>
      <c r="AU103" s="515"/>
      <c r="AV103" s="511">
        <f t="shared" si="71"/>
        <v>184</v>
      </c>
      <c r="AW103" s="511">
        <f t="shared" si="72"/>
        <v>184</v>
      </c>
      <c r="AX103" s="64"/>
      <c r="AY103" s="65"/>
      <c r="AZ103" s="66"/>
      <c r="BA103" s="67"/>
      <c r="BB103" s="68"/>
      <c r="BC103" s="45">
        <f t="shared" si="73"/>
        <v>0</v>
      </c>
      <c r="BD103" s="44">
        <f t="shared" si="74"/>
        <v>0</v>
      </c>
      <c r="BE103" s="512">
        <f t="shared" si="75"/>
        <v>193.20000000000002</v>
      </c>
      <c r="BF103" s="242"/>
      <c r="BG103" s="210">
        <f t="shared" si="65"/>
        <v>0</v>
      </c>
      <c r="BH103" s="512">
        <f t="shared" si="64"/>
        <v>202.4</v>
      </c>
      <c r="BI103" s="95"/>
      <c r="BJ103" s="44">
        <f t="shared" si="76"/>
        <v>0</v>
      </c>
      <c r="BK103" s="512">
        <f t="shared" si="77"/>
        <v>211.6</v>
      </c>
      <c r="BL103" s="95"/>
      <c r="BM103" s="210">
        <f t="shared" si="78"/>
        <v>0</v>
      </c>
      <c r="BN103" s="512">
        <f t="shared" si="79"/>
        <v>220.79999999999998</v>
      </c>
      <c r="BO103" s="397">
        <f t="shared" si="80"/>
        <v>0</v>
      </c>
      <c r="BP103" s="210">
        <f t="shared" si="81"/>
        <v>0</v>
      </c>
      <c r="BQ103" s="44">
        <f t="shared" si="82"/>
        <v>0</v>
      </c>
      <c r="BR103" s="70">
        <v>737</v>
      </c>
    </row>
    <row r="104" spans="1:70" ht="13" customHeight="1">
      <c r="A104" s="44" t="str">
        <f t="shared" si="90"/>
        <v>BL20712</v>
      </c>
      <c r="B104" s="107" t="s">
        <v>922</v>
      </c>
      <c r="C104" s="535" t="s">
        <v>919</v>
      </c>
      <c r="D104" s="47" t="s">
        <v>7</v>
      </c>
      <c r="E104" s="241"/>
      <c r="F104" s="46" t="s">
        <v>337</v>
      </c>
      <c r="G104" s="46" t="s">
        <v>87</v>
      </c>
      <c r="H104" s="47" t="s">
        <v>79</v>
      </c>
      <c r="I104" s="616" t="s">
        <v>505</v>
      </c>
      <c r="J104" s="636" t="s">
        <v>1808</v>
      </c>
      <c r="K104" s="636" t="s">
        <v>1801</v>
      </c>
      <c r="L104" s="223" t="s">
        <v>1799</v>
      </c>
      <c r="M104" s="48">
        <v>15.2</v>
      </c>
      <c r="N104" s="44">
        <v>3</v>
      </c>
      <c r="O104" s="210"/>
      <c r="P104" s="210"/>
      <c r="Q104" s="49"/>
      <c r="R104" s="50"/>
      <c r="S104" s="51"/>
      <c r="T104" s="52"/>
      <c r="U104" s="53"/>
      <c r="V104" s="54"/>
      <c r="W104" s="55"/>
      <c r="X104" s="56"/>
      <c r="Y104" s="57"/>
      <c r="Z104" s="58"/>
      <c r="AA104" s="59"/>
      <c r="AB104" s="95"/>
      <c r="AC104" s="95"/>
      <c r="AD104" s="213">
        <f t="shared" si="63"/>
        <v>0</v>
      </c>
      <c r="AE104" s="60">
        <f t="shared" si="91"/>
        <v>0</v>
      </c>
      <c r="AF104" s="62"/>
      <c r="AG104" s="62"/>
      <c r="AH104" s="63"/>
      <c r="AI104" s="62"/>
      <c r="AJ104" s="62"/>
      <c r="AK104" s="62"/>
      <c r="AL104" s="516"/>
      <c r="AM104" s="510"/>
      <c r="AN104" s="62">
        <f>ROUND(CEILING(AR104*('Summary '!$J$2/100+1),5),0)-1</f>
        <v>349</v>
      </c>
      <c r="AO104" s="63">
        <f t="shared" si="66"/>
        <v>0</v>
      </c>
      <c r="AP104" s="63">
        <f t="shared" si="67"/>
        <v>0</v>
      </c>
      <c r="AQ104" s="63"/>
      <c r="AR104" s="62">
        <v>284</v>
      </c>
      <c r="AS104" s="62"/>
      <c r="AT104" s="514"/>
      <c r="AU104" s="515"/>
      <c r="AV104" s="511">
        <f t="shared" si="71"/>
        <v>284</v>
      </c>
      <c r="AW104" s="511">
        <f t="shared" si="72"/>
        <v>284</v>
      </c>
      <c r="AX104" s="64"/>
      <c r="AY104" s="65"/>
      <c r="AZ104" s="66"/>
      <c r="BA104" s="67"/>
      <c r="BB104" s="68"/>
      <c r="BC104" s="45">
        <f t="shared" si="73"/>
        <v>0</v>
      </c>
      <c r="BD104" s="44">
        <f t="shared" si="74"/>
        <v>0</v>
      </c>
      <c r="BE104" s="512">
        <f t="shared" si="75"/>
        <v>298.2</v>
      </c>
      <c r="BF104" s="242"/>
      <c r="BG104" s="210">
        <f t="shared" si="65"/>
        <v>0</v>
      </c>
      <c r="BH104" s="512">
        <f t="shared" si="64"/>
        <v>312.40000000000003</v>
      </c>
      <c r="BI104" s="95"/>
      <c r="BJ104" s="44">
        <f t="shared" si="76"/>
        <v>0</v>
      </c>
      <c r="BK104" s="512">
        <f t="shared" si="77"/>
        <v>326.59999999999997</v>
      </c>
      <c r="BL104" s="95"/>
      <c r="BM104" s="210">
        <f t="shared" si="78"/>
        <v>0</v>
      </c>
      <c r="BN104" s="512">
        <f t="shared" si="79"/>
        <v>340.8</v>
      </c>
      <c r="BO104" s="397">
        <f t="shared" si="80"/>
        <v>0</v>
      </c>
      <c r="BP104" s="210">
        <f t="shared" si="81"/>
        <v>0</v>
      </c>
      <c r="BQ104" s="44">
        <f t="shared" si="82"/>
        <v>0</v>
      </c>
      <c r="BR104" s="70">
        <v>712</v>
      </c>
    </row>
    <row r="105" spans="1:70" ht="13" customHeight="1">
      <c r="A105" s="44" t="str">
        <f t="shared" si="90"/>
        <v>BL20731</v>
      </c>
      <c r="B105" s="107" t="s">
        <v>922</v>
      </c>
      <c r="C105" s="535" t="s">
        <v>920</v>
      </c>
      <c r="D105" s="47" t="s">
        <v>7</v>
      </c>
      <c r="E105" s="241"/>
      <c r="F105" s="46" t="s">
        <v>330</v>
      </c>
      <c r="G105" s="47" t="s">
        <v>99</v>
      </c>
      <c r="H105" s="47" t="s">
        <v>74</v>
      </c>
      <c r="I105" s="616" t="s">
        <v>505</v>
      </c>
      <c r="J105" s="636" t="s">
        <v>1808</v>
      </c>
      <c r="K105" s="636" t="s">
        <v>1801</v>
      </c>
      <c r="L105" s="223" t="s">
        <v>1799</v>
      </c>
      <c r="M105" s="48">
        <v>11.06</v>
      </c>
      <c r="N105" s="44">
        <v>2</v>
      </c>
      <c r="O105" s="210"/>
      <c r="P105" s="210"/>
      <c r="Q105" s="49"/>
      <c r="R105" s="50"/>
      <c r="S105" s="51"/>
      <c r="T105" s="52"/>
      <c r="U105" s="53"/>
      <c r="V105" s="54"/>
      <c r="W105" s="55"/>
      <c r="X105" s="56"/>
      <c r="Y105" s="57"/>
      <c r="Z105" s="58"/>
      <c r="AA105" s="59"/>
      <c r="AB105" s="95"/>
      <c r="AC105" s="95"/>
      <c r="AD105" s="213">
        <f t="shared" si="63"/>
        <v>0</v>
      </c>
      <c r="AE105" s="60">
        <f t="shared" si="91"/>
        <v>0</v>
      </c>
      <c r="AF105" s="62"/>
      <c r="AG105" s="62"/>
      <c r="AH105" s="63"/>
      <c r="AI105" s="62"/>
      <c r="AJ105" s="62"/>
      <c r="AK105" s="62"/>
      <c r="AL105" s="516"/>
      <c r="AM105" s="510"/>
      <c r="AN105" s="62">
        <f>ROUND(CEILING(AR105*('Summary '!$J$2/100+1),5),0)-1</f>
        <v>254</v>
      </c>
      <c r="AO105" s="63">
        <f t="shared" si="66"/>
        <v>0</v>
      </c>
      <c r="AP105" s="63">
        <f t="shared" si="67"/>
        <v>0</v>
      </c>
      <c r="AQ105" s="63"/>
      <c r="AR105" s="62">
        <v>209</v>
      </c>
      <c r="AS105" s="62"/>
      <c r="AT105" s="514"/>
      <c r="AU105" s="515"/>
      <c r="AV105" s="511">
        <f t="shared" si="71"/>
        <v>209</v>
      </c>
      <c r="AW105" s="511">
        <f t="shared" si="72"/>
        <v>209</v>
      </c>
      <c r="AX105" s="64"/>
      <c r="AY105" s="65"/>
      <c r="AZ105" s="66"/>
      <c r="BA105" s="67"/>
      <c r="BB105" s="68"/>
      <c r="BC105" s="45">
        <f t="shared" si="73"/>
        <v>0</v>
      </c>
      <c r="BD105" s="44">
        <f t="shared" si="74"/>
        <v>0</v>
      </c>
      <c r="BE105" s="512">
        <f t="shared" si="75"/>
        <v>219.45000000000002</v>
      </c>
      <c r="BF105" s="242"/>
      <c r="BG105" s="210">
        <f t="shared" si="65"/>
        <v>0</v>
      </c>
      <c r="BH105" s="512">
        <f t="shared" si="64"/>
        <v>229.9</v>
      </c>
      <c r="BI105" s="95"/>
      <c r="BJ105" s="44">
        <f t="shared" si="76"/>
        <v>0</v>
      </c>
      <c r="BK105" s="512">
        <f t="shared" si="77"/>
        <v>240.35</v>
      </c>
      <c r="BL105" s="95"/>
      <c r="BM105" s="210">
        <f t="shared" si="78"/>
        <v>0</v>
      </c>
      <c r="BN105" s="512">
        <f t="shared" si="79"/>
        <v>250.79999999999998</v>
      </c>
      <c r="BO105" s="397">
        <f t="shared" si="80"/>
        <v>0</v>
      </c>
      <c r="BP105" s="210">
        <f t="shared" si="81"/>
        <v>0</v>
      </c>
      <c r="BQ105" s="44">
        <f t="shared" si="82"/>
        <v>0</v>
      </c>
      <c r="BR105" s="70">
        <v>731</v>
      </c>
    </row>
    <row r="106" spans="1:70" ht="13" customHeight="1">
      <c r="A106" s="44" t="str">
        <f t="shared" ref="A106" si="92">"BL2"&amp;REPT(0,4-LEN(BR106))&amp;BR106</f>
        <v>BL21424</v>
      </c>
      <c r="B106" s="83" t="s">
        <v>922</v>
      </c>
      <c r="C106" s="83" t="s">
        <v>355</v>
      </c>
      <c r="D106" s="83" t="s">
        <v>65</v>
      </c>
      <c r="E106" s="247"/>
      <c r="F106" s="46"/>
      <c r="G106" s="650" t="s">
        <v>1972</v>
      </c>
      <c r="H106" s="47"/>
      <c r="I106" s="616" t="s">
        <v>505</v>
      </c>
      <c r="J106" s="636" t="s">
        <v>1808</v>
      </c>
      <c r="K106" s="636" t="s">
        <v>1801</v>
      </c>
      <c r="L106" s="223" t="s">
        <v>1799</v>
      </c>
      <c r="M106" s="48">
        <v>3.8</v>
      </c>
      <c r="N106" s="44">
        <v>1</v>
      </c>
      <c r="O106" s="210"/>
      <c r="P106" s="210"/>
      <c r="Q106" s="49"/>
      <c r="R106" s="50"/>
      <c r="S106" s="51"/>
      <c r="T106" s="52"/>
      <c r="U106" s="53"/>
      <c r="V106" s="54"/>
      <c r="W106" s="55"/>
      <c r="X106" s="56"/>
      <c r="Y106" s="57"/>
      <c r="Z106" s="58"/>
      <c r="AA106" s="59"/>
      <c r="AB106" s="95"/>
      <c r="AC106" s="95"/>
      <c r="AD106" s="213">
        <f t="shared" si="63"/>
        <v>0</v>
      </c>
      <c r="AE106" s="60">
        <f t="shared" si="91"/>
        <v>0</v>
      </c>
      <c r="AF106" s="62"/>
      <c r="AG106" s="62"/>
      <c r="AH106" s="63"/>
      <c r="AI106" s="62"/>
      <c r="AJ106" s="62"/>
      <c r="AK106" s="62"/>
      <c r="AL106" s="516"/>
      <c r="AM106" s="510"/>
      <c r="AN106" s="62">
        <f>ROUND(CEILING(AR106*('Summary '!$J$4/100+1),5),0)-1</f>
        <v>299</v>
      </c>
      <c r="AO106" s="63">
        <f t="shared" si="66"/>
        <v>0</v>
      </c>
      <c r="AP106" s="63">
        <f t="shared" si="67"/>
        <v>0</v>
      </c>
      <c r="AQ106" s="63"/>
      <c r="AR106" s="62">
        <v>244</v>
      </c>
      <c r="AS106" s="62"/>
      <c r="AT106" s="514"/>
      <c r="AU106" s="515"/>
      <c r="AV106" s="511">
        <f t="shared" si="71"/>
        <v>244</v>
      </c>
      <c r="AW106" s="511">
        <f t="shared" si="72"/>
        <v>244</v>
      </c>
      <c r="AX106" s="64"/>
      <c r="AY106" s="65"/>
      <c r="AZ106" s="66"/>
      <c r="BA106" s="67"/>
      <c r="BB106" s="68"/>
      <c r="BC106" s="45">
        <f t="shared" si="73"/>
        <v>0</v>
      </c>
      <c r="BD106" s="44">
        <f t="shared" si="74"/>
        <v>0</v>
      </c>
      <c r="BE106" s="512">
        <f t="shared" si="75"/>
        <v>256.2</v>
      </c>
      <c r="BF106" s="242"/>
      <c r="BG106" s="210">
        <f t="shared" si="65"/>
        <v>0</v>
      </c>
      <c r="BH106" s="512">
        <f t="shared" si="64"/>
        <v>268.40000000000003</v>
      </c>
      <c r="BI106" s="400"/>
      <c r="BJ106" s="44">
        <f t="shared" si="76"/>
        <v>0</v>
      </c>
      <c r="BK106" s="512">
        <f t="shared" si="77"/>
        <v>280.59999999999997</v>
      </c>
      <c r="BL106" s="400"/>
      <c r="BM106" s="210">
        <f t="shared" si="78"/>
        <v>0</v>
      </c>
      <c r="BN106" s="512">
        <f t="shared" si="79"/>
        <v>292.8</v>
      </c>
      <c r="BO106" s="397">
        <f t="shared" si="80"/>
        <v>0</v>
      </c>
      <c r="BP106" s="210">
        <f t="shared" si="81"/>
        <v>0</v>
      </c>
      <c r="BQ106" s="44">
        <f t="shared" si="82"/>
        <v>0</v>
      </c>
      <c r="BR106" s="70">
        <v>1424</v>
      </c>
    </row>
    <row r="107" spans="1:70" ht="13" customHeight="1">
      <c r="A107" s="44" t="str">
        <f t="shared" ref="A107" si="93">"BL2"&amp;REPT(0,4-LEN(BR107))&amp;BR107</f>
        <v>BL21423</v>
      </c>
      <c r="B107" s="83" t="s">
        <v>922</v>
      </c>
      <c r="C107" s="83" t="s">
        <v>395</v>
      </c>
      <c r="D107" s="83" t="s">
        <v>65</v>
      </c>
      <c r="E107" s="247"/>
      <c r="F107" s="46"/>
      <c r="G107" s="650" t="s">
        <v>1973</v>
      </c>
      <c r="H107" s="47"/>
      <c r="I107" s="616" t="s">
        <v>505</v>
      </c>
      <c r="J107" s="636" t="s">
        <v>1808</v>
      </c>
      <c r="K107" s="636" t="s">
        <v>1801</v>
      </c>
      <c r="L107" s="223" t="s">
        <v>1799</v>
      </c>
      <c r="M107" s="48">
        <v>2.9</v>
      </c>
      <c r="N107" s="44">
        <v>1</v>
      </c>
      <c r="O107" s="210"/>
      <c r="P107" s="210"/>
      <c r="Q107" s="49"/>
      <c r="R107" s="50"/>
      <c r="S107" s="51"/>
      <c r="T107" s="52"/>
      <c r="U107" s="53"/>
      <c r="V107" s="54"/>
      <c r="W107" s="55"/>
      <c r="X107" s="56"/>
      <c r="Y107" s="57"/>
      <c r="Z107" s="58"/>
      <c r="AA107" s="59"/>
      <c r="AB107" s="95"/>
      <c r="AC107" s="95"/>
      <c r="AD107" s="213">
        <f t="shared" si="63"/>
        <v>0</v>
      </c>
      <c r="AE107" s="60">
        <f t="shared" ref="AE107" si="94">N107*AD107</f>
        <v>0</v>
      </c>
      <c r="AF107" s="62"/>
      <c r="AG107" s="62"/>
      <c r="AH107" s="63"/>
      <c r="AI107" s="62"/>
      <c r="AJ107" s="62"/>
      <c r="AK107" s="62"/>
      <c r="AL107" s="516"/>
      <c r="AM107" s="510"/>
      <c r="AN107" s="62">
        <f>ROUND(CEILING(AR107*('Summary '!$J$4/100+1),5),0)-1</f>
        <v>234</v>
      </c>
      <c r="AO107" s="63">
        <f t="shared" si="66"/>
        <v>0</v>
      </c>
      <c r="AP107" s="63">
        <f t="shared" si="67"/>
        <v>0</v>
      </c>
      <c r="AQ107" s="63"/>
      <c r="AR107" s="62">
        <v>189</v>
      </c>
      <c r="AS107" s="62"/>
      <c r="AT107" s="514"/>
      <c r="AU107" s="515"/>
      <c r="AV107" s="511">
        <f t="shared" si="71"/>
        <v>189</v>
      </c>
      <c r="AW107" s="511">
        <f t="shared" si="72"/>
        <v>189</v>
      </c>
      <c r="AX107" s="64"/>
      <c r="AY107" s="65"/>
      <c r="AZ107" s="66"/>
      <c r="BA107" s="67"/>
      <c r="BB107" s="68"/>
      <c r="BC107" s="45">
        <f t="shared" si="73"/>
        <v>0</v>
      </c>
      <c r="BD107" s="44">
        <f t="shared" si="74"/>
        <v>0</v>
      </c>
      <c r="BE107" s="512">
        <f t="shared" si="75"/>
        <v>198.45000000000002</v>
      </c>
      <c r="BF107" s="242"/>
      <c r="BG107" s="210">
        <f t="shared" si="65"/>
        <v>0</v>
      </c>
      <c r="BH107" s="512">
        <f t="shared" si="64"/>
        <v>207.9</v>
      </c>
      <c r="BI107" s="400"/>
      <c r="BJ107" s="44">
        <f t="shared" si="76"/>
        <v>0</v>
      </c>
      <c r="BK107" s="512">
        <f t="shared" si="77"/>
        <v>217.35</v>
      </c>
      <c r="BL107" s="400"/>
      <c r="BM107" s="210">
        <f t="shared" si="78"/>
        <v>0</v>
      </c>
      <c r="BN107" s="512">
        <f t="shared" si="79"/>
        <v>226.79999999999998</v>
      </c>
      <c r="BO107" s="397">
        <f t="shared" si="80"/>
        <v>0</v>
      </c>
      <c r="BP107" s="210">
        <f t="shared" si="81"/>
        <v>0</v>
      </c>
      <c r="BQ107" s="44">
        <f t="shared" si="82"/>
        <v>0</v>
      </c>
      <c r="BR107" s="70">
        <v>1423</v>
      </c>
    </row>
    <row r="108" spans="1:70" ht="13" customHeight="1">
      <c r="A108" s="44" t="str">
        <f>"BL2"&amp;REPT(0,4-LEN(BR108))&amp;BR108</f>
        <v>BL21132</v>
      </c>
      <c r="B108" s="38" t="s">
        <v>923</v>
      </c>
      <c r="C108" s="535" t="s">
        <v>996</v>
      </c>
      <c r="D108" s="47" t="s">
        <v>7</v>
      </c>
      <c r="E108" s="241"/>
      <c r="F108" s="46" t="s">
        <v>57</v>
      </c>
      <c r="G108" s="46" t="s">
        <v>93</v>
      </c>
      <c r="H108" s="47" t="s">
        <v>79</v>
      </c>
      <c r="I108" s="616" t="s">
        <v>505</v>
      </c>
      <c r="J108" s="636" t="s">
        <v>1808</v>
      </c>
      <c r="K108" s="636" t="s">
        <v>1801</v>
      </c>
      <c r="L108" s="223" t="s">
        <v>1799</v>
      </c>
      <c r="M108" s="48">
        <v>4</v>
      </c>
      <c r="N108" s="44">
        <v>10</v>
      </c>
      <c r="O108" s="210"/>
      <c r="P108" s="210"/>
      <c r="Q108" s="49"/>
      <c r="R108" s="50"/>
      <c r="S108" s="51"/>
      <c r="T108" s="52"/>
      <c r="U108" s="53"/>
      <c r="V108" s="54"/>
      <c r="W108" s="55"/>
      <c r="X108" s="56"/>
      <c r="Y108" s="57"/>
      <c r="Z108" s="58"/>
      <c r="AA108" s="59"/>
      <c r="AB108" s="95"/>
      <c r="AC108" s="95"/>
      <c r="AD108" s="213">
        <f t="shared" si="63"/>
        <v>0</v>
      </c>
      <c r="AE108" s="60">
        <f>N108*AD108</f>
        <v>0</v>
      </c>
      <c r="AF108" s="62"/>
      <c r="AG108" s="62"/>
      <c r="AH108" s="63"/>
      <c r="AI108" s="62"/>
      <c r="AJ108" s="62"/>
      <c r="AK108" s="62"/>
      <c r="AL108" s="516"/>
      <c r="AM108" s="510"/>
      <c r="AN108" s="62">
        <f>ROUND(CEILING(AR108*('Summary '!$J$2/100+1),5),0)-1</f>
        <v>129</v>
      </c>
      <c r="AO108" s="63">
        <f t="shared" si="66"/>
        <v>0</v>
      </c>
      <c r="AP108" s="63">
        <f t="shared" si="67"/>
        <v>0</v>
      </c>
      <c r="AQ108" s="63"/>
      <c r="AR108" s="62">
        <v>104</v>
      </c>
      <c r="AS108" s="62"/>
      <c r="AT108" s="514"/>
      <c r="AU108" s="515"/>
      <c r="AV108" s="511">
        <f t="shared" si="71"/>
        <v>104</v>
      </c>
      <c r="AW108" s="511">
        <f t="shared" si="72"/>
        <v>104</v>
      </c>
      <c r="AX108" s="64"/>
      <c r="AY108" s="65"/>
      <c r="AZ108" s="66"/>
      <c r="BA108" s="67"/>
      <c r="BB108" s="68"/>
      <c r="BC108" s="45">
        <f t="shared" si="73"/>
        <v>0</v>
      </c>
      <c r="BD108" s="44">
        <f t="shared" si="74"/>
        <v>0</v>
      </c>
      <c r="BE108" s="512">
        <f t="shared" si="75"/>
        <v>109.2</v>
      </c>
      <c r="BF108" s="242"/>
      <c r="BG108" s="210">
        <f t="shared" si="65"/>
        <v>0</v>
      </c>
      <c r="BH108" s="512">
        <f t="shared" si="64"/>
        <v>114.4</v>
      </c>
      <c r="BI108" s="95"/>
      <c r="BJ108" s="44">
        <f t="shared" si="76"/>
        <v>0</v>
      </c>
      <c r="BK108" s="512">
        <f t="shared" si="77"/>
        <v>119.6</v>
      </c>
      <c r="BL108" s="95"/>
      <c r="BM108" s="210">
        <f t="shared" si="78"/>
        <v>0</v>
      </c>
      <c r="BN108" s="512">
        <f t="shared" si="79"/>
        <v>124.8</v>
      </c>
      <c r="BO108" s="397">
        <f t="shared" si="80"/>
        <v>0</v>
      </c>
      <c r="BP108" s="210">
        <f t="shared" si="81"/>
        <v>0</v>
      </c>
      <c r="BQ108" s="44">
        <f t="shared" si="82"/>
        <v>0</v>
      </c>
      <c r="BR108" s="70">
        <v>1132</v>
      </c>
    </row>
    <row r="109" spans="1:70" ht="13" customHeight="1">
      <c r="A109" s="44" t="str">
        <f t="shared" si="70"/>
        <v>BL21131</v>
      </c>
      <c r="B109" s="38" t="s">
        <v>923</v>
      </c>
      <c r="C109" s="535" t="s">
        <v>997</v>
      </c>
      <c r="D109" s="47" t="s">
        <v>7</v>
      </c>
      <c r="E109" s="241"/>
      <c r="F109" s="46" t="s">
        <v>332</v>
      </c>
      <c r="G109" s="46" t="s">
        <v>76</v>
      </c>
      <c r="H109" s="47" t="s">
        <v>74</v>
      </c>
      <c r="I109" s="616" t="s">
        <v>505</v>
      </c>
      <c r="J109" s="636" t="s">
        <v>1808</v>
      </c>
      <c r="K109" s="636" t="s">
        <v>1801</v>
      </c>
      <c r="L109" s="223" t="s">
        <v>1799</v>
      </c>
      <c r="M109" s="48">
        <v>7.4</v>
      </c>
      <c r="N109" s="44">
        <v>8</v>
      </c>
      <c r="O109" s="210"/>
      <c r="P109" s="210"/>
      <c r="Q109" s="49"/>
      <c r="R109" s="50"/>
      <c r="S109" s="51"/>
      <c r="T109" s="52"/>
      <c r="U109" s="53"/>
      <c r="V109" s="54"/>
      <c r="W109" s="55"/>
      <c r="X109" s="56"/>
      <c r="Y109" s="57"/>
      <c r="Z109" s="58"/>
      <c r="AA109" s="59"/>
      <c r="AB109" s="95"/>
      <c r="AC109" s="95"/>
      <c r="AD109" s="213">
        <f t="shared" si="63"/>
        <v>0</v>
      </c>
      <c r="AE109" s="60">
        <f t="shared" si="89"/>
        <v>0</v>
      </c>
      <c r="AF109" s="62"/>
      <c r="AG109" s="62"/>
      <c r="AH109" s="63"/>
      <c r="AI109" s="62"/>
      <c r="AJ109" s="62"/>
      <c r="AK109" s="62"/>
      <c r="AL109" s="516"/>
      <c r="AM109" s="510"/>
      <c r="AN109" s="62">
        <f>ROUND(CEILING(AR109*('Summary '!$J$2/100+1),5),0)-1</f>
        <v>149</v>
      </c>
      <c r="AO109" s="63">
        <f t="shared" si="66"/>
        <v>0</v>
      </c>
      <c r="AP109" s="63">
        <f t="shared" si="67"/>
        <v>0</v>
      </c>
      <c r="AQ109" s="63"/>
      <c r="AR109" s="62">
        <v>119</v>
      </c>
      <c r="AS109" s="62"/>
      <c r="AT109" s="514"/>
      <c r="AU109" s="515"/>
      <c r="AV109" s="511">
        <f t="shared" si="71"/>
        <v>119</v>
      </c>
      <c r="AW109" s="511">
        <f t="shared" si="72"/>
        <v>119</v>
      </c>
      <c r="AX109" s="64"/>
      <c r="AY109" s="65"/>
      <c r="AZ109" s="66"/>
      <c r="BA109" s="67"/>
      <c r="BB109" s="68"/>
      <c r="BC109" s="45">
        <f t="shared" si="73"/>
        <v>0</v>
      </c>
      <c r="BD109" s="44">
        <f t="shared" si="74"/>
        <v>0</v>
      </c>
      <c r="BE109" s="512">
        <f t="shared" si="75"/>
        <v>124.95</v>
      </c>
      <c r="BF109" s="242"/>
      <c r="BG109" s="210">
        <f t="shared" si="65"/>
        <v>0</v>
      </c>
      <c r="BH109" s="512">
        <f t="shared" si="64"/>
        <v>130.9</v>
      </c>
      <c r="BI109" s="95"/>
      <c r="BJ109" s="44">
        <f t="shared" si="76"/>
        <v>0</v>
      </c>
      <c r="BK109" s="512">
        <f t="shared" si="77"/>
        <v>136.85</v>
      </c>
      <c r="BL109" s="95"/>
      <c r="BM109" s="210">
        <f t="shared" si="78"/>
        <v>0</v>
      </c>
      <c r="BN109" s="512">
        <f t="shared" si="79"/>
        <v>142.79999999999998</v>
      </c>
      <c r="BO109" s="397">
        <f t="shared" si="80"/>
        <v>0</v>
      </c>
      <c r="BP109" s="210">
        <f t="shared" si="81"/>
        <v>0</v>
      </c>
      <c r="BQ109" s="44">
        <f t="shared" si="82"/>
        <v>0</v>
      </c>
      <c r="BR109" s="70">
        <v>1131</v>
      </c>
    </row>
    <row r="110" spans="1:70" ht="13" customHeight="1">
      <c r="A110" s="44" t="str">
        <f>"BL2"&amp;REPT(0,4-LEN(BR110))&amp;BR110</f>
        <v>BL21681</v>
      </c>
      <c r="B110" s="38" t="s">
        <v>923</v>
      </c>
      <c r="C110" s="535" t="s">
        <v>998</v>
      </c>
      <c r="D110" s="47" t="s">
        <v>7</v>
      </c>
      <c r="E110" s="241"/>
      <c r="F110" s="46" t="s">
        <v>337</v>
      </c>
      <c r="G110" s="46" t="s">
        <v>87</v>
      </c>
      <c r="H110" s="47" t="s">
        <v>79</v>
      </c>
      <c r="I110" s="616" t="s">
        <v>505</v>
      </c>
      <c r="J110" s="636" t="s">
        <v>1808</v>
      </c>
      <c r="K110" s="636" t="s">
        <v>1801</v>
      </c>
      <c r="L110" s="223" t="s">
        <v>1799</v>
      </c>
      <c r="M110" s="48">
        <v>9.77</v>
      </c>
      <c r="N110" s="44">
        <v>5</v>
      </c>
      <c r="O110" s="210"/>
      <c r="P110" s="210"/>
      <c r="Q110" s="49"/>
      <c r="R110" s="50"/>
      <c r="S110" s="51"/>
      <c r="T110" s="52"/>
      <c r="U110" s="53"/>
      <c r="V110" s="54"/>
      <c r="W110" s="55"/>
      <c r="X110" s="56"/>
      <c r="Y110" s="57"/>
      <c r="Z110" s="58"/>
      <c r="AA110" s="59"/>
      <c r="AB110" s="95"/>
      <c r="AC110" s="95"/>
      <c r="AD110" s="213">
        <f t="shared" si="63"/>
        <v>0</v>
      </c>
      <c r="AE110" s="60">
        <f>N110*AD110</f>
        <v>0</v>
      </c>
      <c r="AF110" s="62"/>
      <c r="AG110" s="62"/>
      <c r="AH110" s="63"/>
      <c r="AI110" s="62"/>
      <c r="AJ110" s="62"/>
      <c r="AK110" s="62"/>
      <c r="AL110" s="516"/>
      <c r="AM110" s="510"/>
      <c r="AN110" s="62">
        <f>ROUND(CEILING(AR110*('Summary '!$J$2/100+1),5),0)-1</f>
        <v>214</v>
      </c>
      <c r="AO110" s="63">
        <f t="shared" si="66"/>
        <v>0</v>
      </c>
      <c r="AP110" s="63">
        <f t="shared" si="67"/>
        <v>0</v>
      </c>
      <c r="AQ110" s="63"/>
      <c r="AR110" s="62">
        <v>174</v>
      </c>
      <c r="AS110" s="62"/>
      <c r="AT110" s="514"/>
      <c r="AU110" s="515"/>
      <c r="AV110" s="511">
        <f t="shared" si="71"/>
        <v>174</v>
      </c>
      <c r="AW110" s="511">
        <f t="shared" si="72"/>
        <v>174</v>
      </c>
      <c r="AX110" s="64"/>
      <c r="AY110" s="65"/>
      <c r="AZ110" s="66"/>
      <c r="BA110" s="67"/>
      <c r="BB110" s="68"/>
      <c r="BC110" s="45">
        <f t="shared" si="73"/>
        <v>0</v>
      </c>
      <c r="BD110" s="44">
        <f t="shared" si="74"/>
        <v>0</v>
      </c>
      <c r="BE110" s="512">
        <f t="shared" si="75"/>
        <v>182.70000000000002</v>
      </c>
      <c r="BF110" s="242"/>
      <c r="BG110" s="210">
        <f t="shared" si="65"/>
        <v>0</v>
      </c>
      <c r="BH110" s="512">
        <f t="shared" si="64"/>
        <v>191.4</v>
      </c>
      <c r="BI110" s="95"/>
      <c r="BJ110" s="44">
        <f t="shared" si="76"/>
        <v>0</v>
      </c>
      <c r="BK110" s="512">
        <f t="shared" si="77"/>
        <v>200.1</v>
      </c>
      <c r="BL110" s="95"/>
      <c r="BM110" s="210">
        <f t="shared" si="78"/>
        <v>0</v>
      </c>
      <c r="BN110" s="512">
        <f t="shared" si="79"/>
        <v>208.79999999999998</v>
      </c>
      <c r="BO110" s="397">
        <f t="shared" si="80"/>
        <v>0</v>
      </c>
      <c r="BP110" s="210">
        <f t="shared" si="81"/>
        <v>0</v>
      </c>
      <c r="BQ110" s="44">
        <f t="shared" si="82"/>
        <v>0</v>
      </c>
      <c r="BR110" s="70">
        <v>1681</v>
      </c>
    </row>
    <row r="111" spans="1:70" ht="13" customHeight="1">
      <c r="A111" s="44" t="str">
        <f t="shared" ref="A111" si="95">"BL2"&amp;REPT(0,4-LEN(BR111))&amp;BR111</f>
        <v>BL21481</v>
      </c>
      <c r="B111" s="38" t="s">
        <v>923</v>
      </c>
      <c r="C111" s="535" t="s">
        <v>999</v>
      </c>
      <c r="D111" s="47" t="s">
        <v>7</v>
      </c>
      <c r="E111" s="241"/>
      <c r="F111" s="46" t="s">
        <v>57</v>
      </c>
      <c r="G111" s="46" t="s">
        <v>87</v>
      </c>
      <c r="H111" s="47" t="s">
        <v>74</v>
      </c>
      <c r="I111" s="616" t="s">
        <v>505</v>
      </c>
      <c r="J111" s="636" t="s">
        <v>1808</v>
      </c>
      <c r="K111" s="636" t="s">
        <v>1801</v>
      </c>
      <c r="L111" s="223" t="s">
        <v>1799</v>
      </c>
      <c r="M111" s="48">
        <v>6.2480000000000002</v>
      </c>
      <c r="N111" s="44">
        <v>3</v>
      </c>
      <c r="O111" s="210"/>
      <c r="P111" s="210"/>
      <c r="Q111" s="49"/>
      <c r="R111" s="50"/>
      <c r="S111" s="51"/>
      <c r="T111" s="52"/>
      <c r="U111" s="53"/>
      <c r="V111" s="54"/>
      <c r="W111" s="55"/>
      <c r="X111" s="56"/>
      <c r="Y111" s="57"/>
      <c r="Z111" s="58"/>
      <c r="AA111" s="59"/>
      <c r="AB111" s="95"/>
      <c r="AC111" s="95"/>
      <c r="AD111" s="213">
        <f t="shared" si="63"/>
        <v>0</v>
      </c>
      <c r="AE111" s="60">
        <f t="shared" ref="AE111" si="96">N111*AD111</f>
        <v>0</v>
      </c>
      <c r="AF111" s="62"/>
      <c r="AG111" s="62"/>
      <c r="AH111" s="63"/>
      <c r="AI111" s="62"/>
      <c r="AJ111" s="62"/>
      <c r="AK111" s="62"/>
      <c r="AL111" s="516"/>
      <c r="AM111" s="510"/>
      <c r="AN111" s="62">
        <f>ROUND(CEILING(AR111*('Summary '!$J$2/100+1),5),0)-1</f>
        <v>154</v>
      </c>
      <c r="AO111" s="63">
        <f t="shared" si="66"/>
        <v>0</v>
      </c>
      <c r="AP111" s="63">
        <f t="shared" si="67"/>
        <v>0</v>
      </c>
      <c r="AQ111" s="63"/>
      <c r="AR111" s="62">
        <v>124</v>
      </c>
      <c r="AS111" s="62"/>
      <c r="AT111" s="514"/>
      <c r="AU111" s="515"/>
      <c r="AV111" s="511">
        <f t="shared" si="71"/>
        <v>124</v>
      </c>
      <c r="AW111" s="511">
        <f t="shared" si="72"/>
        <v>124</v>
      </c>
      <c r="AX111" s="64"/>
      <c r="AY111" s="65"/>
      <c r="AZ111" s="66"/>
      <c r="BA111" s="67"/>
      <c r="BB111" s="68"/>
      <c r="BC111" s="45">
        <f t="shared" si="73"/>
        <v>0</v>
      </c>
      <c r="BD111" s="44">
        <f t="shared" si="74"/>
        <v>0</v>
      </c>
      <c r="BE111" s="512">
        <f t="shared" si="75"/>
        <v>130.20000000000002</v>
      </c>
      <c r="BF111" s="242"/>
      <c r="BG111" s="210">
        <f t="shared" si="65"/>
        <v>0</v>
      </c>
      <c r="BH111" s="512">
        <f t="shared" si="64"/>
        <v>136.4</v>
      </c>
      <c r="BI111" s="95"/>
      <c r="BJ111" s="44">
        <f t="shared" si="76"/>
        <v>0</v>
      </c>
      <c r="BK111" s="512">
        <f t="shared" si="77"/>
        <v>142.6</v>
      </c>
      <c r="BL111" s="95"/>
      <c r="BM111" s="210">
        <f t="shared" si="78"/>
        <v>0</v>
      </c>
      <c r="BN111" s="512">
        <f t="shared" si="79"/>
        <v>148.79999999999998</v>
      </c>
      <c r="BO111" s="397">
        <f t="shared" si="80"/>
        <v>0</v>
      </c>
      <c r="BP111" s="210">
        <f t="shared" si="81"/>
        <v>0</v>
      </c>
      <c r="BQ111" s="44">
        <f t="shared" si="82"/>
        <v>0</v>
      </c>
      <c r="BR111" s="70">
        <v>1481</v>
      </c>
    </row>
    <row r="112" spans="1:70" ht="13" customHeight="1">
      <c r="A112" s="44" t="str">
        <f t="shared" si="70"/>
        <v>BL20545</v>
      </c>
      <c r="B112" s="38" t="s">
        <v>923</v>
      </c>
      <c r="C112" s="535" t="s">
        <v>1000</v>
      </c>
      <c r="D112" s="47" t="s">
        <v>7</v>
      </c>
      <c r="E112" s="241"/>
      <c r="F112" s="46" t="s">
        <v>60</v>
      </c>
      <c r="G112" s="47" t="s">
        <v>73</v>
      </c>
      <c r="H112" s="47" t="s">
        <v>79</v>
      </c>
      <c r="I112" s="616" t="s">
        <v>505</v>
      </c>
      <c r="J112" s="636" t="s">
        <v>1808</v>
      </c>
      <c r="K112" s="636" t="s">
        <v>1801</v>
      </c>
      <c r="L112" s="223" t="s">
        <v>1799</v>
      </c>
      <c r="M112" s="48">
        <v>3.2559999999999998</v>
      </c>
      <c r="N112" s="44">
        <v>10</v>
      </c>
      <c r="O112" s="210"/>
      <c r="P112" s="210"/>
      <c r="Q112" s="49"/>
      <c r="R112" s="50"/>
      <c r="S112" s="51"/>
      <c r="T112" s="52"/>
      <c r="U112" s="53"/>
      <c r="V112" s="54"/>
      <c r="W112" s="55"/>
      <c r="X112" s="56"/>
      <c r="Y112" s="57"/>
      <c r="Z112" s="58"/>
      <c r="AA112" s="59"/>
      <c r="AB112" s="95"/>
      <c r="AC112" s="95"/>
      <c r="AD112" s="213">
        <f t="shared" si="63"/>
        <v>0</v>
      </c>
      <c r="AE112" s="60">
        <f t="shared" si="89"/>
        <v>0</v>
      </c>
      <c r="AF112" s="62"/>
      <c r="AG112" s="62"/>
      <c r="AH112" s="63"/>
      <c r="AI112" s="62"/>
      <c r="AJ112" s="62"/>
      <c r="AK112" s="62"/>
      <c r="AL112" s="516"/>
      <c r="AM112" s="510"/>
      <c r="AN112" s="62">
        <f>ROUND(CEILING(AR112*('Summary '!$J$2/100+1),5),0)-1</f>
        <v>129</v>
      </c>
      <c r="AO112" s="63">
        <f t="shared" si="66"/>
        <v>0</v>
      </c>
      <c r="AP112" s="63">
        <f t="shared" si="67"/>
        <v>0</v>
      </c>
      <c r="AQ112" s="63"/>
      <c r="AR112" s="62">
        <v>104</v>
      </c>
      <c r="AS112" s="62"/>
      <c r="AT112" s="514"/>
      <c r="AU112" s="515"/>
      <c r="AV112" s="511">
        <f t="shared" si="71"/>
        <v>104</v>
      </c>
      <c r="AW112" s="511">
        <f t="shared" si="72"/>
        <v>104</v>
      </c>
      <c r="AX112" s="64"/>
      <c r="AY112" s="65"/>
      <c r="AZ112" s="66"/>
      <c r="BA112" s="67"/>
      <c r="BB112" s="68"/>
      <c r="BC112" s="45">
        <f t="shared" si="73"/>
        <v>0</v>
      </c>
      <c r="BD112" s="44">
        <f t="shared" si="74"/>
        <v>0</v>
      </c>
      <c r="BE112" s="512">
        <f t="shared" si="75"/>
        <v>109.2</v>
      </c>
      <c r="BF112" s="242"/>
      <c r="BG112" s="210">
        <f t="shared" si="65"/>
        <v>0</v>
      </c>
      <c r="BH112" s="512">
        <f t="shared" si="64"/>
        <v>114.4</v>
      </c>
      <c r="BI112" s="95"/>
      <c r="BJ112" s="44">
        <f t="shared" si="76"/>
        <v>0</v>
      </c>
      <c r="BK112" s="512">
        <f t="shared" si="77"/>
        <v>119.6</v>
      </c>
      <c r="BL112" s="95"/>
      <c r="BM112" s="210">
        <f t="shared" si="78"/>
        <v>0</v>
      </c>
      <c r="BN112" s="512">
        <f t="shared" si="79"/>
        <v>124.8</v>
      </c>
      <c r="BO112" s="397">
        <f t="shared" si="80"/>
        <v>0</v>
      </c>
      <c r="BP112" s="210">
        <f t="shared" si="81"/>
        <v>0</v>
      </c>
      <c r="BQ112" s="44">
        <f t="shared" si="82"/>
        <v>0</v>
      </c>
      <c r="BR112" s="70">
        <v>545</v>
      </c>
    </row>
    <row r="113" spans="1:70" ht="13" customHeight="1">
      <c r="A113" s="44" t="str">
        <f>"BL2"&amp;REPT(0,4-LEN(BR113))&amp;BR113</f>
        <v>BL20717</v>
      </c>
      <c r="B113" s="38" t="s">
        <v>923</v>
      </c>
      <c r="C113" s="535" t="s">
        <v>1001</v>
      </c>
      <c r="D113" s="47" t="s">
        <v>7</v>
      </c>
      <c r="E113" s="241"/>
      <c r="F113" s="46" t="s">
        <v>343</v>
      </c>
      <c r="G113" s="46" t="s">
        <v>87</v>
      </c>
      <c r="H113" s="47" t="s">
        <v>79</v>
      </c>
      <c r="I113" s="616" t="s">
        <v>505</v>
      </c>
      <c r="J113" s="636" t="s">
        <v>1808</v>
      </c>
      <c r="K113" s="636" t="s">
        <v>1801</v>
      </c>
      <c r="L113" s="223" t="s">
        <v>1799</v>
      </c>
      <c r="M113" s="48">
        <v>3.3</v>
      </c>
      <c r="N113" s="44">
        <v>2</v>
      </c>
      <c r="O113" s="210"/>
      <c r="P113" s="210"/>
      <c r="Q113" s="49"/>
      <c r="R113" s="50"/>
      <c r="S113" s="51"/>
      <c r="T113" s="52"/>
      <c r="U113" s="53"/>
      <c r="V113" s="54"/>
      <c r="W113" s="55"/>
      <c r="X113" s="56"/>
      <c r="Y113" s="57"/>
      <c r="Z113" s="58"/>
      <c r="AA113" s="59"/>
      <c r="AB113" s="95"/>
      <c r="AC113" s="95"/>
      <c r="AD113" s="213">
        <f t="shared" si="63"/>
        <v>0</v>
      </c>
      <c r="AE113" s="60">
        <f>N113*AD113</f>
        <v>0</v>
      </c>
      <c r="AF113" s="62"/>
      <c r="AG113" s="62"/>
      <c r="AH113" s="63"/>
      <c r="AI113" s="62"/>
      <c r="AJ113" s="62"/>
      <c r="AK113" s="62"/>
      <c r="AL113" s="516"/>
      <c r="AM113" s="510"/>
      <c r="AN113" s="62">
        <f>ROUND(CEILING(AR113*('Summary '!$J$2/100+1),5),0)-1</f>
        <v>84</v>
      </c>
      <c r="AO113" s="63">
        <f t="shared" si="66"/>
        <v>0</v>
      </c>
      <c r="AP113" s="63">
        <f t="shared" si="67"/>
        <v>0</v>
      </c>
      <c r="AQ113" s="63"/>
      <c r="AR113" s="62">
        <v>69</v>
      </c>
      <c r="AS113" s="62"/>
      <c r="AT113" s="514"/>
      <c r="AU113" s="515"/>
      <c r="AV113" s="511">
        <f t="shared" si="71"/>
        <v>69</v>
      </c>
      <c r="AW113" s="511">
        <f t="shared" si="72"/>
        <v>69</v>
      </c>
      <c r="AX113" s="64"/>
      <c r="AY113" s="65"/>
      <c r="AZ113" s="66"/>
      <c r="BA113" s="67"/>
      <c r="BB113" s="68"/>
      <c r="BC113" s="45">
        <f t="shared" si="73"/>
        <v>0</v>
      </c>
      <c r="BD113" s="44">
        <f t="shared" si="74"/>
        <v>0</v>
      </c>
      <c r="BE113" s="512">
        <f t="shared" si="75"/>
        <v>72.45</v>
      </c>
      <c r="BF113" s="242"/>
      <c r="BG113" s="210">
        <f t="shared" si="65"/>
        <v>0</v>
      </c>
      <c r="BH113" s="512">
        <f t="shared" si="64"/>
        <v>75.900000000000006</v>
      </c>
      <c r="BI113" s="95"/>
      <c r="BJ113" s="44">
        <f t="shared" si="76"/>
        <v>0</v>
      </c>
      <c r="BK113" s="512">
        <f t="shared" si="77"/>
        <v>79.349999999999994</v>
      </c>
      <c r="BL113" s="95"/>
      <c r="BM113" s="210">
        <f t="shared" si="78"/>
        <v>0</v>
      </c>
      <c r="BN113" s="512">
        <f t="shared" si="79"/>
        <v>82.8</v>
      </c>
      <c r="BO113" s="397">
        <f t="shared" si="80"/>
        <v>0</v>
      </c>
      <c r="BP113" s="210">
        <f t="shared" si="81"/>
        <v>0</v>
      </c>
      <c r="BQ113" s="44">
        <f t="shared" si="82"/>
        <v>0</v>
      </c>
      <c r="BR113" s="70">
        <v>717</v>
      </c>
    </row>
    <row r="114" spans="1:70" ht="13" customHeight="1">
      <c r="A114" s="44" t="str">
        <f>"BL2"&amp;REPT(0,4-LEN(BR114))&amp;BR114</f>
        <v>BL20716</v>
      </c>
      <c r="B114" s="38" t="s">
        <v>923</v>
      </c>
      <c r="C114" s="535" t="s">
        <v>1002</v>
      </c>
      <c r="D114" s="47" t="s">
        <v>7</v>
      </c>
      <c r="E114" s="241"/>
      <c r="F114" s="46" t="s">
        <v>104</v>
      </c>
      <c r="G114" s="47" t="s">
        <v>73</v>
      </c>
      <c r="H114" s="47" t="s">
        <v>79</v>
      </c>
      <c r="I114" s="616" t="s">
        <v>505</v>
      </c>
      <c r="J114" s="636" t="s">
        <v>1808</v>
      </c>
      <c r="K114" s="636" t="s">
        <v>1801</v>
      </c>
      <c r="L114" s="223" t="s">
        <v>1799</v>
      </c>
      <c r="M114" s="48">
        <v>2</v>
      </c>
      <c r="N114" s="44">
        <v>10</v>
      </c>
      <c r="O114" s="210"/>
      <c r="P114" s="210"/>
      <c r="Q114" s="49"/>
      <c r="R114" s="50"/>
      <c r="S114" s="51"/>
      <c r="T114" s="52"/>
      <c r="U114" s="53"/>
      <c r="V114" s="54"/>
      <c r="W114" s="55"/>
      <c r="X114" s="56"/>
      <c r="Y114" s="57"/>
      <c r="Z114" s="58"/>
      <c r="AA114" s="59"/>
      <c r="AB114" s="95"/>
      <c r="AC114" s="95"/>
      <c r="AD114" s="213">
        <f t="shared" si="63"/>
        <v>0</v>
      </c>
      <c r="AE114" s="60">
        <f>N114*AD114</f>
        <v>0</v>
      </c>
      <c r="AF114" s="62"/>
      <c r="AG114" s="62"/>
      <c r="AH114" s="63"/>
      <c r="AI114" s="62"/>
      <c r="AJ114" s="62"/>
      <c r="AK114" s="62"/>
      <c r="AL114" s="516"/>
      <c r="AM114" s="510"/>
      <c r="AN114" s="62">
        <f>ROUND(CEILING(AR114*('Summary '!$J$2/100+1),5),0)-1</f>
        <v>114</v>
      </c>
      <c r="AO114" s="63">
        <f t="shared" si="66"/>
        <v>0</v>
      </c>
      <c r="AP114" s="63">
        <f t="shared" si="67"/>
        <v>0</v>
      </c>
      <c r="AQ114" s="63"/>
      <c r="AR114" s="62">
        <v>94</v>
      </c>
      <c r="AS114" s="62"/>
      <c r="AT114" s="514"/>
      <c r="AU114" s="515"/>
      <c r="AV114" s="511">
        <f t="shared" si="71"/>
        <v>94</v>
      </c>
      <c r="AW114" s="511">
        <f t="shared" si="72"/>
        <v>94</v>
      </c>
      <c r="AX114" s="64"/>
      <c r="AY114" s="65"/>
      <c r="AZ114" s="66"/>
      <c r="BA114" s="67"/>
      <c r="BB114" s="68"/>
      <c r="BC114" s="45">
        <f t="shared" si="73"/>
        <v>0</v>
      </c>
      <c r="BD114" s="44">
        <f t="shared" si="74"/>
        <v>0</v>
      </c>
      <c r="BE114" s="512">
        <f t="shared" si="75"/>
        <v>98.7</v>
      </c>
      <c r="BF114" s="242"/>
      <c r="BG114" s="210">
        <f t="shared" si="65"/>
        <v>0</v>
      </c>
      <c r="BH114" s="512">
        <f t="shared" si="64"/>
        <v>103.4</v>
      </c>
      <c r="BI114" s="95"/>
      <c r="BJ114" s="44">
        <f t="shared" si="76"/>
        <v>0</v>
      </c>
      <c r="BK114" s="512">
        <f t="shared" si="77"/>
        <v>108.1</v>
      </c>
      <c r="BL114" s="95"/>
      <c r="BM114" s="210">
        <f t="shared" si="78"/>
        <v>0</v>
      </c>
      <c r="BN114" s="512">
        <f t="shared" si="79"/>
        <v>112.8</v>
      </c>
      <c r="BO114" s="397">
        <f t="shared" si="80"/>
        <v>0</v>
      </c>
      <c r="BP114" s="210">
        <f t="shared" si="81"/>
        <v>0</v>
      </c>
      <c r="BQ114" s="44">
        <f t="shared" si="82"/>
        <v>0</v>
      </c>
      <c r="BR114" s="70">
        <v>716</v>
      </c>
    </row>
    <row r="115" spans="1:70" ht="13" customHeight="1">
      <c r="A115" s="44" t="str">
        <f>"BL2"&amp;REPT(0,4-LEN(BR115))&amp;BR115</f>
        <v>BL20548</v>
      </c>
      <c r="B115" s="38" t="s">
        <v>923</v>
      </c>
      <c r="C115" s="535" t="s">
        <v>1003</v>
      </c>
      <c r="D115" s="47" t="s">
        <v>7</v>
      </c>
      <c r="E115" s="241"/>
      <c r="F115" s="46" t="s">
        <v>63</v>
      </c>
      <c r="G115" s="47" t="s">
        <v>73</v>
      </c>
      <c r="H115" s="47" t="s">
        <v>79</v>
      </c>
      <c r="I115" s="616" t="s">
        <v>505</v>
      </c>
      <c r="J115" s="636" t="s">
        <v>1808</v>
      </c>
      <c r="K115" s="636" t="s">
        <v>1801</v>
      </c>
      <c r="L115" s="223" t="s">
        <v>1799</v>
      </c>
      <c r="M115" s="48">
        <v>1.1499999999999999</v>
      </c>
      <c r="N115" s="44">
        <v>10</v>
      </c>
      <c r="O115" s="210"/>
      <c r="P115" s="210"/>
      <c r="Q115" s="49"/>
      <c r="R115" s="50"/>
      <c r="S115" s="51"/>
      <c r="T115" s="52"/>
      <c r="U115" s="53"/>
      <c r="V115" s="54"/>
      <c r="W115" s="55"/>
      <c r="X115" s="56"/>
      <c r="Y115" s="57"/>
      <c r="Z115" s="58"/>
      <c r="AA115" s="59"/>
      <c r="AB115" s="95"/>
      <c r="AC115" s="95"/>
      <c r="AD115" s="213">
        <f t="shared" si="63"/>
        <v>0</v>
      </c>
      <c r="AE115" s="60">
        <f>N115*AD115</f>
        <v>0</v>
      </c>
      <c r="AF115" s="62"/>
      <c r="AG115" s="62"/>
      <c r="AH115" s="63"/>
      <c r="AI115" s="62"/>
      <c r="AJ115" s="62"/>
      <c r="AK115" s="62"/>
      <c r="AL115" s="516"/>
      <c r="AM115" s="510"/>
      <c r="AN115" s="62">
        <f>ROUND(CEILING(AR115*('Summary '!$J$2/100+1),5),0)-1</f>
        <v>74</v>
      </c>
      <c r="AO115" s="63">
        <f t="shared" si="66"/>
        <v>0</v>
      </c>
      <c r="AP115" s="63">
        <f t="shared" si="67"/>
        <v>0</v>
      </c>
      <c r="AQ115" s="63"/>
      <c r="AR115" s="62">
        <v>59</v>
      </c>
      <c r="AS115" s="62"/>
      <c r="AT115" s="514"/>
      <c r="AU115" s="515"/>
      <c r="AV115" s="511">
        <f t="shared" si="71"/>
        <v>59</v>
      </c>
      <c r="AW115" s="511">
        <f t="shared" si="72"/>
        <v>59</v>
      </c>
      <c r="AX115" s="64"/>
      <c r="AY115" s="65"/>
      <c r="AZ115" s="66"/>
      <c r="BA115" s="67"/>
      <c r="BB115" s="68"/>
      <c r="BC115" s="45">
        <f t="shared" si="73"/>
        <v>0</v>
      </c>
      <c r="BD115" s="44">
        <f t="shared" si="74"/>
        <v>0</v>
      </c>
      <c r="BE115" s="512">
        <f t="shared" si="75"/>
        <v>61.95</v>
      </c>
      <c r="BF115" s="242"/>
      <c r="BG115" s="210">
        <f t="shared" si="65"/>
        <v>0</v>
      </c>
      <c r="BH115" s="512">
        <f t="shared" si="64"/>
        <v>64.900000000000006</v>
      </c>
      <c r="BI115" s="95"/>
      <c r="BJ115" s="44">
        <f t="shared" si="76"/>
        <v>0</v>
      </c>
      <c r="BK115" s="512">
        <f t="shared" si="77"/>
        <v>67.849999999999994</v>
      </c>
      <c r="BL115" s="95"/>
      <c r="BM115" s="210">
        <f t="shared" si="78"/>
        <v>0</v>
      </c>
      <c r="BN115" s="512">
        <f t="shared" si="79"/>
        <v>70.8</v>
      </c>
      <c r="BO115" s="397">
        <f t="shared" si="80"/>
        <v>0</v>
      </c>
      <c r="BP115" s="210">
        <f t="shared" si="81"/>
        <v>0</v>
      </c>
      <c r="BQ115" s="44">
        <f t="shared" si="82"/>
        <v>0</v>
      </c>
      <c r="BR115" s="70">
        <v>548</v>
      </c>
    </row>
    <row r="116" spans="1:70" ht="13" customHeight="1">
      <c r="A116" s="210" t="str">
        <f t="shared" ref="A116" si="97">"BL2"&amp;REPT(0,4-LEN(BR116))&amp;BR116</f>
        <v>BL22405</v>
      </c>
      <c r="B116" s="393" t="s">
        <v>923</v>
      </c>
      <c r="C116" s="535" t="s">
        <v>1337</v>
      </c>
      <c r="D116" s="241" t="s">
        <v>7</v>
      </c>
      <c r="E116" s="426"/>
      <c r="F116" s="243" t="s">
        <v>57</v>
      </c>
      <c r="G116" s="241" t="s">
        <v>76</v>
      </c>
      <c r="H116" s="241" t="s">
        <v>2404</v>
      </c>
      <c r="I116" s="616" t="s">
        <v>505</v>
      </c>
      <c r="J116" s="636" t="s">
        <v>1808</v>
      </c>
      <c r="K116" s="636" t="s">
        <v>1801</v>
      </c>
      <c r="L116" s="223" t="s">
        <v>1799</v>
      </c>
      <c r="M116" s="212">
        <v>5.32</v>
      </c>
      <c r="N116" s="210">
        <v>2</v>
      </c>
      <c r="O116" s="210"/>
      <c r="P116" s="210"/>
      <c r="Q116" s="224"/>
      <c r="R116" s="225"/>
      <c r="S116" s="196"/>
      <c r="T116" s="197"/>
      <c r="U116" s="226"/>
      <c r="V116" s="199"/>
      <c r="W116" s="200"/>
      <c r="X116" s="201"/>
      <c r="Y116" s="202"/>
      <c r="Z116" s="203"/>
      <c r="AA116" s="227"/>
      <c r="AB116" s="240"/>
      <c r="AC116" s="240"/>
      <c r="AD116" s="213">
        <f t="shared" si="63"/>
        <v>0</v>
      </c>
      <c r="AE116" s="213">
        <f>N116*AD116</f>
        <v>0</v>
      </c>
      <c r="AF116" s="62"/>
      <c r="AG116" s="62"/>
      <c r="AH116" s="63"/>
      <c r="AI116" s="62"/>
      <c r="AJ116" s="516"/>
      <c r="AK116" s="516"/>
      <c r="AL116" s="516"/>
      <c r="AM116" s="510"/>
      <c r="AN116" s="62">
        <f>ROUND(CEILING(AR116*('Summary '!$J$2/100+1),5),0)-1</f>
        <v>134</v>
      </c>
      <c r="AO116" s="63">
        <f t="shared" si="66"/>
        <v>0</v>
      </c>
      <c r="AP116" s="63">
        <f t="shared" si="67"/>
        <v>0</v>
      </c>
      <c r="AQ116" s="63"/>
      <c r="AR116" s="62">
        <v>109</v>
      </c>
      <c r="AS116" s="62"/>
      <c r="AT116" s="510"/>
      <c r="AU116" s="511"/>
      <c r="AV116" s="511">
        <f t="shared" si="71"/>
        <v>109</v>
      </c>
      <c r="AW116" s="511">
        <f t="shared" si="72"/>
        <v>109</v>
      </c>
      <c r="AX116" s="234"/>
      <c r="AY116" s="235"/>
      <c r="AZ116" s="236"/>
      <c r="BA116" s="237"/>
      <c r="BB116" s="238"/>
      <c r="BC116" s="239">
        <f t="shared" si="73"/>
        <v>0</v>
      </c>
      <c r="BD116" s="210">
        <f t="shared" si="74"/>
        <v>0</v>
      </c>
      <c r="BE116" s="512">
        <f t="shared" si="75"/>
        <v>114.45</v>
      </c>
      <c r="BF116" s="242"/>
      <c r="BG116" s="210">
        <f t="shared" si="65"/>
        <v>0</v>
      </c>
      <c r="BH116" s="512">
        <f t="shared" si="64"/>
        <v>119.9</v>
      </c>
      <c r="BI116" s="240"/>
      <c r="BJ116" s="210">
        <f t="shared" si="76"/>
        <v>0</v>
      </c>
      <c r="BK116" s="512">
        <f t="shared" si="77"/>
        <v>125.35</v>
      </c>
      <c r="BL116" s="240"/>
      <c r="BM116" s="210">
        <f t="shared" si="78"/>
        <v>0</v>
      </c>
      <c r="BN116" s="512">
        <f t="shared" si="79"/>
        <v>130.79999999999998</v>
      </c>
      <c r="BO116" s="397">
        <f t="shared" si="80"/>
        <v>0</v>
      </c>
      <c r="BP116" s="210">
        <f t="shared" si="81"/>
        <v>0</v>
      </c>
      <c r="BQ116" s="210">
        <f t="shared" si="82"/>
        <v>0</v>
      </c>
      <c r="BR116" s="215">
        <v>2405</v>
      </c>
    </row>
    <row r="117" spans="1:70" ht="13" customHeight="1">
      <c r="A117" s="210" t="str">
        <f>"BL2"&amp;REPT(0,4-LEN(BR117))&amp;BR117</f>
        <v>BL21690</v>
      </c>
      <c r="B117" s="83" t="s">
        <v>923</v>
      </c>
      <c r="C117" s="83" t="s">
        <v>406</v>
      </c>
      <c r="D117" s="83" t="s">
        <v>65</v>
      </c>
      <c r="E117" s="247"/>
      <c r="F117" s="46" t="s">
        <v>57</v>
      </c>
      <c r="G117" s="650" t="s">
        <v>1974</v>
      </c>
      <c r="H117" s="47" t="s">
        <v>74</v>
      </c>
      <c r="I117" s="616" t="s">
        <v>505</v>
      </c>
      <c r="J117" s="636" t="s">
        <v>1808</v>
      </c>
      <c r="K117" s="636" t="s">
        <v>1801</v>
      </c>
      <c r="L117" s="223" t="s">
        <v>1799</v>
      </c>
      <c r="M117" s="212">
        <v>3</v>
      </c>
      <c r="N117" s="210">
        <v>1</v>
      </c>
      <c r="O117" s="210"/>
      <c r="P117" s="210"/>
      <c r="Q117" s="224"/>
      <c r="R117" s="225"/>
      <c r="S117" s="196"/>
      <c r="T117" s="197"/>
      <c r="U117" s="226"/>
      <c r="V117" s="199"/>
      <c r="W117" s="200"/>
      <c r="X117" s="201"/>
      <c r="Y117" s="202"/>
      <c r="Z117" s="203"/>
      <c r="AA117" s="227"/>
      <c r="AB117" s="95"/>
      <c r="AC117" s="95"/>
      <c r="AD117" s="213">
        <f t="shared" si="63"/>
        <v>0</v>
      </c>
      <c r="AE117" s="60">
        <f t="shared" ref="AE117:AE119" si="98">N117*AD117</f>
        <v>0</v>
      </c>
      <c r="AF117" s="62"/>
      <c r="AG117" s="62"/>
      <c r="AH117" s="63"/>
      <c r="AI117" s="62"/>
      <c r="AJ117" s="62"/>
      <c r="AK117" s="62"/>
      <c r="AL117" s="516"/>
      <c r="AM117" s="510"/>
      <c r="AN117" s="62">
        <f>ROUND(CEILING(AR117*('Summary '!$J$4/100+1),5),0)-1</f>
        <v>359</v>
      </c>
      <c r="AO117" s="63">
        <f t="shared" si="66"/>
        <v>0</v>
      </c>
      <c r="AP117" s="63">
        <f t="shared" si="67"/>
        <v>0</v>
      </c>
      <c r="AQ117" s="63"/>
      <c r="AR117" s="62">
        <v>294</v>
      </c>
      <c r="AS117" s="62"/>
      <c r="AT117" s="514"/>
      <c r="AU117" s="515"/>
      <c r="AV117" s="511">
        <f t="shared" si="71"/>
        <v>294</v>
      </c>
      <c r="AW117" s="511">
        <f t="shared" si="72"/>
        <v>294</v>
      </c>
      <c r="AX117" s="64"/>
      <c r="AY117" s="65"/>
      <c r="AZ117" s="66"/>
      <c r="BA117" s="67"/>
      <c r="BB117" s="68"/>
      <c r="BC117" s="45">
        <f t="shared" si="73"/>
        <v>0</v>
      </c>
      <c r="BD117" s="44">
        <f t="shared" si="74"/>
        <v>0</v>
      </c>
      <c r="BE117" s="512">
        <f t="shared" si="75"/>
        <v>308.7</v>
      </c>
      <c r="BF117" s="242"/>
      <c r="BG117" s="210">
        <f t="shared" si="65"/>
        <v>0</v>
      </c>
      <c r="BH117" s="512">
        <f t="shared" si="64"/>
        <v>323.40000000000003</v>
      </c>
      <c r="BI117" s="400"/>
      <c r="BJ117" s="44">
        <f t="shared" si="76"/>
        <v>0</v>
      </c>
      <c r="BK117" s="512">
        <f t="shared" si="77"/>
        <v>338.09999999999997</v>
      </c>
      <c r="BL117" s="400"/>
      <c r="BM117" s="210">
        <f t="shared" si="78"/>
        <v>0</v>
      </c>
      <c r="BN117" s="512">
        <f t="shared" si="79"/>
        <v>352.8</v>
      </c>
      <c r="BO117" s="397">
        <f t="shared" si="80"/>
        <v>0</v>
      </c>
      <c r="BP117" s="210">
        <f t="shared" si="81"/>
        <v>0</v>
      </c>
      <c r="BQ117" s="44">
        <f t="shared" si="82"/>
        <v>0</v>
      </c>
      <c r="BR117" s="215">
        <v>1690</v>
      </c>
    </row>
    <row r="118" spans="1:70" ht="13" customHeight="1">
      <c r="A118" s="210" t="str">
        <f>"BL2"&amp;REPT(0,4-LEN(BR118))&amp;BR118</f>
        <v>BL21692</v>
      </c>
      <c r="B118" s="83" t="s">
        <v>923</v>
      </c>
      <c r="C118" s="83" t="s">
        <v>407</v>
      </c>
      <c r="D118" s="83" t="s">
        <v>65</v>
      </c>
      <c r="E118" s="247"/>
      <c r="F118" s="46" t="s">
        <v>57</v>
      </c>
      <c r="G118" s="650" t="s">
        <v>1975</v>
      </c>
      <c r="H118" s="47" t="s">
        <v>79</v>
      </c>
      <c r="I118" s="616" t="s">
        <v>505</v>
      </c>
      <c r="J118" s="636" t="s">
        <v>1808</v>
      </c>
      <c r="K118" s="636" t="s">
        <v>1801</v>
      </c>
      <c r="L118" s="223" t="s">
        <v>1799</v>
      </c>
      <c r="M118" s="212">
        <v>2</v>
      </c>
      <c r="N118" s="210">
        <v>1</v>
      </c>
      <c r="O118" s="210"/>
      <c r="P118" s="210"/>
      <c r="Q118" s="224"/>
      <c r="R118" s="225"/>
      <c r="S118" s="196"/>
      <c r="T118" s="197"/>
      <c r="U118" s="226"/>
      <c r="V118" s="199"/>
      <c r="W118" s="200"/>
      <c r="X118" s="201"/>
      <c r="Y118" s="202"/>
      <c r="Z118" s="203"/>
      <c r="AA118" s="227"/>
      <c r="AB118" s="95"/>
      <c r="AC118" s="95"/>
      <c r="AD118" s="213">
        <f t="shared" si="63"/>
        <v>0</v>
      </c>
      <c r="AE118" s="60">
        <f t="shared" si="98"/>
        <v>0</v>
      </c>
      <c r="AF118" s="62"/>
      <c r="AG118" s="62"/>
      <c r="AH118" s="63"/>
      <c r="AI118" s="62"/>
      <c r="AJ118" s="62"/>
      <c r="AK118" s="62"/>
      <c r="AL118" s="516"/>
      <c r="AM118" s="510"/>
      <c r="AN118" s="62">
        <f>ROUND(CEILING(AR118*('Summary '!$J$4/100+1),5),0)-1</f>
        <v>324</v>
      </c>
      <c r="AO118" s="63">
        <f t="shared" si="66"/>
        <v>0</v>
      </c>
      <c r="AP118" s="63">
        <f t="shared" si="67"/>
        <v>0</v>
      </c>
      <c r="AQ118" s="63"/>
      <c r="AR118" s="62">
        <v>264</v>
      </c>
      <c r="AS118" s="62"/>
      <c r="AT118" s="514"/>
      <c r="AU118" s="515"/>
      <c r="AV118" s="511">
        <f t="shared" si="71"/>
        <v>264</v>
      </c>
      <c r="AW118" s="511">
        <f t="shared" si="72"/>
        <v>264</v>
      </c>
      <c r="AX118" s="64"/>
      <c r="AY118" s="65"/>
      <c r="AZ118" s="66"/>
      <c r="BA118" s="67"/>
      <c r="BB118" s="68"/>
      <c r="BC118" s="45">
        <f t="shared" si="73"/>
        <v>0</v>
      </c>
      <c r="BD118" s="44">
        <f t="shared" si="74"/>
        <v>0</v>
      </c>
      <c r="BE118" s="512">
        <f t="shared" si="75"/>
        <v>277.2</v>
      </c>
      <c r="BF118" s="242"/>
      <c r="BG118" s="210">
        <f t="shared" si="65"/>
        <v>0</v>
      </c>
      <c r="BH118" s="512">
        <f t="shared" si="64"/>
        <v>290.40000000000003</v>
      </c>
      <c r="BI118" s="400"/>
      <c r="BJ118" s="44">
        <f t="shared" si="76"/>
        <v>0</v>
      </c>
      <c r="BK118" s="512">
        <f t="shared" si="77"/>
        <v>303.59999999999997</v>
      </c>
      <c r="BL118" s="400"/>
      <c r="BM118" s="210">
        <f t="shared" si="78"/>
        <v>0</v>
      </c>
      <c r="BN118" s="512">
        <f t="shared" si="79"/>
        <v>316.8</v>
      </c>
      <c r="BO118" s="397">
        <f t="shared" si="80"/>
        <v>0</v>
      </c>
      <c r="BP118" s="210">
        <f t="shared" si="81"/>
        <v>0</v>
      </c>
      <c r="BQ118" s="44">
        <f t="shared" si="82"/>
        <v>0</v>
      </c>
      <c r="BR118" s="215">
        <v>1692</v>
      </c>
    </row>
    <row r="119" spans="1:70" ht="13" customHeight="1">
      <c r="A119" s="210" t="str">
        <f t="shared" ref="A119:A120" si="99">"BL2"&amp;REPT(0,4-LEN(BR119))&amp;BR119</f>
        <v>BL21691</v>
      </c>
      <c r="B119" s="83" t="s">
        <v>923</v>
      </c>
      <c r="C119" s="83" t="s">
        <v>416</v>
      </c>
      <c r="D119" s="83" t="s">
        <v>65</v>
      </c>
      <c r="E119" s="247"/>
      <c r="F119" s="46" t="s">
        <v>57</v>
      </c>
      <c r="G119" s="650" t="s">
        <v>1976</v>
      </c>
      <c r="H119" s="47" t="s">
        <v>79</v>
      </c>
      <c r="I119" s="616" t="s">
        <v>505</v>
      </c>
      <c r="J119" s="636" t="s">
        <v>1808</v>
      </c>
      <c r="K119" s="636" t="s">
        <v>1801</v>
      </c>
      <c r="L119" s="223" t="s">
        <v>1799</v>
      </c>
      <c r="M119" s="212">
        <v>2</v>
      </c>
      <c r="N119" s="210">
        <v>1</v>
      </c>
      <c r="O119" s="210"/>
      <c r="P119" s="210"/>
      <c r="Q119" s="224"/>
      <c r="R119" s="225"/>
      <c r="S119" s="196"/>
      <c r="T119" s="197"/>
      <c r="U119" s="226"/>
      <c r="V119" s="199"/>
      <c r="W119" s="200"/>
      <c r="X119" s="201"/>
      <c r="Y119" s="202"/>
      <c r="Z119" s="203"/>
      <c r="AA119" s="227"/>
      <c r="AB119" s="95"/>
      <c r="AC119" s="95"/>
      <c r="AD119" s="213">
        <f t="shared" si="63"/>
        <v>0</v>
      </c>
      <c r="AE119" s="60">
        <f t="shared" si="98"/>
        <v>0</v>
      </c>
      <c r="AF119" s="62"/>
      <c r="AG119" s="62"/>
      <c r="AH119" s="63"/>
      <c r="AI119" s="62"/>
      <c r="AJ119" s="62"/>
      <c r="AK119" s="62"/>
      <c r="AL119" s="516"/>
      <c r="AM119" s="510"/>
      <c r="AN119" s="62">
        <f>ROUND(CEILING(AR119*('Summary '!$J$4/100+1),5),0)-1</f>
        <v>324</v>
      </c>
      <c r="AO119" s="63">
        <f t="shared" si="66"/>
        <v>0</v>
      </c>
      <c r="AP119" s="63">
        <f t="shared" si="67"/>
        <v>0</v>
      </c>
      <c r="AQ119" s="63"/>
      <c r="AR119" s="62">
        <v>264</v>
      </c>
      <c r="AS119" s="62"/>
      <c r="AT119" s="514"/>
      <c r="AU119" s="515"/>
      <c r="AV119" s="511">
        <f t="shared" si="71"/>
        <v>264</v>
      </c>
      <c r="AW119" s="511">
        <f t="shared" si="72"/>
        <v>264</v>
      </c>
      <c r="AX119" s="64"/>
      <c r="AY119" s="65"/>
      <c r="AZ119" s="66"/>
      <c r="BA119" s="67"/>
      <c r="BB119" s="68"/>
      <c r="BC119" s="45">
        <f t="shared" si="73"/>
        <v>0</v>
      </c>
      <c r="BD119" s="44">
        <f t="shared" si="74"/>
        <v>0</v>
      </c>
      <c r="BE119" s="512">
        <f t="shared" si="75"/>
        <v>277.2</v>
      </c>
      <c r="BF119" s="242"/>
      <c r="BG119" s="210">
        <f t="shared" si="65"/>
        <v>0</v>
      </c>
      <c r="BH119" s="512">
        <f t="shared" si="64"/>
        <v>290.40000000000003</v>
      </c>
      <c r="BI119" s="400"/>
      <c r="BJ119" s="44">
        <f t="shared" si="76"/>
        <v>0</v>
      </c>
      <c r="BK119" s="512">
        <f t="shared" si="77"/>
        <v>303.59999999999997</v>
      </c>
      <c r="BL119" s="400"/>
      <c r="BM119" s="210">
        <f t="shared" si="78"/>
        <v>0</v>
      </c>
      <c r="BN119" s="512">
        <f t="shared" si="79"/>
        <v>316.8</v>
      </c>
      <c r="BO119" s="397">
        <f t="shared" si="80"/>
        <v>0</v>
      </c>
      <c r="BP119" s="210">
        <f t="shared" si="81"/>
        <v>0</v>
      </c>
      <c r="BQ119" s="44">
        <f t="shared" si="82"/>
        <v>0</v>
      </c>
      <c r="BR119" s="215">
        <v>1691</v>
      </c>
    </row>
    <row r="120" spans="1:70" ht="13" customHeight="1">
      <c r="A120" s="44" t="str">
        <f t="shared" si="99"/>
        <v>BL20555</v>
      </c>
      <c r="B120" s="83" t="s">
        <v>923</v>
      </c>
      <c r="C120" s="83" t="s">
        <v>437</v>
      </c>
      <c r="D120" s="83" t="s">
        <v>65</v>
      </c>
      <c r="E120" s="247"/>
      <c r="F120" s="46" t="s">
        <v>337</v>
      </c>
      <c r="G120" s="650" t="s">
        <v>1977</v>
      </c>
      <c r="H120" s="47" t="s">
        <v>79</v>
      </c>
      <c r="I120" s="616" t="s">
        <v>505</v>
      </c>
      <c r="J120" s="636" t="s">
        <v>1808</v>
      </c>
      <c r="K120" s="636" t="s">
        <v>1801</v>
      </c>
      <c r="L120" s="223" t="s">
        <v>1799</v>
      </c>
      <c r="M120" s="48">
        <v>1.7</v>
      </c>
      <c r="N120" s="44">
        <v>1</v>
      </c>
      <c r="O120" s="210"/>
      <c r="P120" s="210"/>
      <c r="Q120" s="49"/>
      <c r="R120" s="50"/>
      <c r="S120" s="51"/>
      <c r="T120" s="52"/>
      <c r="U120" s="53"/>
      <c r="V120" s="54"/>
      <c r="W120" s="55"/>
      <c r="X120" s="56"/>
      <c r="Y120" s="57"/>
      <c r="Z120" s="58"/>
      <c r="AA120" s="59"/>
      <c r="AB120" s="95"/>
      <c r="AC120" s="95"/>
      <c r="AD120" s="213">
        <f t="shared" si="63"/>
        <v>0</v>
      </c>
      <c r="AE120" s="60">
        <f>N120*AD120</f>
        <v>0</v>
      </c>
      <c r="AF120" s="62"/>
      <c r="AG120" s="62"/>
      <c r="AH120" s="63"/>
      <c r="AI120" s="62"/>
      <c r="AJ120" s="62"/>
      <c r="AK120" s="62"/>
      <c r="AL120" s="516"/>
      <c r="AM120" s="510"/>
      <c r="AN120" s="62">
        <f>ROUND(CEILING(AR120*('Summary '!$J$4/100+1),5),0)-1</f>
        <v>169</v>
      </c>
      <c r="AO120" s="63">
        <f t="shared" si="66"/>
        <v>0</v>
      </c>
      <c r="AP120" s="63">
        <f t="shared" si="67"/>
        <v>0</v>
      </c>
      <c r="AQ120" s="63"/>
      <c r="AR120" s="62">
        <v>139</v>
      </c>
      <c r="AS120" s="62"/>
      <c r="AT120" s="514"/>
      <c r="AU120" s="515"/>
      <c r="AV120" s="511">
        <f t="shared" si="71"/>
        <v>139</v>
      </c>
      <c r="AW120" s="511">
        <f t="shared" si="72"/>
        <v>139</v>
      </c>
      <c r="AX120" s="64"/>
      <c r="AY120" s="65"/>
      <c r="AZ120" s="66"/>
      <c r="BA120" s="67"/>
      <c r="BB120" s="68"/>
      <c r="BC120" s="45">
        <f t="shared" si="73"/>
        <v>0</v>
      </c>
      <c r="BD120" s="44">
        <f t="shared" si="74"/>
        <v>0</v>
      </c>
      <c r="BE120" s="512">
        <f t="shared" si="75"/>
        <v>145.95000000000002</v>
      </c>
      <c r="BF120" s="242"/>
      <c r="BG120" s="210">
        <f t="shared" si="65"/>
        <v>0</v>
      </c>
      <c r="BH120" s="512">
        <f t="shared" si="64"/>
        <v>152.9</v>
      </c>
      <c r="BI120" s="400"/>
      <c r="BJ120" s="44">
        <f t="shared" si="76"/>
        <v>0</v>
      </c>
      <c r="BK120" s="512">
        <f t="shared" si="77"/>
        <v>159.85</v>
      </c>
      <c r="BL120" s="400"/>
      <c r="BM120" s="210">
        <f t="shared" si="78"/>
        <v>0</v>
      </c>
      <c r="BN120" s="512">
        <f t="shared" si="79"/>
        <v>166.79999999999998</v>
      </c>
      <c r="BO120" s="397">
        <f t="shared" si="80"/>
        <v>0</v>
      </c>
      <c r="BP120" s="210">
        <f t="shared" si="81"/>
        <v>0</v>
      </c>
      <c r="BQ120" s="44">
        <f t="shared" si="82"/>
        <v>0</v>
      </c>
      <c r="BR120" s="70">
        <v>555</v>
      </c>
    </row>
    <row r="121" spans="1:70" ht="16">
      <c r="A121" s="96"/>
      <c r="B121" s="96"/>
      <c r="C121" s="295" t="s">
        <v>477</v>
      </c>
      <c r="D121" s="96"/>
      <c r="E121" s="432"/>
      <c r="F121" s="96"/>
      <c r="G121" s="96"/>
      <c r="H121" s="96"/>
      <c r="I121" s="432"/>
      <c r="J121" s="432"/>
      <c r="K121" s="432"/>
      <c r="L121" s="432"/>
      <c r="M121" s="96"/>
      <c r="N121" s="96"/>
      <c r="O121" s="432"/>
      <c r="P121" s="432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96"/>
      <c r="AE121" s="96"/>
      <c r="AF121" s="100"/>
      <c r="AG121" s="100"/>
      <c r="AH121" s="100"/>
      <c r="AI121" s="96"/>
      <c r="AJ121" s="432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181"/>
      <c r="AY121" s="181"/>
      <c r="AZ121" s="181"/>
      <c r="BA121" s="181"/>
      <c r="BB121" s="181"/>
      <c r="BC121" s="96"/>
      <c r="BD121" s="96"/>
      <c r="BE121" s="96"/>
      <c r="BF121" s="181"/>
      <c r="BG121" s="96"/>
      <c r="BH121" s="181"/>
      <c r="BI121" s="96"/>
      <c r="BJ121" s="96"/>
      <c r="BK121" s="96"/>
      <c r="BL121" s="96"/>
      <c r="BM121" s="96"/>
      <c r="BN121" s="96"/>
      <c r="BO121" s="96"/>
      <c r="BP121" s="96"/>
      <c r="BQ121" s="96"/>
      <c r="BR121" s="98"/>
    </row>
    <row r="122" spans="1:70" ht="13" customHeight="1">
      <c r="A122" s="44" t="str">
        <f t="shared" ref="A122:A125" si="100">"BL2"&amp;REPT(0,4-LEN(BR122))&amp;BR122</f>
        <v>BL22228</v>
      </c>
      <c r="B122" s="47" t="s">
        <v>1086</v>
      </c>
      <c r="C122" s="47" t="s">
        <v>478</v>
      </c>
      <c r="D122" s="47" t="s">
        <v>7</v>
      </c>
      <c r="E122" s="241"/>
      <c r="F122" s="46" t="s">
        <v>59</v>
      </c>
      <c r="G122" s="46" t="s">
        <v>76</v>
      </c>
      <c r="H122" s="47" t="s">
        <v>74</v>
      </c>
      <c r="I122" s="618" t="s">
        <v>1806</v>
      </c>
      <c r="J122" s="636" t="s">
        <v>1809</v>
      </c>
      <c r="K122" s="636" t="s">
        <v>1801</v>
      </c>
      <c r="L122" s="223" t="s">
        <v>1799</v>
      </c>
      <c r="M122" s="48">
        <v>12.21</v>
      </c>
      <c r="N122" s="44">
        <v>10</v>
      </c>
      <c r="O122" s="210"/>
      <c r="P122" s="210"/>
      <c r="Q122" s="49"/>
      <c r="R122" s="50"/>
      <c r="S122" s="51"/>
      <c r="T122" s="52"/>
      <c r="U122" s="53"/>
      <c r="V122" s="54"/>
      <c r="W122" s="55"/>
      <c r="X122" s="56"/>
      <c r="Y122" s="57"/>
      <c r="Z122" s="58"/>
      <c r="AA122" s="59"/>
      <c r="AB122" s="95"/>
      <c r="AC122" s="95"/>
      <c r="AD122" s="213">
        <f t="shared" si="63"/>
        <v>0</v>
      </c>
      <c r="AE122" s="60">
        <f t="shared" ref="AE122:AE125" si="101">N122*AD122</f>
        <v>0</v>
      </c>
      <c r="AF122" s="62"/>
      <c r="AG122" s="62"/>
      <c r="AH122" s="63"/>
      <c r="AI122" s="62"/>
      <c r="AJ122" s="62"/>
      <c r="AK122" s="62"/>
      <c r="AL122" s="516"/>
      <c r="AM122" s="510"/>
      <c r="AN122" s="62">
        <f>ROUND(CEILING(AR122*('Summary '!$J$2/100+1),5),0)-1</f>
        <v>239</v>
      </c>
      <c r="AO122" s="63">
        <f t="shared" si="66"/>
        <v>0</v>
      </c>
      <c r="AP122" s="63">
        <f t="shared" si="67"/>
        <v>0</v>
      </c>
      <c r="AQ122" s="63"/>
      <c r="AR122" s="62">
        <v>194</v>
      </c>
      <c r="AS122" s="62"/>
      <c r="AT122" s="514"/>
      <c r="AU122" s="515"/>
      <c r="AV122" s="511">
        <f t="shared" ref="AV122:AV143" si="102">IF(OrderFormType="Wholesale",CEILING(AR122*ExchRate,ExchRateRoundUpTo),CEILING(AN122*ExchRate,ExchRateRoundUpTo)/1.22)</f>
        <v>194</v>
      </c>
      <c r="AW122" s="511">
        <f t="shared" ref="AW122:AW143" si="103">AV122*(1+AO122+AP122)</f>
        <v>194</v>
      </c>
      <c r="AX122" s="64"/>
      <c r="AY122" s="65"/>
      <c r="AZ122" s="66"/>
      <c r="BA122" s="67"/>
      <c r="BB122" s="68"/>
      <c r="BC122" s="45">
        <f t="shared" ref="BC122:BC148" si="104">SUM(AX122:BB122)</f>
        <v>0</v>
      </c>
      <c r="BD122" s="44">
        <f t="shared" ref="BD122:BD148" si="105">N122*BC122</f>
        <v>0</v>
      </c>
      <c r="BE122" s="512">
        <f t="shared" ref="BE122:BE148" si="106">AV122*(1.05+AO122+AP122)</f>
        <v>203.70000000000002</v>
      </c>
      <c r="BF122" s="242"/>
      <c r="BG122" s="210">
        <f t="shared" si="65"/>
        <v>0</v>
      </c>
      <c r="BH122" s="512">
        <f t="shared" si="64"/>
        <v>213.4</v>
      </c>
      <c r="BI122" s="95"/>
      <c r="BJ122" s="44">
        <f t="shared" ref="BJ122:BJ148" si="107">N122*BI122</f>
        <v>0</v>
      </c>
      <c r="BK122" s="512">
        <f t="shared" ref="BK122:BK148" si="108">AV122*(1.15+AO122+AP122)</f>
        <v>223.1</v>
      </c>
      <c r="BL122" s="95"/>
      <c r="BM122" s="210">
        <f t="shared" ref="BM122:BM148" si="109">N122*BL122</f>
        <v>0</v>
      </c>
      <c r="BN122" s="512">
        <f t="shared" ref="BN122:BN148" si="110">AV122*(1.2+AO122+AP122)</f>
        <v>232.79999999999998</v>
      </c>
      <c r="BO122" s="397">
        <f t="shared" ref="BO122:BO148" si="111">(AD122*AW122)+(BC122*BE122)+(BF122*BH122)+(BI122*BK122)+(BL122*BN122)</f>
        <v>0</v>
      </c>
      <c r="BP122" s="210">
        <f t="shared" ref="BP122:BP148" si="112">AD122+BC122+BF122+BI122+BL122</f>
        <v>0</v>
      </c>
      <c r="BQ122" s="44">
        <f t="shared" ref="BQ122:BQ148" si="113">N122*BP122</f>
        <v>0</v>
      </c>
      <c r="BR122" s="215">
        <v>2228</v>
      </c>
    </row>
    <row r="123" spans="1:70" ht="13" customHeight="1">
      <c r="A123" s="44" t="str">
        <f t="shared" ref="A123:A124" si="114">"BL2"&amp;REPT(0,4-LEN(BR123))&amp;BR123</f>
        <v>BL22229</v>
      </c>
      <c r="B123" s="47" t="s">
        <v>1086</v>
      </c>
      <c r="C123" s="47" t="s">
        <v>479</v>
      </c>
      <c r="D123" s="47" t="s">
        <v>7</v>
      </c>
      <c r="E123" s="241"/>
      <c r="F123" s="46" t="s">
        <v>58</v>
      </c>
      <c r="G123" s="46" t="s">
        <v>76</v>
      </c>
      <c r="H123" s="47" t="s">
        <v>74</v>
      </c>
      <c r="I123" s="616" t="s">
        <v>1806</v>
      </c>
      <c r="J123" s="636" t="s">
        <v>1809</v>
      </c>
      <c r="K123" s="636" t="s">
        <v>1801</v>
      </c>
      <c r="L123" s="223" t="s">
        <v>1799</v>
      </c>
      <c r="M123" s="48">
        <v>6</v>
      </c>
      <c r="N123" s="44">
        <v>2</v>
      </c>
      <c r="O123" s="210"/>
      <c r="P123" s="210"/>
      <c r="Q123" s="49"/>
      <c r="R123" s="50"/>
      <c r="S123" s="51"/>
      <c r="T123" s="52"/>
      <c r="U123" s="53"/>
      <c r="V123" s="54"/>
      <c r="W123" s="55"/>
      <c r="X123" s="56"/>
      <c r="Y123" s="57"/>
      <c r="Z123" s="58"/>
      <c r="AA123" s="59"/>
      <c r="AB123" s="95"/>
      <c r="AC123" s="95"/>
      <c r="AD123" s="213">
        <f t="shared" si="63"/>
        <v>0</v>
      </c>
      <c r="AE123" s="60">
        <f t="shared" ref="AE123:AE124" si="115">N123*AD123</f>
        <v>0</v>
      </c>
      <c r="AF123" s="62"/>
      <c r="AG123" s="62"/>
      <c r="AH123" s="63"/>
      <c r="AI123" s="62"/>
      <c r="AJ123" s="62"/>
      <c r="AK123" s="62"/>
      <c r="AL123" s="516"/>
      <c r="AM123" s="510"/>
      <c r="AN123" s="62">
        <f>ROUND(CEILING(AR123*('Summary '!$J$2/100+1),5),0)-1</f>
        <v>149</v>
      </c>
      <c r="AO123" s="63">
        <f t="shared" si="66"/>
        <v>0</v>
      </c>
      <c r="AP123" s="63">
        <f t="shared" si="67"/>
        <v>0</v>
      </c>
      <c r="AQ123" s="63"/>
      <c r="AR123" s="62">
        <v>119</v>
      </c>
      <c r="AS123" s="62"/>
      <c r="AT123" s="514"/>
      <c r="AU123" s="515"/>
      <c r="AV123" s="511">
        <f t="shared" si="102"/>
        <v>119</v>
      </c>
      <c r="AW123" s="511">
        <f t="shared" si="103"/>
        <v>119</v>
      </c>
      <c r="AX123" s="64"/>
      <c r="AY123" s="65"/>
      <c r="AZ123" s="66"/>
      <c r="BA123" s="67"/>
      <c r="BB123" s="68"/>
      <c r="BC123" s="45">
        <f t="shared" si="104"/>
        <v>0</v>
      </c>
      <c r="BD123" s="44">
        <f t="shared" si="105"/>
        <v>0</v>
      </c>
      <c r="BE123" s="512">
        <f t="shared" si="106"/>
        <v>124.95</v>
      </c>
      <c r="BF123" s="242"/>
      <c r="BG123" s="210">
        <f t="shared" si="65"/>
        <v>0</v>
      </c>
      <c r="BH123" s="512">
        <f t="shared" si="64"/>
        <v>130.9</v>
      </c>
      <c r="BI123" s="95"/>
      <c r="BJ123" s="44">
        <f t="shared" si="107"/>
        <v>0</v>
      </c>
      <c r="BK123" s="512">
        <f t="shared" si="108"/>
        <v>136.85</v>
      </c>
      <c r="BL123" s="95"/>
      <c r="BM123" s="210">
        <f t="shared" si="109"/>
        <v>0</v>
      </c>
      <c r="BN123" s="512">
        <f t="shared" si="110"/>
        <v>142.79999999999998</v>
      </c>
      <c r="BO123" s="397">
        <f t="shared" si="111"/>
        <v>0</v>
      </c>
      <c r="BP123" s="210">
        <f t="shared" si="112"/>
        <v>0</v>
      </c>
      <c r="BQ123" s="44">
        <f t="shared" si="113"/>
        <v>0</v>
      </c>
      <c r="BR123" s="215">
        <v>2229</v>
      </c>
    </row>
    <row r="124" spans="1:70" ht="13" customHeight="1">
      <c r="A124" s="44" t="str">
        <f t="shared" si="114"/>
        <v>BL22234</v>
      </c>
      <c r="B124" s="47" t="s">
        <v>1086</v>
      </c>
      <c r="C124" s="47" t="s">
        <v>814</v>
      </c>
      <c r="D124" s="47" t="s">
        <v>7</v>
      </c>
      <c r="E124" s="241"/>
      <c r="F124" s="46" t="s">
        <v>2400</v>
      </c>
      <c r="G124" s="46" t="s">
        <v>87</v>
      </c>
      <c r="H124" s="47" t="s">
        <v>74</v>
      </c>
      <c r="I124" s="616" t="s">
        <v>1806</v>
      </c>
      <c r="J124" s="636" t="s">
        <v>1809</v>
      </c>
      <c r="K124" s="636" t="s">
        <v>1801</v>
      </c>
      <c r="L124" s="223" t="s">
        <v>1799</v>
      </c>
      <c r="M124" s="48">
        <v>5.3529999999999998</v>
      </c>
      <c r="N124" s="44">
        <v>2</v>
      </c>
      <c r="O124" s="210"/>
      <c r="P124" s="210"/>
      <c r="Q124" s="49"/>
      <c r="R124" s="50"/>
      <c r="S124" s="51"/>
      <c r="T124" s="52"/>
      <c r="U124" s="53"/>
      <c r="V124" s="54"/>
      <c r="W124" s="55"/>
      <c r="X124" s="56"/>
      <c r="Y124" s="57"/>
      <c r="Z124" s="58"/>
      <c r="AA124" s="59"/>
      <c r="AB124" s="95"/>
      <c r="AC124" s="95"/>
      <c r="AD124" s="213">
        <f t="shared" si="63"/>
        <v>0</v>
      </c>
      <c r="AE124" s="60">
        <f t="shared" si="115"/>
        <v>0</v>
      </c>
      <c r="AF124" s="62"/>
      <c r="AG124" s="62"/>
      <c r="AH124" s="63"/>
      <c r="AI124" s="62"/>
      <c r="AJ124" s="62"/>
      <c r="AK124" s="62"/>
      <c r="AL124" s="516"/>
      <c r="AM124" s="510"/>
      <c r="AN124" s="62">
        <f>ROUND(CEILING(AR124*('Summary '!$J$2/100+1),5),0)-1</f>
        <v>134</v>
      </c>
      <c r="AO124" s="63">
        <f t="shared" si="66"/>
        <v>0</v>
      </c>
      <c r="AP124" s="63">
        <f t="shared" si="67"/>
        <v>0</v>
      </c>
      <c r="AQ124" s="63"/>
      <c r="AR124" s="62">
        <v>109</v>
      </c>
      <c r="AS124" s="62"/>
      <c r="AT124" s="514"/>
      <c r="AU124" s="515"/>
      <c r="AV124" s="511">
        <f t="shared" si="102"/>
        <v>109</v>
      </c>
      <c r="AW124" s="511">
        <f t="shared" si="103"/>
        <v>109</v>
      </c>
      <c r="AX124" s="64"/>
      <c r="AY124" s="65"/>
      <c r="AZ124" s="66"/>
      <c r="BA124" s="67"/>
      <c r="BB124" s="68"/>
      <c r="BC124" s="45">
        <f t="shared" si="104"/>
        <v>0</v>
      </c>
      <c r="BD124" s="44">
        <f t="shared" si="105"/>
        <v>0</v>
      </c>
      <c r="BE124" s="512">
        <f t="shared" si="106"/>
        <v>114.45</v>
      </c>
      <c r="BF124" s="242"/>
      <c r="BG124" s="210">
        <f t="shared" si="65"/>
        <v>0</v>
      </c>
      <c r="BH124" s="512">
        <f t="shared" si="64"/>
        <v>119.9</v>
      </c>
      <c r="BI124" s="95"/>
      <c r="BJ124" s="44">
        <f t="shared" si="107"/>
        <v>0</v>
      </c>
      <c r="BK124" s="512">
        <f t="shared" si="108"/>
        <v>125.35</v>
      </c>
      <c r="BL124" s="95"/>
      <c r="BM124" s="210">
        <f t="shared" si="109"/>
        <v>0</v>
      </c>
      <c r="BN124" s="512">
        <f t="shared" si="110"/>
        <v>130.79999999999998</v>
      </c>
      <c r="BO124" s="397">
        <f t="shared" si="111"/>
        <v>0</v>
      </c>
      <c r="BP124" s="210">
        <f t="shared" si="112"/>
        <v>0</v>
      </c>
      <c r="BQ124" s="44">
        <f t="shared" si="113"/>
        <v>0</v>
      </c>
      <c r="BR124" s="215">
        <v>2234</v>
      </c>
    </row>
    <row r="125" spans="1:70" ht="13" customHeight="1">
      <c r="A125" s="44" t="str">
        <f t="shared" si="100"/>
        <v>BL22235</v>
      </c>
      <c r="B125" s="47" t="s">
        <v>1086</v>
      </c>
      <c r="C125" s="47" t="s">
        <v>813</v>
      </c>
      <c r="D125" s="47" t="s">
        <v>7</v>
      </c>
      <c r="E125" s="241"/>
      <c r="F125" s="46" t="s">
        <v>2401</v>
      </c>
      <c r="G125" s="46" t="s">
        <v>87</v>
      </c>
      <c r="H125" s="47" t="s">
        <v>74</v>
      </c>
      <c r="I125" s="616" t="s">
        <v>1806</v>
      </c>
      <c r="J125" s="636" t="s">
        <v>1809</v>
      </c>
      <c r="K125" s="636" t="s">
        <v>1801</v>
      </c>
      <c r="L125" s="223" t="s">
        <v>1799</v>
      </c>
      <c r="M125" s="48">
        <v>8.1669999999999998</v>
      </c>
      <c r="N125" s="44">
        <v>2</v>
      </c>
      <c r="O125" s="210"/>
      <c r="P125" s="210"/>
      <c r="Q125" s="49"/>
      <c r="R125" s="50"/>
      <c r="S125" s="51"/>
      <c r="T125" s="52"/>
      <c r="U125" s="53"/>
      <c r="V125" s="54"/>
      <c r="W125" s="55"/>
      <c r="X125" s="56"/>
      <c r="Y125" s="57"/>
      <c r="Z125" s="58"/>
      <c r="AA125" s="59"/>
      <c r="AB125" s="95"/>
      <c r="AC125" s="95"/>
      <c r="AD125" s="213">
        <f t="shared" si="63"/>
        <v>0</v>
      </c>
      <c r="AE125" s="60">
        <f t="shared" si="101"/>
        <v>0</v>
      </c>
      <c r="AF125" s="62"/>
      <c r="AG125" s="62"/>
      <c r="AH125" s="63"/>
      <c r="AI125" s="62"/>
      <c r="AJ125" s="62"/>
      <c r="AK125" s="62"/>
      <c r="AL125" s="516"/>
      <c r="AM125" s="510"/>
      <c r="AN125" s="62">
        <f>ROUND(CEILING(AR125*('Summary '!$J$2/100+1),5),0)-1</f>
        <v>184</v>
      </c>
      <c r="AO125" s="63">
        <f t="shared" si="66"/>
        <v>0</v>
      </c>
      <c r="AP125" s="63">
        <f t="shared" si="67"/>
        <v>0</v>
      </c>
      <c r="AQ125" s="63"/>
      <c r="AR125" s="62">
        <v>149</v>
      </c>
      <c r="AS125" s="62"/>
      <c r="AT125" s="514"/>
      <c r="AU125" s="515"/>
      <c r="AV125" s="511">
        <f t="shared" si="102"/>
        <v>149</v>
      </c>
      <c r="AW125" s="511">
        <f t="shared" si="103"/>
        <v>149</v>
      </c>
      <c r="AX125" s="64"/>
      <c r="AY125" s="65"/>
      <c r="AZ125" s="66"/>
      <c r="BA125" s="67"/>
      <c r="BB125" s="68"/>
      <c r="BC125" s="45">
        <f t="shared" si="104"/>
        <v>0</v>
      </c>
      <c r="BD125" s="44">
        <f t="shared" si="105"/>
        <v>0</v>
      </c>
      <c r="BE125" s="512">
        <f t="shared" si="106"/>
        <v>156.45000000000002</v>
      </c>
      <c r="BF125" s="242"/>
      <c r="BG125" s="210">
        <f t="shared" si="65"/>
        <v>0</v>
      </c>
      <c r="BH125" s="512">
        <f t="shared" si="64"/>
        <v>163.9</v>
      </c>
      <c r="BI125" s="95"/>
      <c r="BJ125" s="44">
        <f t="shared" si="107"/>
        <v>0</v>
      </c>
      <c r="BK125" s="512">
        <f t="shared" si="108"/>
        <v>171.35</v>
      </c>
      <c r="BL125" s="95"/>
      <c r="BM125" s="210">
        <f t="shared" si="109"/>
        <v>0</v>
      </c>
      <c r="BN125" s="512">
        <f t="shared" si="110"/>
        <v>178.79999999999998</v>
      </c>
      <c r="BO125" s="397">
        <f t="shared" si="111"/>
        <v>0</v>
      </c>
      <c r="BP125" s="210">
        <f t="shared" si="112"/>
        <v>0</v>
      </c>
      <c r="BQ125" s="44">
        <f t="shared" si="113"/>
        <v>0</v>
      </c>
      <c r="BR125" s="215">
        <v>2235</v>
      </c>
    </row>
    <row r="126" spans="1:70" ht="13" customHeight="1">
      <c r="A126" s="44" t="str">
        <f t="shared" ref="A126" si="116">"BL2"&amp;REPT(0,4-LEN(BR126))&amp;BR126</f>
        <v>BL22276</v>
      </c>
      <c r="B126" s="47" t="s">
        <v>1086</v>
      </c>
      <c r="C126" s="47" t="s">
        <v>1338</v>
      </c>
      <c r="D126" s="47" t="s">
        <v>7</v>
      </c>
      <c r="E126" s="241"/>
      <c r="F126" s="46" t="s">
        <v>57</v>
      </c>
      <c r="G126" s="46" t="s">
        <v>87</v>
      </c>
      <c r="H126" s="47" t="s">
        <v>74</v>
      </c>
      <c r="I126" s="616" t="s">
        <v>1806</v>
      </c>
      <c r="J126" s="636" t="s">
        <v>1809</v>
      </c>
      <c r="K126" s="636" t="s">
        <v>1801</v>
      </c>
      <c r="L126" s="223" t="s">
        <v>1799</v>
      </c>
      <c r="M126" s="48">
        <v>10.46</v>
      </c>
      <c r="N126" s="44">
        <v>4</v>
      </c>
      <c r="O126" s="210"/>
      <c r="P126" s="210"/>
      <c r="Q126" s="49"/>
      <c r="R126" s="50"/>
      <c r="S126" s="51"/>
      <c r="T126" s="52"/>
      <c r="U126" s="53"/>
      <c r="V126" s="54"/>
      <c r="W126" s="55"/>
      <c r="X126" s="56"/>
      <c r="Y126" s="57"/>
      <c r="Z126" s="58"/>
      <c r="AA126" s="59"/>
      <c r="AB126" s="95"/>
      <c r="AC126" s="95"/>
      <c r="AD126" s="213">
        <f t="shared" si="63"/>
        <v>0</v>
      </c>
      <c r="AE126" s="60">
        <f t="shared" ref="AE126" si="117">N126*AD126</f>
        <v>0</v>
      </c>
      <c r="AF126" s="62"/>
      <c r="AG126" s="62"/>
      <c r="AH126" s="63"/>
      <c r="AI126" s="62"/>
      <c r="AJ126" s="62"/>
      <c r="AK126" s="62"/>
      <c r="AL126" s="516"/>
      <c r="AM126" s="510"/>
      <c r="AN126" s="62">
        <f>ROUND(CEILING(AR126*('Summary '!$J$2/100+1),5),0)-1</f>
        <v>224</v>
      </c>
      <c r="AO126" s="63">
        <f t="shared" si="66"/>
        <v>0</v>
      </c>
      <c r="AP126" s="63">
        <f t="shared" si="67"/>
        <v>0</v>
      </c>
      <c r="AQ126" s="63"/>
      <c r="AR126" s="62">
        <v>184</v>
      </c>
      <c r="AS126" s="62"/>
      <c r="AT126" s="514"/>
      <c r="AU126" s="515"/>
      <c r="AV126" s="511">
        <f t="shared" si="102"/>
        <v>184</v>
      </c>
      <c r="AW126" s="511">
        <f t="shared" si="103"/>
        <v>184</v>
      </c>
      <c r="AX126" s="64"/>
      <c r="AY126" s="65"/>
      <c r="AZ126" s="66"/>
      <c r="BA126" s="67"/>
      <c r="BB126" s="68"/>
      <c r="BC126" s="45">
        <f t="shared" si="104"/>
        <v>0</v>
      </c>
      <c r="BD126" s="44">
        <f t="shared" si="105"/>
        <v>0</v>
      </c>
      <c r="BE126" s="512">
        <f t="shared" si="106"/>
        <v>193.20000000000002</v>
      </c>
      <c r="BF126" s="242"/>
      <c r="BG126" s="210">
        <f t="shared" si="65"/>
        <v>0</v>
      </c>
      <c r="BH126" s="512">
        <f t="shared" si="64"/>
        <v>202.4</v>
      </c>
      <c r="BI126" s="95"/>
      <c r="BJ126" s="44">
        <f t="shared" si="107"/>
        <v>0</v>
      </c>
      <c r="BK126" s="512">
        <f t="shared" si="108"/>
        <v>211.6</v>
      </c>
      <c r="BL126" s="95"/>
      <c r="BM126" s="210">
        <f t="shared" si="109"/>
        <v>0</v>
      </c>
      <c r="BN126" s="512">
        <f t="shared" si="110"/>
        <v>220.79999999999998</v>
      </c>
      <c r="BO126" s="397">
        <f t="shared" si="111"/>
        <v>0</v>
      </c>
      <c r="BP126" s="210">
        <f t="shared" si="112"/>
        <v>0</v>
      </c>
      <c r="BQ126" s="44">
        <f t="shared" si="113"/>
        <v>0</v>
      </c>
      <c r="BR126" s="215">
        <v>2276</v>
      </c>
    </row>
    <row r="127" spans="1:70" ht="13" customHeight="1">
      <c r="A127" s="44" t="str">
        <f t="shared" ref="A127" si="118">"BL2"&amp;REPT(0,4-LEN(BR127))&amp;BR127</f>
        <v>BL22230</v>
      </c>
      <c r="B127" s="47" t="s">
        <v>1086</v>
      </c>
      <c r="C127" s="47" t="s">
        <v>803</v>
      </c>
      <c r="D127" s="47" t="s">
        <v>7</v>
      </c>
      <c r="E127" s="241"/>
      <c r="F127" s="46" t="s">
        <v>67</v>
      </c>
      <c r="G127" s="46" t="s">
        <v>67</v>
      </c>
      <c r="H127" s="47" t="s">
        <v>74</v>
      </c>
      <c r="I127" s="616" t="s">
        <v>1806</v>
      </c>
      <c r="J127" s="636" t="s">
        <v>1809</v>
      </c>
      <c r="K127" s="636" t="s">
        <v>1801</v>
      </c>
      <c r="L127" s="223" t="s">
        <v>1799</v>
      </c>
      <c r="M127" s="48">
        <v>1.242</v>
      </c>
      <c r="N127" s="44">
        <v>10</v>
      </c>
      <c r="O127" s="210"/>
      <c r="P127" s="210"/>
      <c r="Q127" s="49"/>
      <c r="R127" s="50"/>
      <c r="S127" s="51"/>
      <c r="T127" s="52"/>
      <c r="U127" s="53"/>
      <c r="V127" s="54"/>
      <c r="W127" s="55"/>
      <c r="X127" s="56"/>
      <c r="Y127" s="57"/>
      <c r="Z127" s="58"/>
      <c r="AA127" s="59"/>
      <c r="AB127" s="95"/>
      <c r="AC127" s="95"/>
      <c r="AD127" s="213">
        <f t="shared" si="63"/>
        <v>0</v>
      </c>
      <c r="AE127" s="60">
        <f t="shared" ref="AE127" si="119">N127*AD127</f>
        <v>0</v>
      </c>
      <c r="AF127" s="62"/>
      <c r="AG127" s="62"/>
      <c r="AH127" s="63"/>
      <c r="AI127" s="62"/>
      <c r="AJ127" s="62"/>
      <c r="AK127" s="62"/>
      <c r="AL127" s="516"/>
      <c r="AM127" s="510"/>
      <c r="AN127" s="62">
        <f>ROUND(CEILING(AR127*('Summary '!$J$2/100+1),5),0)-1</f>
        <v>74</v>
      </c>
      <c r="AO127" s="63">
        <f t="shared" si="66"/>
        <v>0</v>
      </c>
      <c r="AP127" s="63">
        <f t="shared" si="67"/>
        <v>0</v>
      </c>
      <c r="AQ127" s="63"/>
      <c r="AR127" s="62">
        <v>59</v>
      </c>
      <c r="AS127" s="62"/>
      <c r="AT127" s="514"/>
      <c r="AU127" s="515"/>
      <c r="AV127" s="511">
        <f t="shared" si="102"/>
        <v>59</v>
      </c>
      <c r="AW127" s="511">
        <f t="shared" si="103"/>
        <v>59</v>
      </c>
      <c r="AX127" s="64"/>
      <c r="AY127" s="65"/>
      <c r="AZ127" s="66"/>
      <c r="BA127" s="67"/>
      <c r="BB127" s="68"/>
      <c r="BC127" s="45">
        <f t="shared" si="104"/>
        <v>0</v>
      </c>
      <c r="BD127" s="44">
        <f t="shared" si="105"/>
        <v>0</v>
      </c>
      <c r="BE127" s="512">
        <f t="shared" si="106"/>
        <v>61.95</v>
      </c>
      <c r="BF127" s="242"/>
      <c r="BG127" s="210">
        <f t="shared" si="65"/>
        <v>0</v>
      </c>
      <c r="BH127" s="512">
        <f t="shared" si="64"/>
        <v>64.900000000000006</v>
      </c>
      <c r="BI127" s="95"/>
      <c r="BJ127" s="44">
        <f t="shared" si="107"/>
        <v>0</v>
      </c>
      <c r="BK127" s="512">
        <f t="shared" si="108"/>
        <v>67.849999999999994</v>
      </c>
      <c r="BL127" s="95"/>
      <c r="BM127" s="210">
        <f t="shared" si="109"/>
        <v>0</v>
      </c>
      <c r="BN127" s="512">
        <f t="shared" si="110"/>
        <v>70.8</v>
      </c>
      <c r="BO127" s="397">
        <f t="shared" si="111"/>
        <v>0</v>
      </c>
      <c r="BP127" s="210">
        <f t="shared" si="112"/>
        <v>0</v>
      </c>
      <c r="BQ127" s="44">
        <f t="shared" si="113"/>
        <v>0</v>
      </c>
      <c r="BR127" s="215">
        <v>2230</v>
      </c>
    </row>
    <row r="128" spans="1:70" ht="13" customHeight="1">
      <c r="A128" s="44" t="str">
        <f t="shared" ref="A128:A171" si="120">"BL2"&amp;REPT(0,4-LEN(BR128))&amp;BR128</f>
        <v>BL21903</v>
      </c>
      <c r="B128" s="247" t="s">
        <v>1086</v>
      </c>
      <c r="C128" s="247" t="s">
        <v>799</v>
      </c>
      <c r="D128" s="247" t="s">
        <v>65</v>
      </c>
      <c r="E128" s="247"/>
      <c r="F128" s="46" t="s">
        <v>58</v>
      </c>
      <c r="G128" s="650" t="s">
        <v>1978</v>
      </c>
      <c r="H128" s="47" t="s">
        <v>74</v>
      </c>
      <c r="I128" s="616" t="s">
        <v>1806</v>
      </c>
      <c r="J128" s="636" t="s">
        <v>1809</v>
      </c>
      <c r="K128" s="636" t="s">
        <v>1801</v>
      </c>
      <c r="L128" s="223" t="s">
        <v>1799</v>
      </c>
      <c r="M128" s="48">
        <v>1.1000000000000001</v>
      </c>
      <c r="N128" s="44">
        <v>1</v>
      </c>
      <c r="O128" s="210"/>
      <c r="P128" s="210"/>
      <c r="Q128" s="49"/>
      <c r="R128" s="50"/>
      <c r="S128" s="51"/>
      <c r="T128" s="52"/>
      <c r="U128" s="53"/>
      <c r="V128" s="54"/>
      <c r="W128" s="55"/>
      <c r="X128" s="56"/>
      <c r="Y128" s="57"/>
      <c r="Z128" s="58"/>
      <c r="AA128" s="59"/>
      <c r="AB128" s="95"/>
      <c r="AC128" s="95"/>
      <c r="AD128" s="213">
        <f t="shared" si="63"/>
        <v>0</v>
      </c>
      <c r="AE128" s="60">
        <f t="shared" ref="AE128:AE148" si="121">N128*AD128</f>
        <v>0</v>
      </c>
      <c r="AF128" s="62"/>
      <c r="AG128" s="62"/>
      <c r="AH128" s="63"/>
      <c r="AI128" s="62"/>
      <c r="AJ128" s="62"/>
      <c r="AK128" s="62"/>
      <c r="AL128" s="516"/>
      <c r="AM128" s="510"/>
      <c r="AN128" s="62">
        <f>ROUND(CEILING(AR128*('Summary '!$J$4/100+1),5),0)-1</f>
        <v>274</v>
      </c>
      <c r="AO128" s="63">
        <f t="shared" si="66"/>
        <v>0</v>
      </c>
      <c r="AP128" s="63">
        <f t="shared" si="67"/>
        <v>0</v>
      </c>
      <c r="AQ128" s="63"/>
      <c r="AR128" s="62">
        <v>224</v>
      </c>
      <c r="AS128" s="62"/>
      <c r="AT128" s="514"/>
      <c r="AU128" s="515"/>
      <c r="AV128" s="511">
        <f t="shared" si="102"/>
        <v>224</v>
      </c>
      <c r="AW128" s="511">
        <f t="shared" si="103"/>
        <v>224</v>
      </c>
      <c r="AX128" s="64"/>
      <c r="AY128" s="65"/>
      <c r="AZ128" s="66"/>
      <c r="BA128" s="67"/>
      <c r="BB128" s="68"/>
      <c r="BC128" s="45">
        <f t="shared" si="104"/>
        <v>0</v>
      </c>
      <c r="BD128" s="44">
        <f t="shared" si="105"/>
        <v>0</v>
      </c>
      <c r="BE128" s="512">
        <f t="shared" si="106"/>
        <v>235.20000000000002</v>
      </c>
      <c r="BF128" s="242"/>
      <c r="BG128" s="210">
        <f t="shared" si="65"/>
        <v>0</v>
      </c>
      <c r="BH128" s="512">
        <f t="shared" si="64"/>
        <v>246.40000000000003</v>
      </c>
      <c r="BI128" s="400"/>
      <c r="BJ128" s="44">
        <f t="shared" si="107"/>
        <v>0</v>
      </c>
      <c r="BK128" s="512">
        <f t="shared" si="108"/>
        <v>257.59999999999997</v>
      </c>
      <c r="BL128" s="400"/>
      <c r="BM128" s="210">
        <f t="shared" si="109"/>
        <v>0</v>
      </c>
      <c r="BN128" s="512">
        <f t="shared" si="110"/>
        <v>268.8</v>
      </c>
      <c r="BO128" s="397">
        <f t="shared" si="111"/>
        <v>0</v>
      </c>
      <c r="BP128" s="210">
        <f t="shared" si="112"/>
        <v>0</v>
      </c>
      <c r="BQ128" s="44">
        <f t="shared" si="113"/>
        <v>0</v>
      </c>
      <c r="BR128" s="215">
        <v>1903</v>
      </c>
    </row>
    <row r="129" spans="1:70" ht="13" customHeight="1">
      <c r="A129" s="44" t="str">
        <f t="shared" si="120"/>
        <v>BL21904</v>
      </c>
      <c r="B129" s="247" t="s">
        <v>1086</v>
      </c>
      <c r="C129" s="247" t="s">
        <v>800</v>
      </c>
      <c r="D129" s="247" t="s">
        <v>65</v>
      </c>
      <c r="E129" s="247"/>
      <c r="F129" s="46" t="s">
        <v>58</v>
      </c>
      <c r="G129" s="650" t="s">
        <v>1979</v>
      </c>
      <c r="H129" s="47" t="s">
        <v>74</v>
      </c>
      <c r="I129" s="616" t="s">
        <v>1806</v>
      </c>
      <c r="J129" s="636" t="s">
        <v>1809</v>
      </c>
      <c r="K129" s="636" t="s">
        <v>1801</v>
      </c>
      <c r="L129" s="223" t="s">
        <v>1799</v>
      </c>
      <c r="M129" s="48">
        <v>1.3</v>
      </c>
      <c r="N129" s="44">
        <v>1</v>
      </c>
      <c r="O129" s="210"/>
      <c r="P129" s="210"/>
      <c r="Q129" s="49"/>
      <c r="R129" s="50"/>
      <c r="S129" s="51"/>
      <c r="T129" s="52"/>
      <c r="U129" s="53"/>
      <c r="V129" s="54"/>
      <c r="W129" s="55"/>
      <c r="X129" s="56"/>
      <c r="Y129" s="57"/>
      <c r="Z129" s="58"/>
      <c r="AA129" s="59"/>
      <c r="AB129" s="95"/>
      <c r="AC129" s="95"/>
      <c r="AD129" s="213">
        <f t="shared" si="63"/>
        <v>0</v>
      </c>
      <c r="AE129" s="60">
        <f t="shared" si="121"/>
        <v>0</v>
      </c>
      <c r="AF129" s="62"/>
      <c r="AG129" s="62"/>
      <c r="AH129" s="63"/>
      <c r="AI129" s="62"/>
      <c r="AJ129" s="62"/>
      <c r="AK129" s="62"/>
      <c r="AL129" s="516"/>
      <c r="AM129" s="510"/>
      <c r="AN129" s="62">
        <f>ROUND(CEILING(AR129*('Summary '!$J$4/100+1),5),0)-1</f>
        <v>274</v>
      </c>
      <c r="AO129" s="63">
        <f t="shared" si="66"/>
        <v>0</v>
      </c>
      <c r="AP129" s="63">
        <f t="shared" si="67"/>
        <v>0</v>
      </c>
      <c r="AQ129" s="63"/>
      <c r="AR129" s="62">
        <v>224</v>
      </c>
      <c r="AS129" s="62"/>
      <c r="AT129" s="514"/>
      <c r="AU129" s="515"/>
      <c r="AV129" s="511">
        <f t="shared" si="102"/>
        <v>224</v>
      </c>
      <c r="AW129" s="511">
        <f t="shared" si="103"/>
        <v>224</v>
      </c>
      <c r="AX129" s="64"/>
      <c r="AY129" s="65"/>
      <c r="AZ129" s="66"/>
      <c r="BA129" s="67"/>
      <c r="BB129" s="68"/>
      <c r="BC129" s="45">
        <f t="shared" si="104"/>
        <v>0</v>
      </c>
      <c r="BD129" s="44">
        <f t="shared" si="105"/>
        <v>0</v>
      </c>
      <c r="BE129" s="512">
        <f t="shared" si="106"/>
        <v>235.20000000000002</v>
      </c>
      <c r="BF129" s="242"/>
      <c r="BG129" s="210">
        <f t="shared" si="65"/>
        <v>0</v>
      </c>
      <c r="BH129" s="512">
        <f t="shared" si="64"/>
        <v>246.40000000000003</v>
      </c>
      <c r="BI129" s="400"/>
      <c r="BJ129" s="44">
        <f t="shared" si="107"/>
        <v>0</v>
      </c>
      <c r="BK129" s="512">
        <f t="shared" si="108"/>
        <v>257.59999999999997</v>
      </c>
      <c r="BL129" s="400"/>
      <c r="BM129" s="210">
        <f t="shared" si="109"/>
        <v>0</v>
      </c>
      <c r="BN129" s="512">
        <f t="shared" si="110"/>
        <v>268.8</v>
      </c>
      <c r="BO129" s="397">
        <f t="shared" si="111"/>
        <v>0</v>
      </c>
      <c r="BP129" s="210">
        <f t="shared" si="112"/>
        <v>0</v>
      </c>
      <c r="BQ129" s="44">
        <f t="shared" si="113"/>
        <v>0</v>
      </c>
      <c r="BR129" s="215">
        <v>1904</v>
      </c>
    </row>
    <row r="130" spans="1:70" ht="13" customHeight="1">
      <c r="A130" s="44" t="str">
        <f t="shared" ref="A130:A131" si="122">"BL2"&amp;REPT(0,4-LEN(BR130))&amp;BR130</f>
        <v>BL22446</v>
      </c>
      <c r="B130" s="247" t="s">
        <v>1086</v>
      </c>
      <c r="C130" s="247" t="s">
        <v>1443</v>
      </c>
      <c r="D130" s="247" t="s">
        <v>65</v>
      </c>
      <c r="E130" s="399"/>
      <c r="F130" s="46" t="s">
        <v>2400</v>
      </c>
      <c r="G130" s="650" t="s">
        <v>1980</v>
      </c>
      <c r="H130" s="47" t="s">
        <v>74</v>
      </c>
      <c r="I130" s="616" t="s">
        <v>1806</v>
      </c>
      <c r="J130" s="636" t="s">
        <v>1809</v>
      </c>
      <c r="K130" s="636" t="s">
        <v>1801</v>
      </c>
      <c r="L130" s="223" t="s">
        <v>1799</v>
      </c>
      <c r="M130" s="118">
        <v>3.9</v>
      </c>
      <c r="N130" s="44">
        <v>1</v>
      </c>
      <c r="O130" s="210"/>
      <c r="P130" s="210"/>
      <c r="Q130" s="49"/>
      <c r="R130" s="50"/>
      <c r="S130" s="51"/>
      <c r="T130" s="52"/>
      <c r="U130" s="53"/>
      <c r="V130" s="54"/>
      <c r="W130" s="55"/>
      <c r="X130" s="56"/>
      <c r="Y130" s="57"/>
      <c r="Z130" s="58"/>
      <c r="AA130" s="59"/>
      <c r="AB130" s="95"/>
      <c r="AC130" s="95"/>
      <c r="AD130" s="213">
        <f t="shared" si="63"/>
        <v>0</v>
      </c>
      <c r="AE130" s="60">
        <f t="shared" ref="AE130:AE131" si="123">N130*AD130</f>
        <v>0</v>
      </c>
      <c r="AF130" s="62"/>
      <c r="AG130" s="62"/>
      <c r="AH130" s="63"/>
      <c r="AI130" s="62"/>
      <c r="AJ130" s="62"/>
      <c r="AK130" s="62"/>
      <c r="AL130" s="516"/>
      <c r="AM130" s="510"/>
      <c r="AN130" s="62">
        <f>ROUND(CEILING(AR130*('Summary '!$J$4/100+1),5),0)-1</f>
        <v>469</v>
      </c>
      <c r="AO130" s="63">
        <f t="shared" ref="AO130:AO131" si="124">IF(P130=TRUE,-0.05,0)</f>
        <v>0</v>
      </c>
      <c r="AP130" s="63">
        <f t="shared" ref="AP130:AP131" si="125">IF(O130=TRUE,0.15,0)</f>
        <v>0</v>
      </c>
      <c r="AQ130" s="63"/>
      <c r="AR130" s="62">
        <v>384</v>
      </c>
      <c r="AS130" s="62"/>
      <c r="AT130" s="514"/>
      <c r="AU130" s="515"/>
      <c r="AV130" s="511">
        <f t="shared" si="102"/>
        <v>384</v>
      </c>
      <c r="AW130" s="511">
        <f t="shared" si="103"/>
        <v>384</v>
      </c>
      <c r="AX130" s="64"/>
      <c r="AY130" s="65"/>
      <c r="AZ130" s="66"/>
      <c r="BA130" s="67"/>
      <c r="BB130" s="68"/>
      <c r="BC130" s="45">
        <f t="shared" si="104"/>
        <v>0</v>
      </c>
      <c r="BD130" s="44">
        <f t="shared" si="105"/>
        <v>0</v>
      </c>
      <c r="BE130" s="512">
        <f t="shared" si="106"/>
        <v>403.20000000000005</v>
      </c>
      <c r="BF130" s="242"/>
      <c r="BG130" s="210">
        <f t="shared" si="65"/>
        <v>0</v>
      </c>
      <c r="BH130" s="512">
        <f t="shared" si="64"/>
        <v>422.40000000000003</v>
      </c>
      <c r="BI130" s="400"/>
      <c r="BJ130" s="44">
        <f t="shared" si="107"/>
        <v>0</v>
      </c>
      <c r="BK130" s="512">
        <f t="shared" si="108"/>
        <v>441.59999999999997</v>
      </c>
      <c r="BL130" s="400"/>
      <c r="BM130" s="210">
        <f t="shared" si="109"/>
        <v>0</v>
      </c>
      <c r="BN130" s="512">
        <f t="shared" si="110"/>
        <v>460.79999999999995</v>
      </c>
      <c r="BO130" s="397">
        <f t="shared" si="111"/>
        <v>0</v>
      </c>
      <c r="BP130" s="210">
        <f t="shared" si="112"/>
        <v>0</v>
      </c>
      <c r="BQ130" s="44">
        <f t="shared" si="113"/>
        <v>0</v>
      </c>
      <c r="BR130" s="215">
        <v>2446</v>
      </c>
    </row>
    <row r="131" spans="1:70" ht="13" customHeight="1">
      <c r="A131" s="44" t="str">
        <f t="shared" si="122"/>
        <v>BL22447</v>
      </c>
      <c r="B131" s="247" t="s">
        <v>1086</v>
      </c>
      <c r="C131" s="247" t="s">
        <v>1444</v>
      </c>
      <c r="D131" s="247" t="s">
        <v>65</v>
      </c>
      <c r="E131" s="399"/>
      <c r="F131" s="46" t="s">
        <v>2400</v>
      </c>
      <c r="G131" s="650" t="s">
        <v>1981</v>
      </c>
      <c r="H131" s="47" t="s">
        <v>74</v>
      </c>
      <c r="I131" s="616" t="s">
        <v>1806</v>
      </c>
      <c r="J131" s="636" t="s">
        <v>1809</v>
      </c>
      <c r="K131" s="636" t="s">
        <v>1801</v>
      </c>
      <c r="L131" s="223" t="s">
        <v>1799</v>
      </c>
      <c r="M131" s="48">
        <v>4.45</v>
      </c>
      <c r="N131" s="44">
        <v>1</v>
      </c>
      <c r="O131" s="210"/>
      <c r="P131" s="210"/>
      <c r="Q131" s="49"/>
      <c r="R131" s="50"/>
      <c r="S131" s="51"/>
      <c r="T131" s="52"/>
      <c r="U131" s="53"/>
      <c r="V131" s="54"/>
      <c r="W131" s="55"/>
      <c r="X131" s="56"/>
      <c r="Y131" s="57"/>
      <c r="Z131" s="58"/>
      <c r="AA131" s="59"/>
      <c r="AB131" s="95"/>
      <c r="AC131" s="95"/>
      <c r="AD131" s="213">
        <f t="shared" si="63"/>
        <v>0</v>
      </c>
      <c r="AE131" s="60">
        <f t="shared" si="123"/>
        <v>0</v>
      </c>
      <c r="AF131" s="62"/>
      <c r="AG131" s="62"/>
      <c r="AH131" s="63"/>
      <c r="AI131" s="62"/>
      <c r="AJ131" s="62"/>
      <c r="AK131" s="62"/>
      <c r="AL131" s="516"/>
      <c r="AM131" s="510"/>
      <c r="AN131" s="62">
        <f>ROUND(CEILING(AR131*('Summary '!$J$4/100+1),5),0)-1</f>
        <v>509</v>
      </c>
      <c r="AO131" s="63">
        <f t="shared" si="124"/>
        <v>0</v>
      </c>
      <c r="AP131" s="63">
        <f t="shared" si="125"/>
        <v>0</v>
      </c>
      <c r="AQ131" s="63"/>
      <c r="AR131" s="62">
        <v>414</v>
      </c>
      <c r="AS131" s="62"/>
      <c r="AT131" s="514"/>
      <c r="AU131" s="515"/>
      <c r="AV131" s="511">
        <f t="shared" si="102"/>
        <v>414</v>
      </c>
      <c r="AW131" s="511">
        <f t="shared" si="103"/>
        <v>414</v>
      </c>
      <c r="AX131" s="64"/>
      <c r="AY131" s="65"/>
      <c r="AZ131" s="66"/>
      <c r="BA131" s="67"/>
      <c r="BB131" s="68"/>
      <c r="BC131" s="45">
        <f t="shared" si="104"/>
        <v>0</v>
      </c>
      <c r="BD131" s="44">
        <f t="shared" si="105"/>
        <v>0</v>
      </c>
      <c r="BE131" s="512">
        <f t="shared" si="106"/>
        <v>434.70000000000005</v>
      </c>
      <c r="BF131" s="242"/>
      <c r="BG131" s="210">
        <f t="shared" si="65"/>
        <v>0</v>
      </c>
      <c r="BH131" s="512">
        <f t="shared" si="64"/>
        <v>455.40000000000003</v>
      </c>
      <c r="BI131" s="400"/>
      <c r="BJ131" s="44">
        <f t="shared" si="107"/>
        <v>0</v>
      </c>
      <c r="BK131" s="512">
        <f t="shared" si="108"/>
        <v>476.09999999999997</v>
      </c>
      <c r="BL131" s="400"/>
      <c r="BM131" s="210">
        <f t="shared" si="109"/>
        <v>0</v>
      </c>
      <c r="BN131" s="512">
        <f t="shared" si="110"/>
        <v>496.79999999999995</v>
      </c>
      <c r="BO131" s="397">
        <f t="shared" si="111"/>
        <v>0</v>
      </c>
      <c r="BP131" s="210">
        <f t="shared" si="112"/>
        <v>0</v>
      </c>
      <c r="BQ131" s="44">
        <f t="shared" si="113"/>
        <v>0</v>
      </c>
      <c r="BR131" s="215">
        <v>2447</v>
      </c>
    </row>
    <row r="132" spans="1:70" ht="13" customHeight="1">
      <c r="A132" s="210" t="str">
        <f t="shared" si="120"/>
        <v>BL22406</v>
      </c>
      <c r="B132" s="241" t="s">
        <v>1339</v>
      </c>
      <c r="C132" s="241" t="s">
        <v>1340</v>
      </c>
      <c r="D132" s="241" t="s">
        <v>7</v>
      </c>
      <c r="E132" s="426"/>
      <c r="F132" s="241" t="s">
        <v>67</v>
      </c>
      <c r="G132" s="243" t="s">
        <v>87</v>
      </c>
      <c r="H132" s="241" t="s">
        <v>74</v>
      </c>
      <c r="I132" s="616" t="s">
        <v>1806</v>
      </c>
      <c r="J132" s="636" t="s">
        <v>1809</v>
      </c>
      <c r="K132" s="636" t="s">
        <v>1801</v>
      </c>
      <c r="L132" s="223" t="s">
        <v>1799</v>
      </c>
      <c r="M132" s="212">
        <v>1.6419999999999999</v>
      </c>
      <c r="N132" s="210">
        <v>10</v>
      </c>
      <c r="O132" s="210"/>
      <c r="P132" s="210"/>
      <c r="Q132" s="224"/>
      <c r="R132" s="225"/>
      <c r="S132" s="196"/>
      <c r="T132" s="197"/>
      <c r="U132" s="226"/>
      <c r="V132" s="199"/>
      <c r="W132" s="200"/>
      <c r="X132" s="201"/>
      <c r="Y132" s="202"/>
      <c r="Z132" s="203"/>
      <c r="AA132" s="227"/>
      <c r="AB132" s="240"/>
      <c r="AC132" s="240"/>
      <c r="AD132" s="213">
        <f t="shared" ref="AD132:AD177" si="126">SUM(Q132:AC132)</f>
        <v>0</v>
      </c>
      <c r="AE132" s="213">
        <f t="shared" si="121"/>
        <v>0</v>
      </c>
      <c r="AF132" s="62"/>
      <c r="AG132" s="62"/>
      <c r="AH132" s="63"/>
      <c r="AI132" s="62"/>
      <c r="AJ132" s="516"/>
      <c r="AK132" s="516"/>
      <c r="AL132" s="516"/>
      <c r="AM132" s="510"/>
      <c r="AN132" s="62">
        <f>ROUND(CEILING(AR132*('Summary '!$J$2/100+1),5),0)-1</f>
        <v>84</v>
      </c>
      <c r="AO132" s="63">
        <f t="shared" si="66"/>
        <v>0</v>
      </c>
      <c r="AP132" s="63">
        <f t="shared" si="67"/>
        <v>0</v>
      </c>
      <c r="AQ132" s="63"/>
      <c r="AR132" s="62">
        <v>69</v>
      </c>
      <c r="AS132" s="62"/>
      <c r="AT132" s="510"/>
      <c r="AU132" s="511"/>
      <c r="AV132" s="511">
        <f t="shared" si="102"/>
        <v>69</v>
      </c>
      <c r="AW132" s="511">
        <f t="shared" si="103"/>
        <v>69</v>
      </c>
      <c r="AX132" s="234"/>
      <c r="AY132" s="235"/>
      <c r="AZ132" s="236"/>
      <c r="BA132" s="237"/>
      <c r="BB132" s="238"/>
      <c r="BC132" s="239">
        <f t="shared" si="104"/>
        <v>0</v>
      </c>
      <c r="BD132" s="210">
        <f t="shared" si="105"/>
        <v>0</v>
      </c>
      <c r="BE132" s="512">
        <f t="shared" si="106"/>
        <v>72.45</v>
      </c>
      <c r="BF132" s="242"/>
      <c r="BG132" s="210">
        <f t="shared" si="65"/>
        <v>0</v>
      </c>
      <c r="BH132" s="512">
        <f t="shared" si="64"/>
        <v>75.900000000000006</v>
      </c>
      <c r="BI132" s="240"/>
      <c r="BJ132" s="210">
        <f t="shared" si="107"/>
        <v>0</v>
      </c>
      <c r="BK132" s="512">
        <f t="shared" si="108"/>
        <v>79.349999999999994</v>
      </c>
      <c r="BL132" s="240"/>
      <c r="BM132" s="210">
        <f t="shared" si="109"/>
        <v>0</v>
      </c>
      <c r="BN132" s="512">
        <f t="shared" si="110"/>
        <v>82.8</v>
      </c>
      <c r="BO132" s="397">
        <f t="shared" si="111"/>
        <v>0</v>
      </c>
      <c r="BP132" s="210">
        <f t="shared" si="112"/>
        <v>0</v>
      </c>
      <c r="BQ132" s="210">
        <f t="shared" si="113"/>
        <v>0</v>
      </c>
      <c r="BR132" s="215">
        <v>2406</v>
      </c>
    </row>
    <row r="133" spans="1:70" ht="13" customHeight="1">
      <c r="A133" s="210" t="str">
        <f t="shared" si="120"/>
        <v>BL22407</v>
      </c>
      <c r="B133" s="241" t="s">
        <v>1339</v>
      </c>
      <c r="C133" s="241" t="s">
        <v>1341</v>
      </c>
      <c r="D133" s="241" t="s">
        <v>7</v>
      </c>
      <c r="E133" s="426"/>
      <c r="F133" s="241" t="s">
        <v>72</v>
      </c>
      <c r="G133" s="241" t="s">
        <v>76</v>
      </c>
      <c r="H133" s="241" t="s">
        <v>74</v>
      </c>
      <c r="I133" s="616" t="s">
        <v>1806</v>
      </c>
      <c r="J133" s="636" t="s">
        <v>1809</v>
      </c>
      <c r="K133" s="636" t="s">
        <v>1801</v>
      </c>
      <c r="L133" s="223" t="s">
        <v>1799</v>
      </c>
      <c r="M133" s="212">
        <v>3.1469999999999998</v>
      </c>
      <c r="N133" s="210">
        <v>10</v>
      </c>
      <c r="O133" s="210"/>
      <c r="P133" s="210"/>
      <c r="Q133" s="224"/>
      <c r="R133" s="225"/>
      <c r="S133" s="196"/>
      <c r="T133" s="197"/>
      <c r="U133" s="226"/>
      <c r="V133" s="199"/>
      <c r="W133" s="200"/>
      <c r="X133" s="201"/>
      <c r="Y133" s="202"/>
      <c r="Z133" s="203"/>
      <c r="AA133" s="227"/>
      <c r="AB133" s="240"/>
      <c r="AC133" s="240"/>
      <c r="AD133" s="213">
        <f t="shared" si="126"/>
        <v>0</v>
      </c>
      <c r="AE133" s="213">
        <f t="shared" si="121"/>
        <v>0</v>
      </c>
      <c r="AF133" s="62"/>
      <c r="AG133" s="62"/>
      <c r="AH133" s="63"/>
      <c r="AI133" s="62"/>
      <c r="AJ133" s="516"/>
      <c r="AK133" s="516"/>
      <c r="AL133" s="516"/>
      <c r="AM133" s="510"/>
      <c r="AN133" s="62">
        <f>ROUND(CEILING(AR133*('Summary '!$J$2/100+1),5),0)-1</f>
        <v>114</v>
      </c>
      <c r="AO133" s="63">
        <f t="shared" si="66"/>
        <v>0</v>
      </c>
      <c r="AP133" s="63">
        <f t="shared" si="67"/>
        <v>0</v>
      </c>
      <c r="AQ133" s="63"/>
      <c r="AR133" s="62">
        <v>94</v>
      </c>
      <c r="AS133" s="62"/>
      <c r="AT133" s="510"/>
      <c r="AU133" s="511"/>
      <c r="AV133" s="511">
        <f t="shared" si="102"/>
        <v>94</v>
      </c>
      <c r="AW133" s="511">
        <f t="shared" si="103"/>
        <v>94</v>
      </c>
      <c r="AX133" s="234"/>
      <c r="AY133" s="235"/>
      <c r="AZ133" s="236"/>
      <c r="BA133" s="237"/>
      <c r="BB133" s="238"/>
      <c r="BC133" s="239">
        <f t="shared" si="104"/>
        <v>0</v>
      </c>
      <c r="BD133" s="210">
        <f t="shared" si="105"/>
        <v>0</v>
      </c>
      <c r="BE133" s="512">
        <f t="shared" si="106"/>
        <v>98.7</v>
      </c>
      <c r="BF133" s="242"/>
      <c r="BG133" s="210">
        <f t="shared" si="65"/>
        <v>0</v>
      </c>
      <c r="BH133" s="512">
        <f t="shared" si="64"/>
        <v>103.4</v>
      </c>
      <c r="BI133" s="240"/>
      <c r="BJ133" s="210">
        <f t="shared" si="107"/>
        <v>0</v>
      </c>
      <c r="BK133" s="512">
        <f t="shared" si="108"/>
        <v>108.1</v>
      </c>
      <c r="BL133" s="240"/>
      <c r="BM133" s="210">
        <f t="shared" si="109"/>
        <v>0</v>
      </c>
      <c r="BN133" s="512">
        <f t="shared" si="110"/>
        <v>112.8</v>
      </c>
      <c r="BO133" s="397">
        <f t="shared" si="111"/>
        <v>0</v>
      </c>
      <c r="BP133" s="210">
        <f t="shared" si="112"/>
        <v>0</v>
      </c>
      <c r="BQ133" s="210">
        <f t="shared" si="113"/>
        <v>0</v>
      </c>
      <c r="BR133" s="215">
        <v>2407</v>
      </c>
    </row>
    <row r="134" spans="1:70" ht="13" customHeight="1">
      <c r="A134" s="210" t="str">
        <f t="shared" si="120"/>
        <v>BL22408</v>
      </c>
      <c r="B134" s="241" t="s">
        <v>1339</v>
      </c>
      <c r="C134" s="241" t="s">
        <v>1342</v>
      </c>
      <c r="D134" s="241" t="s">
        <v>7</v>
      </c>
      <c r="E134" s="426"/>
      <c r="F134" s="241" t="s">
        <v>59</v>
      </c>
      <c r="G134" s="241" t="s">
        <v>76</v>
      </c>
      <c r="H134" s="241" t="s">
        <v>74</v>
      </c>
      <c r="I134" s="616" t="s">
        <v>1806</v>
      </c>
      <c r="J134" s="636" t="s">
        <v>1809</v>
      </c>
      <c r="K134" s="636" t="s">
        <v>1801</v>
      </c>
      <c r="L134" s="223" t="s">
        <v>1799</v>
      </c>
      <c r="M134" s="212">
        <v>6.5970000000000004</v>
      </c>
      <c r="N134" s="210">
        <v>10</v>
      </c>
      <c r="O134" s="210"/>
      <c r="P134" s="210"/>
      <c r="Q134" s="224"/>
      <c r="R134" s="225"/>
      <c r="S134" s="196"/>
      <c r="T134" s="197"/>
      <c r="U134" s="226"/>
      <c r="V134" s="199"/>
      <c r="W134" s="200"/>
      <c r="X134" s="201"/>
      <c r="Y134" s="202"/>
      <c r="Z134" s="203"/>
      <c r="AA134" s="227"/>
      <c r="AB134" s="240"/>
      <c r="AC134" s="240"/>
      <c r="AD134" s="213">
        <f t="shared" si="126"/>
        <v>0</v>
      </c>
      <c r="AE134" s="213">
        <f t="shared" si="121"/>
        <v>0</v>
      </c>
      <c r="AF134" s="62"/>
      <c r="AG134" s="62"/>
      <c r="AH134" s="63"/>
      <c r="AI134" s="62"/>
      <c r="AJ134" s="516"/>
      <c r="AK134" s="516"/>
      <c r="AL134" s="516"/>
      <c r="AM134" s="510"/>
      <c r="AN134" s="62">
        <f>ROUND(CEILING(AR134*('Summary '!$J$2/100+1),5),0)-1</f>
        <v>164</v>
      </c>
      <c r="AO134" s="63">
        <f t="shared" si="66"/>
        <v>0</v>
      </c>
      <c r="AP134" s="63">
        <f t="shared" si="67"/>
        <v>0</v>
      </c>
      <c r="AQ134" s="63"/>
      <c r="AR134" s="62">
        <v>134</v>
      </c>
      <c r="AS134" s="62"/>
      <c r="AT134" s="510"/>
      <c r="AU134" s="511"/>
      <c r="AV134" s="511">
        <f t="shared" si="102"/>
        <v>134</v>
      </c>
      <c r="AW134" s="511">
        <f t="shared" si="103"/>
        <v>134</v>
      </c>
      <c r="AX134" s="234"/>
      <c r="AY134" s="235"/>
      <c r="AZ134" s="236"/>
      <c r="BA134" s="237"/>
      <c r="BB134" s="238"/>
      <c r="BC134" s="239">
        <f t="shared" si="104"/>
        <v>0</v>
      </c>
      <c r="BD134" s="210">
        <f t="shared" si="105"/>
        <v>0</v>
      </c>
      <c r="BE134" s="512">
        <f t="shared" si="106"/>
        <v>140.70000000000002</v>
      </c>
      <c r="BF134" s="242"/>
      <c r="BG134" s="210">
        <f t="shared" si="65"/>
        <v>0</v>
      </c>
      <c r="BH134" s="512">
        <f t="shared" ref="BH134:BH177" si="127">$AV134*(1.1+$AO134+$AP134)</f>
        <v>147.4</v>
      </c>
      <c r="BI134" s="240"/>
      <c r="BJ134" s="210">
        <f t="shared" si="107"/>
        <v>0</v>
      </c>
      <c r="BK134" s="512">
        <f t="shared" si="108"/>
        <v>154.1</v>
      </c>
      <c r="BL134" s="240"/>
      <c r="BM134" s="210">
        <f t="shared" si="109"/>
        <v>0</v>
      </c>
      <c r="BN134" s="512">
        <f t="shared" si="110"/>
        <v>160.79999999999998</v>
      </c>
      <c r="BO134" s="397">
        <f t="shared" si="111"/>
        <v>0</v>
      </c>
      <c r="BP134" s="210">
        <f t="shared" si="112"/>
        <v>0</v>
      </c>
      <c r="BQ134" s="210">
        <f t="shared" si="113"/>
        <v>0</v>
      </c>
      <c r="BR134" s="215">
        <v>2408</v>
      </c>
    </row>
    <row r="135" spans="1:70" ht="13" customHeight="1">
      <c r="A135" s="44" t="str">
        <f t="shared" ref="A135:A137" si="128">"BL2"&amp;REPT(0,4-LEN(BR135))&amp;BR135</f>
        <v>BL22231</v>
      </c>
      <c r="B135" s="47" t="s">
        <v>1087</v>
      </c>
      <c r="C135" s="47" t="s">
        <v>480</v>
      </c>
      <c r="D135" s="47" t="s">
        <v>7</v>
      </c>
      <c r="E135" s="241"/>
      <c r="F135" s="46" t="s">
        <v>59</v>
      </c>
      <c r="G135" s="46" t="s">
        <v>87</v>
      </c>
      <c r="H135" s="47" t="s">
        <v>74</v>
      </c>
      <c r="I135" s="616" t="s">
        <v>1806</v>
      </c>
      <c r="J135" s="636" t="s">
        <v>1809</v>
      </c>
      <c r="K135" s="636" t="s">
        <v>1801</v>
      </c>
      <c r="L135" s="223" t="s">
        <v>1799</v>
      </c>
      <c r="M135" s="48">
        <v>5.7750000000000004</v>
      </c>
      <c r="N135" s="44">
        <v>5</v>
      </c>
      <c r="O135" s="210"/>
      <c r="P135" s="210"/>
      <c r="Q135" s="49"/>
      <c r="R135" s="50"/>
      <c r="S135" s="51"/>
      <c r="T135" s="52"/>
      <c r="U135" s="53"/>
      <c r="V135" s="54"/>
      <c r="W135" s="55"/>
      <c r="X135" s="56"/>
      <c r="Y135" s="57"/>
      <c r="Z135" s="58"/>
      <c r="AA135" s="59"/>
      <c r="AB135" s="95"/>
      <c r="AC135" s="95"/>
      <c r="AD135" s="213">
        <f t="shared" si="126"/>
        <v>0</v>
      </c>
      <c r="AE135" s="60">
        <f t="shared" ref="AE135:AE137" si="129">N135*AD135</f>
        <v>0</v>
      </c>
      <c r="AF135" s="62"/>
      <c r="AG135" s="62"/>
      <c r="AH135" s="63"/>
      <c r="AI135" s="62"/>
      <c r="AJ135" s="62"/>
      <c r="AK135" s="62"/>
      <c r="AL135" s="516"/>
      <c r="AM135" s="510"/>
      <c r="AN135" s="62">
        <f>ROUND(CEILING(AR135*('Summary '!$J$2/100+1),5),0)-1</f>
        <v>139</v>
      </c>
      <c r="AO135" s="63">
        <f t="shared" si="66"/>
        <v>0</v>
      </c>
      <c r="AP135" s="63">
        <f t="shared" si="67"/>
        <v>0</v>
      </c>
      <c r="AQ135" s="63"/>
      <c r="AR135" s="62">
        <v>114</v>
      </c>
      <c r="AS135" s="62"/>
      <c r="AT135" s="514"/>
      <c r="AU135" s="515"/>
      <c r="AV135" s="511">
        <f t="shared" si="102"/>
        <v>114</v>
      </c>
      <c r="AW135" s="511">
        <f t="shared" si="103"/>
        <v>114</v>
      </c>
      <c r="AX135" s="64"/>
      <c r="AY135" s="65"/>
      <c r="AZ135" s="66"/>
      <c r="BA135" s="67"/>
      <c r="BB135" s="68"/>
      <c r="BC135" s="45">
        <f t="shared" si="104"/>
        <v>0</v>
      </c>
      <c r="BD135" s="44">
        <f t="shared" si="105"/>
        <v>0</v>
      </c>
      <c r="BE135" s="512">
        <f t="shared" si="106"/>
        <v>119.7</v>
      </c>
      <c r="BF135" s="242"/>
      <c r="BG135" s="210">
        <f t="shared" ref="BG135:BG171" si="130">$N135*BF135</f>
        <v>0</v>
      </c>
      <c r="BH135" s="512">
        <f t="shared" si="127"/>
        <v>125.4</v>
      </c>
      <c r="BI135" s="95"/>
      <c r="BJ135" s="44">
        <f t="shared" si="107"/>
        <v>0</v>
      </c>
      <c r="BK135" s="512">
        <f t="shared" si="108"/>
        <v>131.1</v>
      </c>
      <c r="BL135" s="95"/>
      <c r="BM135" s="210">
        <f t="shared" si="109"/>
        <v>0</v>
      </c>
      <c r="BN135" s="512">
        <f t="shared" si="110"/>
        <v>136.79999999999998</v>
      </c>
      <c r="BO135" s="397">
        <f t="shared" si="111"/>
        <v>0</v>
      </c>
      <c r="BP135" s="210">
        <f t="shared" si="112"/>
        <v>0</v>
      </c>
      <c r="BQ135" s="44">
        <f t="shared" si="113"/>
        <v>0</v>
      </c>
      <c r="BR135" s="70">
        <v>2231</v>
      </c>
    </row>
    <row r="136" spans="1:70" ht="13" customHeight="1">
      <c r="A136" s="44" t="str">
        <f t="shared" si="128"/>
        <v>BL22232</v>
      </c>
      <c r="B136" s="47" t="s">
        <v>1087</v>
      </c>
      <c r="C136" s="47" t="s">
        <v>481</v>
      </c>
      <c r="D136" s="47" t="s">
        <v>7</v>
      </c>
      <c r="E136" s="241"/>
      <c r="F136" s="46" t="s">
        <v>59</v>
      </c>
      <c r="G136" s="47" t="s">
        <v>99</v>
      </c>
      <c r="H136" s="47" t="s">
        <v>74</v>
      </c>
      <c r="I136" s="616" t="s">
        <v>1806</v>
      </c>
      <c r="J136" s="636" t="s">
        <v>1809</v>
      </c>
      <c r="K136" s="636" t="s">
        <v>1801</v>
      </c>
      <c r="L136" s="223" t="s">
        <v>1799</v>
      </c>
      <c r="M136" s="48">
        <v>6.5739999999999998</v>
      </c>
      <c r="N136" s="44">
        <v>3</v>
      </c>
      <c r="O136" s="210"/>
      <c r="P136" s="210"/>
      <c r="Q136" s="49"/>
      <c r="R136" s="50"/>
      <c r="S136" s="51"/>
      <c r="T136" s="52"/>
      <c r="U136" s="53"/>
      <c r="V136" s="54"/>
      <c r="W136" s="55"/>
      <c r="X136" s="56"/>
      <c r="Y136" s="57"/>
      <c r="Z136" s="58"/>
      <c r="AA136" s="59"/>
      <c r="AB136" s="95"/>
      <c r="AC136" s="95"/>
      <c r="AD136" s="213">
        <f t="shared" si="126"/>
        <v>0</v>
      </c>
      <c r="AE136" s="60">
        <f t="shared" si="129"/>
        <v>0</v>
      </c>
      <c r="AF136" s="62"/>
      <c r="AG136" s="62"/>
      <c r="AH136" s="63"/>
      <c r="AI136" s="62"/>
      <c r="AJ136" s="62"/>
      <c r="AK136" s="62"/>
      <c r="AL136" s="516"/>
      <c r="AM136" s="510"/>
      <c r="AN136" s="62">
        <f>ROUND(CEILING(AR136*('Summary '!$J$2/100+1),5),0)-1</f>
        <v>154</v>
      </c>
      <c r="AO136" s="63">
        <f t="shared" si="66"/>
        <v>0</v>
      </c>
      <c r="AP136" s="63">
        <f t="shared" si="67"/>
        <v>0</v>
      </c>
      <c r="AQ136" s="63"/>
      <c r="AR136" s="62">
        <v>124</v>
      </c>
      <c r="AS136" s="62"/>
      <c r="AT136" s="514"/>
      <c r="AU136" s="515"/>
      <c r="AV136" s="511">
        <f t="shared" si="102"/>
        <v>124</v>
      </c>
      <c r="AW136" s="511">
        <f t="shared" si="103"/>
        <v>124</v>
      </c>
      <c r="AX136" s="64"/>
      <c r="AY136" s="65"/>
      <c r="AZ136" s="66"/>
      <c r="BA136" s="67"/>
      <c r="BB136" s="68"/>
      <c r="BC136" s="45">
        <f t="shared" si="104"/>
        <v>0</v>
      </c>
      <c r="BD136" s="44">
        <f t="shared" si="105"/>
        <v>0</v>
      </c>
      <c r="BE136" s="512">
        <f t="shared" si="106"/>
        <v>130.20000000000002</v>
      </c>
      <c r="BF136" s="242"/>
      <c r="BG136" s="210">
        <f t="shared" si="130"/>
        <v>0</v>
      </c>
      <c r="BH136" s="512">
        <f t="shared" si="127"/>
        <v>136.4</v>
      </c>
      <c r="BI136" s="95"/>
      <c r="BJ136" s="44">
        <f t="shared" si="107"/>
        <v>0</v>
      </c>
      <c r="BK136" s="512">
        <f t="shared" si="108"/>
        <v>142.6</v>
      </c>
      <c r="BL136" s="95"/>
      <c r="BM136" s="210">
        <f t="shared" si="109"/>
        <v>0</v>
      </c>
      <c r="BN136" s="512">
        <f t="shared" si="110"/>
        <v>148.79999999999998</v>
      </c>
      <c r="BO136" s="397">
        <f t="shared" si="111"/>
        <v>0</v>
      </c>
      <c r="BP136" s="210">
        <f t="shared" si="112"/>
        <v>0</v>
      </c>
      <c r="BQ136" s="44">
        <f t="shared" si="113"/>
        <v>0</v>
      </c>
      <c r="BR136" s="70">
        <v>2232</v>
      </c>
    </row>
    <row r="137" spans="1:70" ht="13" customHeight="1">
      <c r="A137" s="44" t="str">
        <f t="shared" si="128"/>
        <v>BL22236</v>
      </c>
      <c r="B137" s="47" t="s">
        <v>1087</v>
      </c>
      <c r="C137" s="47" t="s">
        <v>811</v>
      </c>
      <c r="D137" s="47" t="s">
        <v>7</v>
      </c>
      <c r="E137" s="241"/>
      <c r="F137" s="46" t="s">
        <v>59</v>
      </c>
      <c r="G137" s="47" t="s">
        <v>99</v>
      </c>
      <c r="H137" s="47" t="s">
        <v>74</v>
      </c>
      <c r="I137" s="616" t="s">
        <v>1806</v>
      </c>
      <c r="J137" s="636" t="s">
        <v>1809</v>
      </c>
      <c r="K137" s="636" t="s">
        <v>1801</v>
      </c>
      <c r="L137" s="223" t="s">
        <v>1799</v>
      </c>
      <c r="M137" s="48">
        <v>6.9640000000000004</v>
      </c>
      <c r="N137" s="44">
        <v>2</v>
      </c>
      <c r="O137" s="210"/>
      <c r="P137" s="210"/>
      <c r="Q137" s="49"/>
      <c r="R137" s="50"/>
      <c r="S137" s="51"/>
      <c r="T137" s="52"/>
      <c r="U137" s="53"/>
      <c r="V137" s="54"/>
      <c r="W137" s="55"/>
      <c r="X137" s="56"/>
      <c r="Y137" s="57"/>
      <c r="Z137" s="58"/>
      <c r="AA137" s="59"/>
      <c r="AB137" s="95"/>
      <c r="AC137" s="95"/>
      <c r="AD137" s="213">
        <f t="shared" si="126"/>
        <v>0</v>
      </c>
      <c r="AE137" s="60">
        <f t="shared" si="129"/>
        <v>0</v>
      </c>
      <c r="AF137" s="62"/>
      <c r="AG137" s="62"/>
      <c r="AH137" s="63"/>
      <c r="AI137" s="62"/>
      <c r="AJ137" s="62"/>
      <c r="AK137" s="62"/>
      <c r="AL137" s="516"/>
      <c r="AM137" s="510"/>
      <c r="AN137" s="62">
        <f>ROUND(CEILING(AR137*('Summary '!$J$2/100+1),5),0)-1</f>
        <v>164</v>
      </c>
      <c r="AO137" s="63">
        <f t="shared" si="66"/>
        <v>0</v>
      </c>
      <c r="AP137" s="63">
        <f t="shared" si="67"/>
        <v>0</v>
      </c>
      <c r="AQ137" s="63"/>
      <c r="AR137" s="62">
        <v>134</v>
      </c>
      <c r="AS137" s="62"/>
      <c r="AT137" s="514"/>
      <c r="AU137" s="515"/>
      <c r="AV137" s="511">
        <f t="shared" si="102"/>
        <v>134</v>
      </c>
      <c r="AW137" s="511">
        <f t="shared" si="103"/>
        <v>134</v>
      </c>
      <c r="AX137" s="64"/>
      <c r="AY137" s="65"/>
      <c r="AZ137" s="66"/>
      <c r="BA137" s="67"/>
      <c r="BB137" s="68"/>
      <c r="BC137" s="45">
        <f t="shared" si="104"/>
        <v>0</v>
      </c>
      <c r="BD137" s="44">
        <f t="shared" si="105"/>
        <v>0</v>
      </c>
      <c r="BE137" s="512">
        <f t="shared" si="106"/>
        <v>140.70000000000002</v>
      </c>
      <c r="BF137" s="242"/>
      <c r="BG137" s="210">
        <f t="shared" si="130"/>
        <v>0</v>
      </c>
      <c r="BH137" s="512">
        <f t="shared" si="127"/>
        <v>147.4</v>
      </c>
      <c r="BI137" s="95"/>
      <c r="BJ137" s="44">
        <f t="shared" si="107"/>
        <v>0</v>
      </c>
      <c r="BK137" s="512">
        <f t="shared" si="108"/>
        <v>154.1</v>
      </c>
      <c r="BL137" s="95"/>
      <c r="BM137" s="210">
        <f t="shared" si="109"/>
        <v>0</v>
      </c>
      <c r="BN137" s="512">
        <f t="shared" si="110"/>
        <v>160.79999999999998</v>
      </c>
      <c r="BO137" s="397">
        <f t="shared" si="111"/>
        <v>0</v>
      </c>
      <c r="BP137" s="210">
        <f t="shared" si="112"/>
        <v>0</v>
      </c>
      <c r="BQ137" s="44">
        <f t="shared" si="113"/>
        <v>0</v>
      </c>
      <c r="BR137" s="70">
        <v>2236</v>
      </c>
    </row>
    <row r="138" spans="1:70" ht="13" customHeight="1">
      <c r="A138" s="44" t="str">
        <f t="shared" ref="A138" si="131">"BL2"&amp;REPT(0,4-LEN(BR138))&amp;BR138</f>
        <v>BL22237</v>
      </c>
      <c r="B138" s="47" t="s">
        <v>1087</v>
      </c>
      <c r="C138" s="47" t="s">
        <v>812</v>
      </c>
      <c r="D138" s="47" t="s">
        <v>7</v>
      </c>
      <c r="E138" s="241"/>
      <c r="F138" s="46" t="s">
        <v>59</v>
      </c>
      <c r="G138" s="48" t="s">
        <v>99</v>
      </c>
      <c r="H138" s="47" t="s">
        <v>74</v>
      </c>
      <c r="I138" s="616" t="s">
        <v>1806</v>
      </c>
      <c r="J138" s="636" t="s">
        <v>1809</v>
      </c>
      <c r="K138" s="636" t="s">
        <v>1801</v>
      </c>
      <c r="L138" s="223" t="s">
        <v>1799</v>
      </c>
      <c r="M138" s="48">
        <v>9.3849999999999998</v>
      </c>
      <c r="N138" s="44">
        <v>2</v>
      </c>
      <c r="O138" s="210"/>
      <c r="P138" s="210"/>
      <c r="Q138" s="49"/>
      <c r="R138" s="50"/>
      <c r="S138" s="51"/>
      <c r="T138" s="52"/>
      <c r="U138" s="53"/>
      <c r="V138" s="54"/>
      <c r="W138" s="55"/>
      <c r="X138" s="56"/>
      <c r="Y138" s="57"/>
      <c r="Z138" s="58"/>
      <c r="AA138" s="59"/>
      <c r="AB138" s="95"/>
      <c r="AC138" s="95"/>
      <c r="AD138" s="213">
        <f t="shared" si="126"/>
        <v>0</v>
      </c>
      <c r="AE138" s="60">
        <f t="shared" ref="AE138" si="132">N138*AD138</f>
        <v>0</v>
      </c>
      <c r="AF138" s="62"/>
      <c r="AG138" s="62"/>
      <c r="AH138" s="63"/>
      <c r="AI138" s="62"/>
      <c r="AJ138" s="62"/>
      <c r="AK138" s="62"/>
      <c r="AL138" s="516"/>
      <c r="AM138" s="510"/>
      <c r="AN138" s="62">
        <f>ROUND(CEILING(AR138*('Summary '!$J$2/100+1),5),0)-1</f>
        <v>194</v>
      </c>
      <c r="AO138" s="63">
        <f t="shared" ref="AO138:AO171" si="133">IF(P138=TRUE,-0.05,0)</f>
        <v>0</v>
      </c>
      <c r="AP138" s="63">
        <f t="shared" ref="AP138:AP171" si="134">IF(O138=TRUE,0.15,0)</f>
        <v>0</v>
      </c>
      <c r="AQ138" s="63"/>
      <c r="AR138" s="62">
        <v>159</v>
      </c>
      <c r="AS138" s="62"/>
      <c r="AT138" s="514"/>
      <c r="AU138" s="515"/>
      <c r="AV138" s="511">
        <f t="shared" si="102"/>
        <v>159</v>
      </c>
      <c r="AW138" s="511">
        <f t="shared" si="103"/>
        <v>159</v>
      </c>
      <c r="AX138" s="64"/>
      <c r="AY138" s="65"/>
      <c r="AZ138" s="66"/>
      <c r="BA138" s="67"/>
      <c r="BB138" s="68"/>
      <c r="BC138" s="45">
        <f t="shared" si="104"/>
        <v>0</v>
      </c>
      <c r="BD138" s="44">
        <f t="shared" si="105"/>
        <v>0</v>
      </c>
      <c r="BE138" s="512">
        <f t="shared" si="106"/>
        <v>166.95000000000002</v>
      </c>
      <c r="BF138" s="242"/>
      <c r="BG138" s="210">
        <f t="shared" si="130"/>
        <v>0</v>
      </c>
      <c r="BH138" s="512">
        <f t="shared" si="127"/>
        <v>174.9</v>
      </c>
      <c r="BI138" s="95"/>
      <c r="BJ138" s="44">
        <f t="shared" si="107"/>
        <v>0</v>
      </c>
      <c r="BK138" s="512">
        <f t="shared" si="108"/>
        <v>182.85</v>
      </c>
      <c r="BL138" s="95"/>
      <c r="BM138" s="210">
        <f t="shared" si="109"/>
        <v>0</v>
      </c>
      <c r="BN138" s="512">
        <f t="shared" si="110"/>
        <v>190.79999999999998</v>
      </c>
      <c r="BO138" s="397">
        <f t="shared" si="111"/>
        <v>0</v>
      </c>
      <c r="BP138" s="210">
        <f t="shared" si="112"/>
        <v>0</v>
      </c>
      <c r="BQ138" s="44">
        <f t="shared" si="113"/>
        <v>0</v>
      </c>
      <c r="BR138" s="70">
        <v>2237</v>
      </c>
    </row>
    <row r="139" spans="1:70" ht="13" customHeight="1">
      <c r="A139" s="44" t="str">
        <f t="shared" si="120"/>
        <v>BL21901</v>
      </c>
      <c r="B139" s="247" t="s">
        <v>1087</v>
      </c>
      <c r="C139" s="247" t="s">
        <v>802</v>
      </c>
      <c r="D139" s="247" t="s">
        <v>65</v>
      </c>
      <c r="E139" s="247"/>
      <c r="F139" s="46" t="s">
        <v>2402</v>
      </c>
      <c r="G139" s="650" t="s">
        <v>1982</v>
      </c>
      <c r="H139" s="47" t="s">
        <v>74</v>
      </c>
      <c r="I139" s="616" t="s">
        <v>1806</v>
      </c>
      <c r="J139" s="636" t="s">
        <v>1809</v>
      </c>
      <c r="K139" s="636" t="s">
        <v>1801</v>
      </c>
      <c r="L139" s="223" t="s">
        <v>1799</v>
      </c>
      <c r="M139" s="48">
        <v>1.6</v>
      </c>
      <c r="N139" s="44">
        <v>1</v>
      </c>
      <c r="O139" s="210"/>
      <c r="P139" s="210"/>
      <c r="Q139" s="49"/>
      <c r="R139" s="50"/>
      <c r="S139" s="51"/>
      <c r="T139" s="52"/>
      <c r="U139" s="53"/>
      <c r="V139" s="54"/>
      <c r="W139" s="55"/>
      <c r="X139" s="56"/>
      <c r="Y139" s="57"/>
      <c r="Z139" s="58"/>
      <c r="AA139" s="59"/>
      <c r="AB139" s="95"/>
      <c r="AC139" s="95"/>
      <c r="AD139" s="213">
        <f t="shared" si="126"/>
        <v>0</v>
      </c>
      <c r="AE139" s="60">
        <f t="shared" si="121"/>
        <v>0</v>
      </c>
      <c r="AF139" s="62"/>
      <c r="AG139" s="62"/>
      <c r="AH139" s="63"/>
      <c r="AI139" s="62"/>
      <c r="AJ139" s="62"/>
      <c r="AK139" s="62"/>
      <c r="AL139" s="516"/>
      <c r="AM139" s="510"/>
      <c r="AN139" s="62">
        <f>ROUND(CEILING(AR139*('Summary '!$J$4/100+1),5),0)-1</f>
        <v>294</v>
      </c>
      <c r="AO139" s="63">
        <f t="shared" si="133"/>
        <v>0</v>
      </c>
      <c r="AP139" s="63">
        <f t="shared" si="134"/>
        <v>0</v>
      </c>
      <c r="AQ139" s="63"/>
      <c r="AR139" s="62">
        <v>239</v>
      </c>
      <c r="AS139" s="62"/>
      <c r="AT139" s="514"/>
      <c r="AU139" s="515"/>
      <c r="AV139" s="511">
        <f t="shared" si="102"/>
        <v>239</v>
      </c>
      <c r="AW139" s="511">
        <f t="shared" si="103"/>
        <v>239</v>
      </c>
      <c r="AX139" s="64"/>
      <c r="AY139" s="65"/>
      <c r="AZ139" s="66"/>
      <c r="BA139" s="67"/>
      <c r="BB139" s="68"/>
      <c r="BC139" s="45">
        <f t="shared" si="104"/>
        <v>0</v>
      </c>
      <c r="BD139" s="44">
        <f t="shared" si="105"/>
        <v>0</v>
      </c>
      <c r="BE139" s="512">
        <f t="shared" si="106"/>
        <v>250.95000000000002</v>
      </c>
      <c r="BF139" s="242"/>
      <c r="BG139" s="210">
        <f t="shared" si="130"/>
        <v>0</v>
      </c>
      <c r="BH139" s="512">
        <f t="shared" si="127"/>
        <v>262.90000000000003</v>
      </c>
      <c r="BI139" s="400"/>
      <c r="BJ139" s="44">
        <f t="shared" si="107"/>
        <v>0</v>
      </c>
      <c r="BK139" s="512">
        <f t="shared" si="108"/>
        <v>274.84999999999997</v>
      </c>
      <c r="BL139" s="400"/>
      <c r="BM139" s="210">
        <f t="shared" si="109"/>
        <v>0</v>
      </c>
      <c r="BN139" s="512">
        <f t="shared" si="110"/>
        <v>286.8</v>
      </c>
      <c r="BO139" s="397">
        <f t="shared" si="111"/>
        <v>0</v>
      </c>
      <c r="BP139" s="210">
        <f t="shared" si="112"/>
        <v>0</v>
      </c>
      <c r="BQ139" s="44">
        <f t="shared" si="113"/>
        <v>0</v>
      </c>
      <c r="BR139" s="70">
        <v>1901</v>
      </c>
    </row>
    <row r="140" spans="1:70" ht="13" customHeight="1">
      <c r="A140" s="44" t="str">
        <f t="shared" si="120"/>
        <v>BL21902</v>
      </c>
      <c r="B140" s="247" t="s">
        <v>1087</v>
      </c>
      <c r="C140" s="247" t="s">
        <v>801</v>
      </c>
      <c r="D140" s="247" t="s">
        <v>65</v>
      </c>
      <c r="E140" s="247"/>
      <c r="F140" s="46" t="s">
        <v>2403</v>
      </c>
      <c r="G140" s="652" t="s">
        <v>1983</v>
      </c>
      <c r="H140" s="47" t="s">
        <v>74</v>
      </c>
      <c r="I140" s="616" t="s">
        <v>1806</v>
      </c>
      <c r="J140" s="636" t="s">
        <v>1809</v>
      </c>
      <c r="K140" s="636" t="s">
        <v>1801</v>
      </c>
      <c r="L140" s="223" t="s">
        <v>1799</v>
      </c>
      <c r="M140" s="48">
        <v>2.25</v>
      </c>
      <c r="N140" s="44">
        <v>1</v>
      </c>
      <c r="O140" s="210"/>
      <c r="P140" s="210"/>
      <c r="Q140" s="49"/>
      <c r="R140" s="50"/>
      <c r="S140" s="51"/>
      <c r="T140" s="52"/>
      <c r="U140" s="53"/>
      <c r="V140" s="54"/>
      <c r="W140" s="55"/>
      <c r="X140" s="56"/>
      <c r="Y140" s="57"/>
      <c r="Z140" s="58"/>
      <c r="AA140" s="59"/>
      <c r="AB140" s="95"/>
      <c r="AC140" s="95"/>
      <c r="AD140" s="213">
        <f t="shared" si="126"/>
        <v>0</v>
      </c>
      <c r="AE140" s="60">
        <f t="shared" si="121"/>
        <v>0</v>
      </c>
      <c r="AF140" s="62"/>
      <c r="AG140" s="62"/>
      <c r="AH140" s="63"/>
      <c r="AI140" s="62"/>
      <c r="AJ140" s="62"/>
      <c r="AK140" s="62"/>
      <c r="AL140" s="516"/>
      <c r="AM140" s="510"/>
      <c r="AN140" s="62">
        <f>ROUND(CEILING(AR140*('Summary '!$J$4/100+1),5),0)-1</f>
        <v>294</v>
      </c>
      <c r="AO140" s="63">
        <f t="shared" si="133"/>
        <v>0</v>
      </c>
      <c r="AP140" s="63">
        <f t="shared" si="134"/>
        <v>0</v>
      </c>
      <c r="AQ140" s="63"/>
      <c r="AR140" s="62">
        <v>239</v>
      </c>
      <c r="AS140" s="62"/>
      <c r="AT140" s="514"/>
      <c r="AU140" s="515"/>
      <c r="AV140" s="511">
        <f t="shared" si="102"/>
        <v>239</v>
      </c>
      <c r="AW140" s="511">
        <f t="shared" si="103"/>
        <v>239</v>
      </c>
      <c r="AX140" s="64"/>
      <c r="AY140" s="65"/>
      <c r="AZ140" s="66"/>
      <c r="BA140" s="67"/>
      <c r="BB140" s="68"/>
      <c r="BC140" s="45">
        <f t="shared" si="104"/>
        <v>0</v>
      </c>
      <c r="BD140" s="44">
        <f t="shared" si="105"/>
        <v>0</v>
      </c>
      <c r="BE140" s="512">
        <f t="shared" si="106"/>
        <v>250.95000000000002</v>
      </c>
      <c r="BF140" s="242"/>
      <c r="BG140" s="210">
        <f t="shared" si="130"/>
        <v>0</v>
      </c>
      <c r="BH140" s="512">
        <f t="shared" si="127"/>
        <v>262.90000000000003</v>
      </c>
      <c r="BI140" s="400"/>
      <c r="BJ140" s="44">
        <f t="shared" si="107"/>
        <v>0</v>
      </c>
      <c r="BK140" s="512">
        <f t="shared" si="108"/>
        <v>274.84999999999997</v>
      </c>
      <c r="BL140" s="400"/>
      <c r="BM140" s="210">
        <f t="shared" si="109"/>
        <v>0</v>
      </c>
      <c r="BN140" s="512">
        <f t="shared" si="110"/>
        <v>286.8</v>
      </c>
      <c r="BO140" s="397">
        <f t="shared" si="111"/>
        <v>0</v>
      </c>
      <c r="BP140" s="210">
        <f t="shared" si="112"/>
        <v>0</v>
      </c>
      <c r="BQ140" s="44">
        <f t="shared" si="113"/>
        <v>0</v>
      </c>
      <c r="BR140" s="70">
        <v>1902</v>
      </c>
    </row>
    <row r="141" spans="1:70" ht="13" customHeight="1">
      <c r="A141" s="210" t="s">
        <v>496</v>
      </c>
      <c r="B141" s="241" t="s">
        <v>1115</v>
      </c>
      <c r="C141" s="241" t="s">
        <v>1292</v>
      </c>
      <c r="D141" s="241" t="s">
        <v>7</v>
      </c>
      <c r="E141" s="241"/>
      <c r="F141" s="241" t="s">
        <v>61</v>
      </c>
      <c r="G141" s="241" t="s">
        <v>87</v>
      </c>
      <c r="H141" s="241" t="s">
        <v>74</v>
      </c>
      <c r="I141" s="616" t="s">
        <v>1806</v>
      </c>
      <c r="J141" s="636" t="s">
        <v>1809</v>
      </c>
      <c r="K141" s="636" t="s">
        <v>1801</v>
      </c>
      <c r="L141" s="223" t="s">
        <v>1799</v>
      </c>
      <c r="M141" s="212">
        <v>6.6</v>
      </c>
      <c r="N141" s="210">
        <v>4</v>
      </c>
      <c r="O141" s="210"/>
      <c r="P141" s="210"/>
      <c r="Q141" s="224"/>
      <c r="R141" s="225"/>
      <c r="S141" s="196"/>
      <c r="T141" s="197"/>
      <c r="U141" s="226"/>
      <c r="V141" s="199"/>
      <c r="W141" s="200"/>
      <c r="X141" s="201"/>
      <c r="Y141" s="202"/>
      <c r="Z141" s="203"/>
      <c r="AA141" s="227"/>
      <c r="AB141" s="95"/>
      <c r="AC141" s="95"/>
      <c r="AD141" s="213">
        <f t="shared" si="126"/>
        <v>0</v>
      </c>
      <c r="AE141" s="60">
        <f t="shared" ref="AE141" si="135">N141*AD141</f>
        <v>0</v>
      </c>
      <c r="AF141" s="62"/>
      <c r="AG141" s="62"/>
      <c r="AH141" s="63"/>
      <c r="AI141" s="62"/>
      <c r="AJ141" s="62"/>
      <c r="AK141" s="62"/>
      <c r="AL141" s="516"/>
      <c r="AM141" s="510"/>
      <c r="AN141" s="62">
        <f>ROUND(CEILING(AR141*('Summary '!$J$2/100+1),5),0)-1</f>
        <v>169</v>
      </c>
      <c r="AO141" s="63">
        <f t="shared" si="133"/>
        <v>0</v>
      </c>
      <c r="AP141" s="63">
        <f t="shared" si="134"/>
        <v>0</v>
      </c>
      <c r="AQ141" s="63"/>
      <c r="AR141" s="62">
        <v>139</v>
      </c>
      <c r="AS141" s="62"/>
      <c r="AT141" s="514"/>
      <c r="AU141" s="515"/>
      <c r="AV141" s="511">
        <f t="shared" si="102"/>
        <v>139</v>
      </c>
      <c r="AW141" s="511">
        <f t="shared" si="103"/>
        <v>139</v>
      </c>
      <c r="AX141" s="234"/>
      <c r="AY141" s="235"/>
      <c r="AZ141" s="236"/>
      <c r="BA141" s="237"/>
      <c r="BB141" s="238"/>
      <c r="BC141" s="45">
        <f t="shared" si="104"/>
        <v>0</v>
      </c>
      <c r="BD141" s="44">
        <f t="shared" si="105"/>
        <v>0</v>
      </c>
      <c r="BE141" s="512">
        <f t="shared" si="106"/>
        <v>145.95000000000002</v>
      </c>
      <c r="BF141" s="242"/>
      <c r="BG141" s="210">
        <f t="shared" si="130"/>
        <v>0</v>
      </c>
      <c r="BH141" s="512">
        <f t="shared" si="127"/>
        <v>152.9</v>
      </c>
      <c r="BI141" s="240"/>
      <c r="BJ141" s="44">
        <f t="shared" si="107"/>
        <v>0</v>
      </c>
      <c r="BK141" s="512">
        <f t="shared" si="108"/>
        <v>159.85</v>
      </c>
      <c r="BL141" s="240"/>
      <c r="BM141" s="210">
        <f t="shared" si="109"/>
        <v>0</v>
      </c>
      <c r="BN141" s="512">
        <f t="shared" si="110"/>
        <v>166.79999999999998</v>
      </c>
      <c r="BO141" s="397">
        <f t="shared" si="111"/>
        <v>0</v>
      </c>
      <c r="BP141" s="210">
        <f t="shared" si="112"/>
        <v>0</v>
      </c>
      <c r="BQ141" s="44">
        <f t="shared" si="113"/>
        <v>0</v>
      </c>
      <c r="BR141" s="215">
        <v>2347</v>
      </c>
    </row>
    <row r="142" spans="1:70" ht="13" customHeight="1">
      <c r="A142" s="210" t="s">
        <v>496</v>
      </c>
      <c r="B142" s="241" t="s">
        <v>1115</v>
      </c>
      <c r="C142" s="241" t="s">
        <v>1293</v>
      </c>
      <c r="D142" s="241" t="s">
        <v>7</v>
      </c>
      <c r="E142" s="241"/>
      <c r="F142" s="243" t="s">
        <v>61</v>
      </c>
      <c r="G142" s="241" t="s">
        <v>99</v>
      </c>
      <c r="H142" s="241" t="s">
        <v>74</v>
      </c>
      <c r="I142" s="616" t="s">
        <v>1806</v>
      </c>
      <c r="J142" s="636" t="s">
        <v>1809</v>
      </c>
      <c r="K142" s="636" t="s">
        <v>1801</v>
      </c>
      <c r="L142" s="223" t="s">
        <v>1799</v>
      </c>
      <c r="M142" s="212">
        <v>6.8789999999999996</v>
      </c>
      <c r="N142" s="210">
        <v>2</v>
      </c>
      <c r="O142" s="210"/>
      <c r="P142" s="210"/>
      <c r="Q142" s="224"/>
      <c r="R142" s="225"/>
      <c r="S142" s="196"/>
      <c r="T142" s="197"/>
      <c r="U142" s="226"/>
      <c r="V142" s="199"/>
      <c r="W142" s="200"/>
      <c r="X142" s="201"/>
      <c r="Y142" s="202"/>
      <c r="Z142" s="203"/>
      <c r="AA142" s="227"/>
      <c r="AB142" s="95"/>
      <c r="AC142" s="95"/>
      <c r="AD142" s="213">
        <f t="shared" si="126"/>
        <v>0</v>
      </c>
      <c r="AE142" s="60">
        <f t="shared" ref="AE142" si="136">N142*AD142</f>
        <v>0</v>
      </c>
      <c r="AF142" s="62"/>
      <c r="AG142" s="62"/>
      <c r="AH142" s="63"/>
      <c r="AI142" s="62"/>
      <c r="AJ142" s="62"/>
      <c r="AK142" s="62"/>
      <c r="AL142" s="516"/>
      <c r="AM142" s="510"/>
      <c r="AN142" s="62">
        <f>ROUND(CEILING(AR142*('Summary '!$J$2/100+1),5),0)-1</f>
        <v>169</v>
      </c>
      <c r="AO142" s="63">
        <f t="shared" si="133"/>
        <v>0</v>
      </c>
      <c r="AP142" s="63">
        <f t="shared" si="134"/>
        <v>0</v>
      </c>
      <c r="AQ142" s="63"/>
      <c r="AR142" s="62">
        <v>139</v>
      </c>
      <c r="AS142" s="62"/>
      <c r="AT142" s="514"/>
      <c r="AU142" s="515"/>
      <c r="AV142" s="511">
        <f t="shared" si="102"/>
        <v>139</v>
      </c>
      <c r="AW142" s="511">
        <f t="shared" si="103"/>
        <v>139</v>
      </c>
      <c r="AX142" s="234"/>
      <c r="AY142" s="235"/>
      <c r="AZ142" s="236"/>
      <c r="BA142" s="237"/>
      <c r="BB142" s="238"/>
      <c r="BC142" s="45">
        <f t="shared" si="104"/>
        <v>0</v>
      </c>
      <c r="BD142" s="44">
        <f t="shared" si="105"/>
        <v>0</v>
      </c>
      <c r="BE142" s="512">
        <f t="shared" si="106"/>
        <v>145.95000000000002</v>
      </c>
      <c r="BF142" s="242"/>
      <c r="BG142" s="210">
        <f t="shared" si="130"/>
        <v>0</v>
      </c>
      <c r="BH142" s="512">
        <f t="shared" si="127"/>
        <v>152.9</v>
      </c>
      <c r="BI142" s="240"/>
      <c r="BJ142" s="44">
        <f t="shared" si="107"/>
        <v>0</v>
      </c>
      <c r="BK142" s="512">
        <f t="shared" si="108"/>
        <v>159.85</v>
      </c>
      <c r="BL142" s="240"/>
      <c r="BM142" s="210">
        <f t="shared" si="109"/>
        <v>0</v>
      </c>
      <c r="BN142" s="512">
        <f t="shared" si="110"/>
        <v>166.79999999999998</v>
      </c>
      <c r="BO142" s="397">
        <f t="shared" si="111"/>
        <v>0</v>
      </c>
      <c r="BP142" s="210">
        <f t="shared" si="112"/>
        <v>0</v>
      </c>
      <c r="BQ142" s="44">
        <f t="shared" si="113"/>
        <v>0</v>
      </c>
      <c r="BR142" s="215">
        <v>2348</v>
      </c>
    </row>
    <row r="143" spans="1:70" ht="13" customHeight="1">
      <c r="A143" s="210" t="s">
        <v>496</v>
      </c>
      <c r="B143" s="241" t="s">
        <v>1115</v>
      </c>
      <c r="C143" s="241" t="s">
        <v>503</v>
      </c>
      <c r="D143" s="241" t="s">
        <v>7</v>
      </c>
      <c r="E143" s="241"/>
      <c r="F143" s="243" t="s">
        <v>61</v>
      </c>
      <c r="G143" s="241" t="s">
        <v>99</v>
      </c>
      <c r="H143" s="241" t="s">
        <v>74</v>
      </c>
      <c r="I143" s="616" t="s">
        <v>1806</v>
      </c>
      <c r="J143" s="636" t="s">
        <v>1809</v>
      </c>
      <c r="K143" s="636" t="s">
        <v>1801</v>
      </c>
      <c r="L143" s="223" t="s">
        <v>1799</v>
      </c>
      <c r="M143" s="212">
        <v>5.7</v>
      </c>
      <c r="N143" s="210">
        <v>1</v>
      </c>
      <c r="O143" s="210"/>
      <c r="P143" s="210"/>
      <c r="Q143" s="224"/>
      <c r="R143" s="225"/>
      <c r="S143" s="196"/>
      <c r="T143" s="197"/>
      <c r="U143" s="226"/>
      <c r="V143" s="199"/>
      <c r="W143" s="200"/>
      <c r="X143" s="201"/>
      <c r="Y143" s="202"/>
      <c r="Z143" s="203"/>
      <c r="AA143" s="227"/>
      <c r="AB143" s="95"/>
      <c r="AC143" s="95"/>
      <c r="AD143" s="213">
        <f t="shared" si="126"/>
        <v>0</v>
      </c>
      <c r="AE143" s="60">
        <f t="shared" si="121"/>
        <v>0</v>
      </c>
      <c r="AF143" s="62"/>
      <c r="AG143" s="62"/>
      <c r="AH143" s="63"/>
      <c r="AI143" s="62"/>
      <c r="AJ143" s="62"/>
      <c r="AK143" s="62"/>
      <c r="AL143" s="516"/>
      <c r="AM143" s="510"/>
      <c r="AN143" s="62">
        <f>ROUND(CEILING(AR143*('Summary '!$J$2/100+1),5),0)-1</f>
        <v>139</v>
      </c>
      <c r="AO143" s="63">
        <f t="shared" si="133"/>
        <v>0</v>
      </c>
      <c r="AP143" s="63">
        <f t="shared" si="134"/>
        <v>0</v>
      </c>
      <c r="AQ143" s="63"/>
      <c r="AR143" s="62">
        <v>114</v>
      </c>
      <c r="AS143" s="62"/>
      <c r="AT143" s="514"/>
      <c r="AU143" s="515"/>
      <c r="AV143" s="511">
        <f t="shared" si="102"/>
        <v>114</v>
      </c>
      <c r="AW143" s="511">
        <f t="shared" si="103"/>
        <v>114</v>
      </c>
      <c r="AX143" s="234"/>
      <c r="AY143" s="235"/>
      <c r="AZ143" s="236"/>
      <c r="BA143" s="237"/>
      <c r="BB143" s="238"/>
      <c r="BC143" s="45">
        <f t="shared" si="104"/>
        <v>0</v>
      </c>
      <c r="BD143" s="44">
        <f t="shared" si="105"/>
        <v>0</v>
      </c>
      <c r="BE143" s="512">
        <f t="shared" si="106"/>
        <v>119.7</v>
      </c>
      <c r="BF143" s="242"/>
      <c r="BG143" s="210">
        <f t="shared" si="130"/>
        <v>0</v>
      </c>
      <c r="BH143" s="512">
        <f t="shared" si="127"/>
        <v>125.4</v>
      </c>
      <c r="BI143" s="240"/>
      <c r="BJ143" s="44">
        <f t="shared" si="107"/>
        <v>0</v>
      </c>
      <c r="BK143" s="512">
        <f t="shared" si="108"/>
        <v>131.1</v>
      </c>
      <c r="BL143" s="240"/>
      <c r="BM143" s="210">
        <f t="shared" si="109"/>
        <v>0</v>
      </c>
      <c r="BN143" s="512">
        <f t="shared" si="110"/>
        <v>136.79999999999998</v>
      </c>
      <c r="BO143" s="397">
        <f t="shared" si="111"/>
        <v>0</v>
      </c>
      <c r="BP143" s="210">
        <f t="shared" si="112"/>
        <v>0</v>
      </c>
      <c r="BQ143" s="44">
        <f t="shared" si="113"/>
        <v>0</v>
      </c>
      <c r="BR143" s="215">
        <v>1997</v>
      </c>
    </row>
    <row r="144" spans="1:70" ht="13" customHeight="1">
      <c r="A144" s="44" t="str">
        <f t="shared" ref="A144:A148" si="137">"BL2"&amp;REPT(0,4-LEN(BR144))&amp;BR144</f>
        <v>BL22721</v>
      </c>
      <c r="B144" s="47" t="s">
        <v>2216</v>
      </c>
      <c r="C144" s="47" t="s">
        <v>2217</v>
      </c>
      <c r="D144" s="47" t="s">
        <v>7</v>
      </c>
      <c r="E144" s="241"/>
      <c r="F144" s="46" t="s">
        <v>57</v>
      </c>
      <c r="G144" s="46" t="s">
        <v>76</v>
      </c>
      <c r="H144" s="47" t="s">
        <v>79</v>
      </c>
      <c r="I144" s="618" t="s">
        <v>1806</v>
      </c>
      <c r="J144" s="636" t="s">
        <v>1809</v>
      </c>
      <c r="K144" s="636" t="s">
        <v>1801</v>
      </c>
      <c r="L144" s="223" t="s">
        <v>1799</v>
      </c>
      <c r="M144" s="48">
        <v>2.3420000000000001</v>
      </c>
      <c r="N144" s="44">
        <v>5</v>
      </c>
      <c r="O144" s="210"/>
      <c r="P144" s="210"/>
      <c r="Q144" s="49"/>
      <c r="R144" s="50"/>
      <c r="S144" s="51"/>
      <c r="T144" s="52"/>
      <c r="U144" s="53"/>
      <c r="V144" s="54"/>
      <c r="W144" s="55"/>
      <c r="X144" s="56"/>
      <c r="Y144" s="57"/>
      <c r="Z144" s="58"/>
      <c r="AA144" s="59"/>
      <c r="AB144" s="95"/>
      <c r="AC144" s="95"/>
      <c r="AD144" s="213">
        <f t="shared" si="126"/>
        <v>0</v>
      </c>
      <c r="AE144" s="60">
        <f t="shared" si="121"/>
        <v>0</v>
      </c>
      <c r="AF144" s="62"/>
      <c r="AG144" s="62"/>
      <c r="AH144" s="63"/>
      <c r="AI144" s="62"/>
      <c r="AJ144" s="62"/>
      <c r="AK144" s="62"/>
      <c r="AL144" s="516"/>
      <c r="AM144" s="510"/>
      <c r="AN144" s="62">
        <f>ROUND(CEILING(AR144*('Summary '!$J$2/100+1),5),0)-1</f>
        <v>94</v>
      </c>
      <c r="AO144" s="63">
        <f t="shared" si="133"/>
        <v>0</v>
      </c>
      <c r="AP144" s="63">
        <f t="shared" si="134"/>
        <v>0</v>
      </c>
      <c r="AQ144" s="63"/>
      <c r="AR144" s="62">
        <v>74</v>
      </c>
      <c r="AS144" s="62"/>
      <c r="AT144" s="514"/>
      <c r="AU144" s="515"/>
      <c r="AV144" s="511">
        <f t="shared" ref="AV144:AV148" si="138">IF(OrderFormType="Wholesale",CEILING(AR144*ExchRate,ExchRateRoundUpTo),CEILING(AN144*ExchRate,ExchRateRoundUpTo)/1.22)</f>
        <v>74</v>
      </c>
      <c r="AW144" s="511">
        <f t="shared" ref="AW144:AW148" si="139">AV144*(1+AO144+AP144)</f>
        <v>74</v>
      </c>
      <c r="AX144" s="64"/>
      <c r="AY144" s="65"/>
      <c r="AZ144" s="66"/>
      <c r="BA144" s="67"/>
      <c r="BB144" s="68"/>
      <c r="BC144" s="45">
        <f t="shared" si="104"/>
        <v>0</v>
      </c>
      <c r="BD144" s="44">
        <f t="shared" si="105"/>
        <v>0</v>
      </c>
      <c r="BE144" s="512">
        <f t="shared" si="106"/>
        <v>77.7</v>
      </c>
      <c r="BF144" s="242"/>
      <c r="BG144" s="210">
        <f t="shared" si="130"/>
        <v>0</v>
      </c>
      <c r="BH144" s="512">
        <f t="shared" si="127"/>
        <v>81.400000000000006</v>
      </c>
      <c r="BI144" s="95"/>
      <c r="BJ144" s="44">
        <f t="shared" si="107"/>
        <v>0</v>
      </c>
      <c r="BK144" s="512">
        <f t="shared" si="108"/>
        <v>85.1</v>
      </c>
      <c r="BL144" s="95"/>
      <c r="BM144" s="210">
        <f t="shared" si="109"/>
        <v>0</v>
      </c>
      <c r="BN144" s="512">
        <f t="shared" si="110"/>
        <v>88.8</v>
      </c>
      <c r="BO144" s="397">
        <f t="shared" si="111"/>
        <v>0</v>
      </c>
      <c r="BP144" s="210">
        <f t="shared" si="112"/>
        <v>0</v>
      </c>
      <c r="BQ144" s="44">
        <f t="shared" si="113"/>
        <v>0</v>
      </c>
      <c r="BR144" s="215">
        <v>2721</v>
      </c>
    </row>
    <row r="145" spans="1:70" ht="13" customHeight="1">
      <c r="A145" s="44" t="str">
        <f t="shared" si="137"/>
        <v>BL22722</v>
      </c>
      <c r="B145" s="47" t="s">
        <v>2216</v>
      </c>
      <c r="C145" s="47" t="s">
        <v>2218</v>
      </c>
      <c r="D145" s="47" t="s">
        <v>7</v>
      </c>
      <c r="E145" s="241"/>
      <c r="F145" s="46" t="s">
        <v>61</v>
      </c>
      <c r="G145" s="46" t="s">
        <v>76</v>
      </c>
      <c r="H145" s="47" t="s">
        <v>74</v>
      </c>
      <c r="I145" s="616" t="s">
        <v>1806</v>
      </c>
      <c r="J145" s="636" t="s">
        <v>1809</v>
      </c>
      <c r="K145" s="636" t="s">
        <v>1801</v>
      </c>
      <c r="L145" s="223" t="s">
        <v>1799</v>
      </c>
      <c r="M145" s="48">
        <v>2.6789999999999998</v>
      </c>
      <c r="N145" s="44">
        <v>2</v>
      </c>
      <c r="O145" s="210"/>
      <c r="P145" s="210"/>
      <c r="Q145" s="49"/>
      <c r="R145" s="50"/>
      <c r="S145" s="51"/>
      <c r="T145" s="52"/>
      <c r="U145" s="53"/>
      <c r="V145" s="54"/>
      <c r="W145" s="55"/>
      <c r="X145" s="56"/>
      <c r="Y145" s="57"/>
      <c r="Z145" s="58"/>
      <c r="AA145" s="59"/>
      <c r="AB145" s="95"/>
      <c r="AC145" s="95"/>
      <c r="AD145" s="213">
        <f t="shared" si="126"/>
        <v>0</v>
      </c>
      <c r="AE145" s="60">
        <f t="shared" si="121"/>
        <v>0</v>
      </c>
      <c r="AF145" s="62"/>
      <c r="AG145" s="62"/>
      <c r="AH145" s="63"/>
      <c r="AI145" s="62"/>
      <c r="AJ145" s="62"/>
      <c r="AK145" s="62"/>
      <c r="AL145" s="516"/>
      <c r="AM145" s="510"/>
      <c r="AN145" s="62">
        <f>ROUND(CEILING(AR145*('Summary '!$J$2/100+1),5),0)-1</f>
        <v>79</v>
      </c>
      <c r="AO145" s="63">
        <f t="shared" si="133"/>
        <v>0</v>
      </c>
      <c r="AP145" s="63">
        <f t="shared" si="134"/>
        <v>0</v>
      </c>
      <c r="AQ145" s="63"/>
      <c r="AR145" s="62">
        <v>64</v>
      </c>
      <c r="AS145" s="62"/>
      <c r="AT145" s="514"/>
      <c r="AU145" s="515"/>
      <c r="AV145" s="511">
        <f t="shared" si="138"/>
        <v>64</v>
      </c>
      <c r="AW145" s="511">
        <f t="shared" si="139"/>
        <v>64</v>
      </c>
      <c r="AX145" s="64"/>
      <c r="AY145" s="65"/>
      <c r="AZ145" s="66"/>
      <c r="BA145" s="67"/>
      <c r="BB145" s="68"/>
      <c r="BC145" s="45">
        <f t="shared" si="104"/>
        <v>0</v>
      </c>
      <c r="BD145" s="44">
        <f t="shared" si="105"/>
        <v>0</v>
      </c>
      <c r="BE145" s="512">
        <f t="shared" si="106"/>
        <v>67.2</v>
      </c>
      <c r="BF145" s="242"/>
      <c r="BG145" s="210">
        <f t="shared" si="130"/>
        <v>0</v>
      </c>
      <c r="BH145" s="512">
        <f t="shared" si="127"/>
        <v>70.400000000000006</v>
      </c>
      <c r="BI145" s="95"/>
      <c r="BJ145" s="44">
        <f t="shared" si="107"/>
        <v>0</v>
      </c>
      <c r="BK145" s="512">
        <f t="shared" si="108"/>
        <v>73.599999999999994</v>
      </c>
      <c r="BL145" s="95"/>
      <c r="BM145" s="210">
        <f t="shared" si="109"/>
        <v>0</v>
      </c>
      <c r="BN145" s="512">
        <f t="shared" si="110"/>
        <v>76.8</v>
      </c>
      <c r="BO145" s="397">
        <f t="shared" si="111"/>
        <v>0</v>
      </c>
      <c r="BP145" s="210">
        <f t="shared" si="112"/>
        <v>0</v>
      </c>
      <c r="BQ145" s="44">
        <f t="shared" si="113"/>
        <v>0</v>
      </c>
      <c r="BR145" s="215">
        <v>2722</v>
      </c>
    </row>
    <row r="146" spans="1:70" ht="13" customHeight="1">
      <c r="A146" s="44" t="str">
        <f t="shared" si="137"/>
        <v>BL22723</v>
      </c>
      <c r="B146" s="47" t="s">
        <v>2216</v>
      </c>
      <c r="C146" s="47" t="s">
        <v>2219</v>
      </c>
      <c r="D146" s="47" t="s">
        <v>7</v>
      </c>
      <c r="E146" s="241"/>
      <c r="F146" s="46" t="s">
        <v>57</v>
      </c>
      <c r="G146" s="46" t="s">
        <v>76</v>
      </c>
      <c r="H146" s="47" t="s">
        <v>2404</v>
      </c>
      <c r="I146" s="616" t="s">
        <v>1806</v>
      </c>
      <c r="J146" s="636" t="s">
        <v>1809</v>
      </c>
      <c r="K146" s="636" t="s">
        <v>1801</v>
      </c>
      <c r="L146" s="223" t="s">
        <v>1799</v>
      </c>
      <c r="M146" s="48">
        <v>5.51</v>
      </c>
      <c r="N146" s="44">
        <v>4</v>
      </c>
      <c r="O146" s="210"/>
      <c r="P146" s="210"/>
      <c r="Q146" s="49"/>
      <c r="R146" s="50"/>
      <c r="S146" s="51"/>
      <c r="T146" s="52"/>
      <c r="U146" s="53"/>
      <c r="V146" s="54"/>
      <c r="W146" s="55"/>
      <c r="X146" s="56"/>
      <c r="Y146" s="57"/>
      <c r="Z146" s="58"/>
      <c r="AA146" s="59"/>
      <c r="AB146" s="95"/>
      <c r="AC146" s="95"/>
      <c r="AD146" s="213">
        <f t="shared" si="126"/>
        <v>0</v>
      </c>
      <c r="AE146" s="60">
        <f t="shared" si="121"/>
        <v>0</v>
      </c>
      <c r="AF146" s="62"/>
      <c r="AG146" s="62"/>
      <c r="AH146" s="63"/>
      <c r="AI146" s="62"/>
      <c r="AJ146" s="62"/>
      <c r="AK146" s="62"/>
      <c r="AL146" s="516"/>
      <c r="AM146" s="510"/>
      <c r="AN146" s="62">
        <f>ROUND(CEILING(AR146*('Summary '!$J$2/100+1),5),0)-1</f>
        <v>154</v>
      </c>
      <c r="AO146" s="63">
        <f t="shared" si="133"/>
        <v>0</v>
      </c>
      <c r="AP146" s="63">
        <f t="shared" si="134"/>
        <v>0</v>
      </c>
      <c r="AQ146" s="63"/>
      <c r="AR146" s="62">
        <v>124</v>
      </c>
      <c r="AS146" s="62"/>
      <c r="AT146" s="514"/>
      <c r="AU146" s="515"/>
      <c r="AV146" s="511">
        <f t="shared" si="138"/>
        <v>124</v>
      </c>
      <c r="AW146" s="511">
        <f t="shared" si="139"/>
        <v>124</v>
      </c>
      <c r="AX146" s="64"/>
      <c r="AY146" s="65"/>
      <c r="AZ146" s="66"/>
      <c r="BA146" s="67"/>
      <c r="BB146" s="68"/>
      <c r="BC146" s="45">
        <f t="shared" si="104"/>
        <v>0</v>
      </c>
      <c r="BD146" s="44">
        <f t="shared" si="105"/>
        <v>0</v>
      </c>
      <c r="BE146" s="512">
        <f t="shared" si="106"/>
        <v>130.20000000000002</v>
      </c>
      <c r="BF146" s="242"/>
      <c r="BG146" s="210">
        <f t="shared" si="130"/>
        <v>0</v>
      </c>
      <c r="BH146" s="512">
        <f t="shared" si="127"/>
        <v>136.4</v>
      </c>
      <c r="BI146" s="95"/>
      <c r="BJ146" s="44">
        <f t="shared" si="107"/>
        <v>0</v>
      </c>
      <c r="BK146" s="512">
        <f t="shared" si="108"/>
        <v>142.6</v>
      </c>
      <c r="BL146" s="95"/>
      <c r="BM146" s="210">
        <f t="shared" si="109"/>
        <v>0</v>
      </c>
      <c r="BN146" s="512">
        <f t="shared" si="110"/>
        <v>148.79999999999998</v>
      </c>
      <c r="BO146" s="397">
        <f t="shared" si="111"/>
        <v>0</v>
      </c>
      <c r="BP146" s="210">
        <f t="shared" si="112"/>
        <v>0</v>
      </c>
      <c r="BQ146" s="44">
        <f t="shared" si="113"/>
        <v>0</v>
      </c>
      <c r="BR146" s="215">
        <v>2723</v>
      </c>
    </row>
    <row r="147" spans="1:70" ht="13" customHeight="1">
      <c r="A147" s="44" t="str">
        <f t="shared" si="137"/>
        <v>BL22724</v>
      </c>
      <c r="B147" s="47" t="s">
        <v>2216</v>
      </c>
      <c r="C147" s="47" t="s">
        <v>2220</v>
      </c>
      <c r="D147" s="47" t="s">
        <v>7</v>
      </c>
      <c r="E147" s="241"/>
      <c r="F147" s="46" t="s">
        <v>57</v>
      </c>
      <c r="G147" s="46" t="s">
        <v>76</v>
      </c>
      <c r="H147" s="47" t="s">
        <v>95</v>
      </c>
      <c r="I147" s="616" t="s">
        <v>1806</v>
      </c>
      <c r="J147" s="636" t="s">
        <v>1809</v>
      </c>
      <c r="K147" s="636" t="s">
        <v>1801</v>
      </c>
      <c r="L147" s="223" t="s">
        <v>1799</v>
      </c>
      <c r="M147" s="48">
        <v>4.2530000000000001</v>
      </c>
      <c r="N147" s="44">
        <v>2</v>
      </c>
      <c r="O147" s="210"/>
      <c r="P147" s="210"/>
      <c r="Q147" s="49"/>
      <c r="R147" s="50"/>
      <c r="S147" s="51"/>
      <c r="T147" s="52"/>
      <c r="U147" s="53"/>
      <c r="V147" s="54"/>
      <c r="W147" s="55"/>
      <c r="X147" s="56"/>
      <c r="Y147" s="57"/>
      <c r="Z147" s="58"/>
      <c r="AA147" s="59"/>
      <c r="AB147" s="95"/>
      <c r="AC147" s="95"/>
      <c r="AD147" s="213">
        <f t="shared" si="126"/>
        <v>0</v>
      </c>
      <c r="AE147" s="60">
        <f t="shared" si="121"/>
        <v>0</v>
      </c>
      <c r="AF147" s="62"/>
      <c r="AG147" s="62"/>
      <c r="AH147" s="63"/>
      <c r="AI147" s="62"/>
      <c r="AJ147" s="62"/>
      <c r="AK147" s="62"/>
      <c r="AL147" s="516"/>
      <c r="AM147" s="510"/>
      <c r="AN147" s="62">
        <f>ROUND(CEILING(AR147*('Summary '!$J$2/100+1),5),0)-1</f>
        <v>114</v>
      </c>
      <c r="AO147" s="63">
        <f t="shared" si="133"/>
        <v>0</v>
      </c>
      <c r="AP147" s="63">
        <f t="shared" si="134"/>
        <v>0</v>
      </c>
      <c r="AQ147" s="63"/>
      <c r="AR147" s="62">
        <v>94</v>
      </c>
      <c r="AS147" s="62"/>
      <c r="AT147" s="514"/>
      <c r="AU147" s="515"/>
      <c r="AV147" s="511">
        <f t="shared" si="138"/>
        <v>94</v>
      </c>
      <c r="AW147" s="511">
        <f t="shared" si="139"/>
        <v>94</v>
      </c>
      <c r="AX147" s="64"/>
      <c r="AY147" s="65"/>
      <c r="AZ147" s="66"/>
      <c r="BA147" s="67"/>
      <c r="BB147" s="68"/>
      <c r="BC147" s="45">
        <f t="shared" si="104"/>
        <v>0</v>
      </c>
      <c r="BD147" s="44">
        <f t="shared" si="105"/>
        <v>0</v>
      </c>
      <c r="BE147" s="512">
        <f t="shared" si="106"/>
        <v>98.7</v>
      </c>
      <c r="BF147" s="242"/>
      <c r="BG147" s="210">
        <f t="shared" si="130"/>
        <v>0</v>
      </c>
      <c r="BH147" s="512">
        <f t="shared" si="127"/>
        <v>103.4</v>
      </c>
      <c r="BI147" s="95"/>
      <c r="BJ147" s="44">
        <f t="shared" si="107"/>
        <v>0</v>
      </c>
      <c r="BK147" s="512">
        <f t="shared" si="108"/>
        <v>108.1</v>
      </c>
      <c r="BL147" s="95"/>
      <c r="BM147" s="210">
        <f t="shared" si="109"/>
        <v>0</v>
      </c>
      <c r="BN147" s="512">
        <f t="shared" si="110"/>
        <v>112.8</v>
      </c>
      <c r="BO147" s="397">
        <f t="shared" si="111"/>
        <v>0</v>
      </c>
      <c r="BP147" s="210">
        <f t="shared" si="112"/>
        <v>0</v>
      </c>
      <c r="BQ147" s="44">
        <f t="shared" si="113"/>
        <v>0</v>
      </c>
      <c r="BR147" s="215">
        <v>2724</v>
      </c>
    </row>
    <row r="148" spans="1:70" ht="13" customHeight="1">
      <c r="A148" s="44" t="str">
        <f t="shared" si="137"/>
        <v>BL22725</v>
      </c>
      <c r="B148" s="47" t="s">
        <v>2216</v>
      </c>
      <c r="C148" s="47" t="s">
        <v>2221</v>
      </c>
      <c r="D148" s="47" t="s">
        <v>7</v>
      </c>
      <c r="E148" s="241"/>
      <c r="F148" s="46" t="s">
        <v>57</v>
      </c>
      <c r="G148" s="46" t="s">
        <v>76</v>
      </c>
      <c r="H148" s="47" t="s">
        <v>74</v>
      </c>
      <c r="I148" s="616" t="s">
        <v>1806</v>
      </c>
      <c r="J148" s="636" t="s">
        <v>1809</v>
      </c>
      <c r="K148" s="636" t="s">
        <v>1801</v>
      </c>
      <c r="L148" s="223" t="s">
        <v>1799</v>
      </c>
      <c r="M148" s="48">
        <v>5.33</v>
      </c>
      <c r="N148" s="44">
        <v>2</v>
      </c>
      <c r="O148" s="210"/>
      <c r="P148" s="210"/>
      <c r="Q148" s="49"/>
      <c r="R148" s="50"/>
      <c r="S148" s="51"/>
      <c r="T148" s="52"/>
      <c r="U148" s="53"/>
      <c r="V148" s="54"/>
      <c r="W148" s="55"/>
      <c r="X148" s="56"/>
      <c r="Y148" s="57"/>
      <c r="Z148" s="58"/>
      <c r="AA148" s="59"/>
      <c r="AB148" s="95"/>
      <c r="AC148" s="95"/>
      <c r="AD148" s="213">
        <f t="shared" si="126"/>
        <v>0</v>
      </c>
      <c r="AE148" s="60">
        <f t="shared" si="121"/>
        <v>0</v>
      </c>
      <c r="AF148" s="62"/>
      <c r="AG148" s="62"/>
      <c r="AH148" s="63"/>
      <c r="AI148" s="62"/>
      <c r="AJ148" s="62"/>
      <c r="AK148" s="62"/>
      <c r="AL148" s="516"/>
      <c r="AM148" s="510"/>
      <c r="AN148" s="62">
        <f>ROUND(CEILING(AR148*('Summary '!$J$2/100+1),5),0)-1</f>
        <v>134</v>
      </c>
      <c r="AO148" s="63">
        <f t="shared" si="133"/>
        <v>0</v>
      </c>
      <c r="AP148" s="63">
        <f t="shared" si="134"/>
        <v>0</v>
      </c>
      <c r="AQ148" s="63"/>
      <c r="AR148" s="62">
        <v>109</v>
      </c>
      <c r="AS148" s="62"/>
      <c r="AT148" s="514"/>
      <c r="AU148" s="515"/>
      <c r="AV148" s="511">
        <f t="shared" si="138"/>
        <v>109</v>
      </c>
      <c r="AW148" s="511">
        <f t="shared" si="139"/>
        <v>109</v>
      </c>
      <c r="AX148" s="64"/>
      <c r="AY148" s="65"/>
      <c r="AZ148" s="66"/>
      <c r="BA148" s="67"/>
      <c r="BB148" s="68"/>
      <c r="BC148" s="45">
        <f t="shared" si="104"/>
        <v>0</v>
      </c>
      <c r="BD148" s="44">
        <f t="shared" si="105"/>
        <v>0</v>
      </c>
      <c r="BE148" s="512">
        <f t="shared" si="106"/>
        <v>114.45</v>
      </c>
      <c r="BF148" s="242"/>
      <c r="BG148" s="210">
        <f t="shared" si="130"/>
        <v>0</v>
      </c>
      <c r="BH148" s="512">
        <f t="shared" si="127"/>
        <v>119.9</v>
      </c>
      <c r="BI148" s="95"/>
      <c r="BJ148" s="44">
        <f t="shared" si="107"/>
        <v>0</v>
      </c>
      <c r="BK148" s="512">
        <f t="shared" si="108"/>
        <v>125.35</v>
      </c>
      <c r="BL148" s="95"/>
      <c r="BM148" s="210">
        <f t="shared" si="109"/>
        <v>0</v>
      </c>
      <c r="BN148" s="512">
        <f t="shared" si="110"/>
        <v>130.79999999999998</v>
      </c>
      <c r="BO148" s="397">
        <f t="shared" si="111"/>
        <v>0</v>
      </c>
      <c r="BP148" s="210">
        <f t="shared" si="112"/>
        <v>0</v>
      </c>
      <c r="BQ148" s="44">
        <f t="shared" si="113"/>
        <v>0</v>
      </c>
      <c r="BR148" s="215">
        <v>2725</v>
      </c>
    </row>
    <row r="149" spans="1:70" ht="16">
      <c r="A149" s="96"/>
      <c r="B149" s="96"/>
      <c r="C149" s="295" t="s">
        <v>129</v>
      </c>
      <c r="D149" s="96"/>
      <c r="E149" s="432"/>
      <c r="F149" s="96"/>
      <c r="G149" s="96"/>
      <c r="H149" s="96"/>
      <c r="I149" s="432"/>
      <c r="J149" s="432"/>
      <c r="K149" s="432"/>
      <c r="L149" s="432"/>
      <c r="M149" s="96"/>
      <c r="N149" s="96"/>
      <c r="O149" s="432"/>
      <c r="P149" s="432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96"/>
      <c r="AE149" s="96"/>
      <c r="AF149" s="100"/>
      <c r="AG149" s="100"/>
      <c r="AH149" s="100"/>
      <c r="AI149" s="96"/>
      <c r="AJ149" s="432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181"/>
      <c r="AY149" s="181"/>
      <c r="AZ149" s="181"/>
      <c r="BA149" s="181"/>
      <c r="BB149" s="181"/>
      <c r="BC149" s="96"/>
      <c r="BD149" s="96"/>
      <c r="BE149" s="96"/>
      <c r="BF149" s="181"/>
      <c r="BG149" s="96"/>
      <c r="BH149" s="181"/>
      <c r="BI149" s="96"/>
      <c r="BJ149" s="96"/>
      <c r="BK149" s="96"/>
      <c r="BL149" s="96"/>
      <c r="BM149" s="96"/>
      <c r="BN149" s="96"/>
      <c r="BO149" s="96"/>
      <c r="BP149" s="96"/>
      <c r="BQ149" s="96"/>
      <c r="BR149" s="98"/>
    </row>
    <row r="150" spans="1:70" ht="13" customHeight="1">
      <c r="A150" s="44" t="str">
        <f t="shared" si="120"/>
        <v>BL20424</v>
      </c>
      <c r="B150" s="38" t="s">
        <v>129</v>
      </c>
      <c r="C150" s="47" t="s">
        <v>130</v>
      </c>
      <c r="D150" s="47" t="s">
        <v>7</v>
      </c>
      <c r="E150" s="241"/>
      <c r="F150" s="46" t="s">
        <v>72</v>
      </c>
      <c r="G150" s="46" t="s">
        <v>76</v>
      </c>
      <c r="H150" s="47" t="s">
        <v>74</v>
      </c>
      <c r="I150" s="616" t="s">
        <v>1807</v>
      </c>
      <c r="J150" s="636" t="s">
        <v>1809</v>
      </c>
      <c r="K150" s="636" t="s">
        <v>1801</v>
      </c>
      <c r="L150" s="223" t="s">
        <v>1799</v>
      </c>
      <c r="M150" s="48">
        <v>5.819</v>
      </c>
      <c r="N150" s="44">
        <v>20</v>
      </c>
      <c r="O150" s="210"/>
      <c r="P150" s="210"/>
      <c r="Q150" s="49"/>
      <c r="R150" s="50"/>
      <c r="S150" s="51"/>
      <c r="T150" s="52"/>
      <c r="U150" s="53"/>
      <c r="V150" s="54"/>
      <c r="W150" s="55"/>
      <c r="X150" s="56"/>
      <c r="Y150" s="57"/>
      <c r="Z150" s="58"/>
      <c r="AA150" s="59"/>
      <c r="AB150" s="95"/>
      <c r="AC150" s="95"/>
      <c r="AD150" s="213">
        <f t="shared" si="126"/>
        <v>0</v>
      </c>
      <c r="AE150" s="60">
        <f t="shared" ref="AE150:AE171" si="140">N150*AD150</f>
        <v>0</v>
      </c>
      <c r="AF150" s="62"/>
      <c r="AG150" s="62"/>
      <c r="AH150" s="63"/>
      <c r="AI150" s="62"/>
      <c r="AJ150" s="62"/>
      <c r="AK150" s="62"/>
      <c r="AL150" s="516"/>
      <c r="AM150" s="510"/>
      <c r="AN150" s="62">
        <f>ROUND(CEILING(AR150*('Summary '!$J$2/100+1),5),0)-1</f>
        <v>184</v>
      </c>
      <c r="AO150" s="63">
        <f t="shared" si="133"/>
        <v>0</v>
      </c>
      <c r="AP150" s="63">
        <f t="shared" si="134"/>
        <v>0</v>
      </c>
      <c r="AQ150" s="63"/>
      <c r="AR150" s="62">
        <v>149</v>
      </c>
      <c r="AS150" s="62"/>
      <c r="AT150" s="514"/>
      <c r="AU150" s="515"/>
      <c r="AV150" s="511">
        <f t="shared" ref="AV150:AV171" si="141">IF(OrderFormType="Wholesale",CEILING(AR150*ExchRate,ExchRateRoundUpTo),CEILING(AN150*ExchRate,ExchRateRoundUpTo)/1.22)</f>
        <v>149</v>
      </c>
      <c r="AW150" s="511">
        <f t="shared" ref="AW150:AW171" si="142">AV150*(1+AO150+AP150)</f>
        <v>149</v>
      </c>
      <c r="AX150" s="64"/>
      <c r="AY150" s="65"/>
      <c r="AZ150" s="66"/>
      <c r="BA150" s="67"/>
      <c r="BB150" s="68"/>
      <c r="BC150" s="45">
        <f t="shared" ref="BC150:BC171" si="143">SUM(AX150:BB150)</f>
        <v>0</v>
      </c>
      <c r="BD150" s="44">
        <f t="shared" ref="BD150:BD171" si="144">N150*BC150</f>
        <v>0</v>
      </c>
      <c r="BE150" s="512">
        <f t="shared" ref="BE150:BE171" si="145">AV150*(1.05+AO150+AP150)</f>
        <v>156.45000000000002</v>
      </c>
      <c r="BF150" s="95"/>
      <c r="BG150" s="210">
        <f t="shared" si="130"/>
        <v>0</v>
      </c>
      <c r="BH150" s="512">
        <f t="shared" si="127"/>
        <v>163.9</v>
      </c>
      <c r="BI150" s="95"/>
      <c r="BJ150" s="44">
        <f t="shared" ref="BJ150:BJ171" si="146">N150*BI150</f>
        <v>0</v>
      </c>
      <c r="BK150" s="512">
        <f t="shared" ref="BK150:BK171" si="147">AV150*(1.15+AO150+AP150)</f>
        <v>171.35</v>
      </c>
      <c r="BL150" s="95"/>
      <c r="BM150" s="210">
        <f t="shared" ref="BM150:BM171" si="148">N150*BL150</f>
        <v>0</v>
      </c>
      <c r="BN150" s="512">
        <f t="shared" ref="BN150:BN171" si="149">AV150*(1.2+AO150+AP150)</f>
        <v>178.79999999999998</v>
      </c>
      <c r="BO150" s="397">
        <f t="shared" ref="BO150:BO171" si="150">(AD150*AW150)+(BC150*BE150)+(BF150*BH150)+(BI150*BK150)+(BL150*BN150)</f>
        <v>0</v>
      </c>
      <c r="BP150" s="210">
        <f t="shared" ref="BP150:BP171" si="151">AD150+BC150+BF150+BI150+BL150</f>
        <v>0</v>
      </c>
      <c r="BQ150" s="44">
        <f t="shared" ref="BQ150:BQ171" si="152">N150*BP150</f>
        <v>0</v>
      </c>
      <c r="BR150" s="70">
        <v>424</v>
      </c>
    </row>
    <row r="151" spans="1:70" ht="13" customHeight="1">
      <c r="A151" s="44" t="str">
        <f t="shared" si="120"/>
        <v>BL20431</v>
      </c>
      <c r="B151" s="38" t="s">
        <v>129</v>
      </c>
      <c r="C151" s="47" t="s">
        <v>131</v>
      </c>
      <c r="D151" s="47" t="s">
        <v>7</v>
      </c>
      <c r="E151" s="241"/>
      <c r="F151" s="46" t="s">
        <v>57</v>
      </c>
      <c r="G151" s="46" t="s">
        <v>87</v>
      </c>
      <c r="H151" s="47" t="s">
        <v>74</v>
      </c>
      <c r="I151" s="616" t="s">
        <v>1807</v>
      </c>
      <c r="J151" s="636" t="s">
        <v>1809</v>
      </c>
      <c r="K151" s="636" t="s">
        <v>1801</v>
      </c>
      <c r="L151" s="223" t="s">
        <v>1799</v>
      </c>
      <c r="M151" s="48">
        <v>14.423999999999999</v>
      </c>
      <c r="N151" s="44">
        <v>10</v>
      </c>
      <c r="O151" s="210"/>
      <c r="P151" s="210"/>
      <c r="Q151" s="49"/>
      <c r="R151" s="50"/>
      <c r="S151" s="51"/>
      <c r="T151" s="52"/>
      <c r="U151" s="53"/>
      <c r="V151" s="54"/>
      <c r="W151" s="55"/>
      <c r="X151" s="56"/>
      <c r="Y151" s="57"/>
      <c r="Z151" s="58"/>
      <c r="AA151" s="59"/>
      <c r="AB151" s="95"/>
      <c r="AC151" s="95"/>
      <c r="AD151" s="213">
        <f t="shared" si="126"/>
        <v>0</v>
      </c>
      <c r="AE151" s="60">
        <f t="shared" si="140"/>
        <v>0</v>
      </c>
      <c r="AF151" s="62"/>
      <c r="AG151" s="62"/>
      <c r="AH151" s="63"/>
      <c r="AI151" s="62"/>
      <c r="AJ151" s="62"/>
      <c r="AK151" s="62"/>
      <c r="AL151" s="516"/>
      <c r="AM151" s="510"/>
      <c r="AN151" s="62">
        <f>ROUND(CEILING(AR151*('Summary '!$J$2/100+1),5),0)-1</f>
        <v>309</v>
      </c>
      <c r="AO151" s="63">
        <f t="shared" si="133"/>
        <v>0</v>
      </c>
      <c r="AP151" s="63">
        <f t="shared" si="134"/>
        <v>0</v>
      </c>
      <c r="AQ151" s="63"/>
      <c r="AR151" s="62">
        <v>254</v>
      </c>
      <c r="AS151" s="62"/>
      <c r="AT151" s="514"/>
      <c r="AU151" s="515"/>
      <c r="AV151" s="511">
        <f t="shared" si="141"/>
        <v>254</v>
      </c>
      <c r="AW151" s="511">
        <f t="shared" si="142"/>
        <v>254</v>
      </c>
      <c r="AX151" s="64"/>
      <c r="AY151" s="65"/>
      <c r="AZ151" s="66"/>
      <c r="BA151" s="67"/>
      <c r="BB151" s="68"/>
      <c r="BC151" s="45">
        <f t="shared" si="143"/>
        <v>0</v>
      </c>
      <c r="BD151" s="44">
        <f t="shared" si="144"/>
        <v>0</v>
      </c>
      <c r="BE151" s="512">
        <f t="shared" si="145"/>
        <v>266.7</v>
      </c>
      <c r="BF151" s="95"/>
      <c r="BG151" s="210">
        <f t="shared" si="130"/>
        <v>0</v>
      </c>
      <c r="BH151" s="512">
        <f t="shared" si="127"/>
        <v>279.40000000000003</v>
      </c>
      <c r="BI151" s="95"/>
      <c r="BJ151" s="44">
        <f t="shared" si="146"/>
        <v>0</v>
      </c>
      <c r="BK151" s="512">
        <f t="shared" si="147"/>
        <v>292.09999999999997</v>
      </c>
      <c r="BL151" s="95"/>
      <c r="BM151" s="210">
        <f t="shared" si="148"/>
        <v>0</v>
      </c>
      <c r="BN151" s="512">
        <f t="shared" si="149"/>
        <v>304.8</v>
      </c>
      <c r="BO151" s="397">
        <f t="shared" si="150"/>
        <v>0</v>
      </c>
      <c r="BP151" s="210">
        <f t="shared" si="151"/>
        <v>0</v>
      </c>
      <c r="BQ151" s="44">
        <f t="shared" si="152"/>
        <v>0</v>
      </c>
      <c r="BR151" s="70">
        <v>431</v>
      </c>
    </row>
    <row r="152" spans="1:70" ht="13" customHeight="1">
      <c r="A152" s="44" t="str">
        <f t="shared" si="120"/>
        <v>BL20356</v>
      </c>
      <c r="B152" s="38" t="s">
        <v>129</v>
      </c>
      <c r="C152" s="47" t="s">
        <v>132</v>
      </c>
      <c r="D152" s="47" t="s">
        <v>7</v>
      </c>
      <c r="E152" s="241"/>
      <c r="F152" s="46" t="s">
        <v>67</v>
      </c>
      <c r="G152" s="46" t="s">
        <v>67</v>
      </c>
      <c r="H152" s="47" t="s">
        <v>74</v>
      </c>
      <c r="I152" s="616" t="s">
        <v>1807</v>
      </c>
      <c r="J152" s="636" t="s">
        <v>1809</v>
      </c>
      <c r="K152" s="636" t="s">
        <v>1801</v>
      </c>
      <c r="L152" s="223" t="s">
        <v>1799</v>
      </c>
      <c r="M152" s="48">
        <v>0.88</v>
      </c>
      <c r="N152" s="44">
        <v>20</v>
      </c>
      <c r="O152" s="210"/>
      <c r="P152" s="210"/>
      <c r="Q152" s="49"/>
      <c r="R152" s="50"/>
      <c r="S152" s="51"/>
      <c r="T152" s="52"/>
      <c r="U152" s="53"/>
      <c r="V152" s="54"/>
      <c r="W152" s="55"/>
      <c r="X152" s="56"/>
      <c r="Y152" s="57"/>
      <c r="Z152" s="58"/>
      <c r="AA152" s="59"/>
      <c r="AB152" s="95"/>
      <c r="AC152" s="95"/>
      <c r="AD152" s="213">
        <f t="shared" si="126"/>
        <v>0</v>
      </c>
      <c r="AE152" s="60">
        <f t="shared" si="140"/>
        <v>0</v>
      </c>
      <c r="AF152" s="62"/>
      <c r="AG152" s="62"/>
      <c r="AH152" s="63"/>
      <c r="AI152" s="62"/>
      <c r="AJ152" s="62"/>
      <c r="AK152" s="62"/>
      <c r="AL152" s="516"/>
      <c r="AM152" s="510"/>
      <c r="AN152" s="62">
        <f>ROUND(CEILING(AR152*('Summary '!$J$2/100+1),5),0)-1</f>
        <v>114</v>
      </c>
      <c r="AO152" s="63">
        <f t="shared" si="133"/>
        <v>0</v>
      </c>
      <c r="AP152" s="63">
        <f t="shared" si="134"/>
        <v>0</v>
      </c>
      <c r="AQ152" s="63"/>
      <c r="AR152" s="62">
        <v>94</v>
      </c>
      <c r="AS152" s="62"/>
      <c r="AT152" s="514"/>
      <c r="AU152" s="515"/>
      <c r="AV152" s="511">
        <f t="shared" si="141"/>
        <v>94</v>
      </c>
      <c r="AW152" s="511">
        <f t="shared" si="142"/>
        <v>94</v>
      </c>
      <c r="AX152" s="64"/>
      <c r="AY152" s="65"/>
      <c r="AZ152" s="66"/>
      <c r="BA152" s="67"/>
      <c r="BB152" s="68"/>
      <c r="BC152" s="45">
        <f t="shared" si="143"/>
        <v>0</v>
      </c>
      <c r="BD152" s="44">
        <f t="shared" si="144"/>
        <v>0</v>
      </c>
      <c r="BE152" s="512">
        <f t="shared" si="145"/>
        <v>98.7</v>
      </c>
      <c r="BF152" s="95"/>
      <c r="BG152" s="210">
        <f t="shared" si="130"/>
        <v>0</v>
      </c>
      <c r="BH152" s="512">
        <f t="shared" si="127"/>
        <v>103.4</v>
      </c>
      <c r="BI152" s="95"/>
      <c r="BJ152" s="44">
        <f t="shared" si="146"/>
        <v>0</v>
      </c>
      <c r="BK152" s="512">
        <f t="shared" si="147"/>
        <v>108.1</v>
      </c>
      <c r="BL152" s="95"/>
      <c r="BM152" s="210">
        <f t="shared" si="148"/>
        <v>0</v>
      </c>
      <c r="BN152" s="512">
        <f t="shared" si="149"/>
        <v>112.8</v>
      </c>
      <c r="BO152" s="397">
        <f t="shared" si="150"/>
        <v>0</v>
      </c>
      <c r="BP152" s="210">
        <f t="shared" si="151"/>
        <v>0</v>
      </c>
      <c r="BQ152" s="44">
        <f t="shared" si="152"/>
        <v>0</v>
      </c>
      <c r="BR152" s="70">
        <v>356</v>
      </c>
    </row>
    <row r="153" spans="1:70" ht="13" customHeight="1">
      <c r="A153" s="44" t="str">
        <f t="shared" si="120"/>
        <v>BL20423</v>
      </c>
      <c r="B153" s="38" t="s">
        <v>129</v>
      </c>
      <c r="C153" s="47" t="s">
        <v>133</v>
      </c>
      <c r="D153" s="47" t="s">
        <v>7</v>
      </c>
      <c r="E153" s="241"/>
      <c r="F153" s="46" t="s">
        <v>326</v>
      </c>
      <c r="G153" s="46" t="s">
        <v>76</v>
      </c>
      <c r="H153" s="47" t="s">
        <v>74</v>
      </c>
      <c r="I153" s="616" t="s">
        <v>1807</v>
      </c>
      <c r="J153" s="636" t="s">
        <v>1809</v>
      </c>
      <c r="K153" s="636" t="s">
        <v>1801</v>
      </c>
      <c r="L153" s="223" t="s">
        <v>1799</v>
      </c>
      <c r="M153" s="48">
        <v>2.238</v>
      </c>
      <c r="N153" s="44">
        <v>10</v>
      </c>
      <c r="O153" s="210"/>
      <c r="P153" s="210"/>
      <c r="Q153" s="49"/>
      <c r="R153" s="50"/>
      <c r="S153" s="51"/>
      <c r="T153" s="52"/>
      <c r="U153" s="53"/>
      <c r="V153" s="54"/>
      <c r="W153" s="55"/>
      <c r="X153" s="56"/>
      <c r="Y153" s="57"/>
      <c r="Z153" s="58"/>
      <c r="AA153" s="59"/>
      <c r="AB153" s="95"/>
      <c r="AC153" s="95"/>
      <c r="AD153" s="213">
        <f t="shared" si="126"/>
        <v>0</v>
      </c>
      <c r="AE153" s="60">
        <f t="shared" si="140"/>
        <v>0</v>
      </c>
      <c r="AF153" s="62"/>
      <c r="AG153" s="62"/>
      <c r="AH153" s="63"/>
      <c r="AI153" s="62"/>
      <c r="AJ153" s="62"/>
      <c r="AK153" s="62"/>
      <c r="AL153" s="516"/>
      <c r="AM153" s="510"/>
      <c r="AN153" s="62">
        <f>ROUND(CEILING(AR153*('Summary '!$J$2/100+1),5),0)-1</f>
        <v>94</v>
      </c>
      <c r="AO153" s="63">
        <f t="shared" si="133"/>
        <v>0</v>
      </c>
      <c r="AP153" s="63">
        <f t="shared" si="134"/>
        <v>0</v>
      </c>
      <c r="AQ153" s="63"/>
      <c r="AR153" s="62">
        <v>74</v>
      </c>
      <c r="AS153" s="62"/>
      <c r="AT153" s="514"/>
      <c r="AU153" s="515"/>
      <c r="AV153" s="511">
        <f t="shared" si="141"/>
        <v>74</v>
      </c>
      <c r="AW153" s="511">
        <f t="shared" si="142"/>
        <v>74</v>
      </c>
      <c r="AX153" s="64"/>
      <c r="AY153" s="65"/>
      <c r="AZ153" s="66"/>
      <c r="BA153" s="67"/>
      <c r="BB153" s="68"/>
      <c r="BC153" s="45">
        <f t="shared" si="143"/>
        <v>0</v>
      </c>
      <c r="BD153" s="44">
        <f t="shared" si="144"/>
        <v>0</v>
      </c>
      <c r="BE153" s="512">
        <f t="shared" si="145"/>
        <v>77.7</v>
      </c>
      <c r="BF153" s="95"/>
      <c r="BG153" s="210">
        <f t="shared" si="130"/>
        <v>0</v>
      </c>
      <c r="BH153" s="512">
        <f t="shared" si="127"/>
        <v>81.400000000000006</v>
      </c>
      <c r="BI153" s="95"/>
      <c r="BJ153" s="44">
        <f t="shared" si="146"/>
        <v>0</v>
      </c>
      <c r="BK153" s="512">
        <f t="shared" si="147"/>
        <v>85.1</v>
      </c>
      <c r="BL153" s="95"/>
      <c r="BM153" s="210">
        <f t="shared" si="148"/>
        <v>0</v>
      </c>
      <c r="BN153" s="512">
        <f t="shared" si="149"/>
        <v>88.8</v>
      </c>
      <c r="BO153" s="397">
        <f t="shared" si="150"/>
        <v>0</v>
      </c>
      <c r="BP153" s="210">
        <f t="shared" si="151"/>
        <v>0</v>
      </c>
      <c r="BQ153" s="44">
        <f t="shared" si="152"/>
        <v>0</v>
      </c>
      <c r="BR153" s="70">
        <v>423</v>
      </c>
    </row>
    <row r="154" spans="1:70" ht="13" customHeight="1">
      <c r="A154" s="44" t="str">
        <f t="shared" si="120"/>
        <v>BL20452</v>
      </c>
      <c r="B154" s="38" t="s">
        <v>129</v>
      </c>
      <c r="C154" s="47" t="s">
        <v>134</v>
      </c>
      <c r="D154" s="47" t="s">
        <v>7</v>
      </c>
      <c r="E154" s="241"/>
      <c r="F154" s="46" t="s">
        <v>59</v>
      </c>
      <c r="G154" s="46" t="s">
        <v>76</v>
      </c>
      <c r="H154" s="47" t="s">
        <v>74</v>
      </c>
      <c r="I154" s="616" t="s">
        <v>1807</v>
      </c>
      <c r="J154" s="636" t="s">
        <v>1809</v>
      </c>
      <c r="K154" s="636" t="s">
        <v>1801</v>
      </c>
      <c r="L154" s="223" t="s">
        <v>1799</v>
      </c>
      <c r="M154" s="48">
        <v>14.773999999999999</v>
      </c>
      <c r="N154" s="44">
        <v>20</v>
      </c>
      <c r="O154" s="210"/>
      <c r="P154" s="210"/>
      <c r="Q154" s="49"/>
      <c r="R154" s="50"/>
      <c r="S154" s="51"/>
      <c r="T154" s="52"/>
      <c r="U154" s="53"/>
      <c r="V154" s="54"/>
      <c r="W154" s="55"/>
      <c r="X154" s="56"/>
      <c r="Y154" s="57"/>
      <c r="Z154" s="58"/>
      <c r="AA154" s="59"/>
      <c r="AB154" s="95"/>
      <c r="AC154" s="95"/>
      <c r="AD154" s="213">
        <f t="shared" si="126"/>
        <v>0</v>
      </c>
      <c r="AE154" s="60">
        <f t="shared" si="140"/>
        <v>0</v>
      </c>
      <c r="AF154" s="62"/>
      <c r="AG154" s="62"/>
      <c r="AH154" s="63"/>
      <c r="AI154" s="62"/>
      <c r="AJ154" s="62"/>
      <c r="AK154" s="62"/>
      <c r="AL154" s="516"/>
      <c r="AM154" s="510"/>
      <c r="AN154" s="62">
        <f>ROUND(CEILING(AR154*('Summary '!$J$2/100+1),5),0)-1</f>
        <v>264</v>
      </c>
      <c r="AO154" s="63">
        <f t="shared" si="133"/>
        <v>0</v>
      </c>
      <c r="AP154" s="63">
        <f t="shared" si="134"/>
        <v>0</v>
      </c>
      <c r="AQ154" s="63"/>
      <c r="AR154" s="62">
        <v>214</v>
      </c>
      <c r="AS154" s="62"/>
      <c r="AT154" s="514"/>
      <c r="AU154" s="515"/>
      <c r="AV154" s="511">
        <f t="shared" si="141"/>
        <v>214</v>
      </c>
      <c r="AW154" s="511">
        <f t="shared" si="142"/>
        <v>214</v>
      </c>
      <c r="AX154" s="64"/>
      <c r="AY154" s="65"/>
      <c r="AZ154" s="66"/>
      <c r="BA154" s="67"/>
      <c r="BB154" s="68"/>
      <c r="BC154" s="45">
        <f t="shared" si="143"/>
        <v>0</v>
      </c>
      <c r="BD154" s="44">
        <f t="shared" si="144"/>
        <v>0</v>
      </c>
      <c r="BE154" s="512">
        <f t="shared" si="145"/>
        <v>224.70000000000002</v>
      </c>
      <c r="BF154" s="95"/>
      <c r="BG154" s="210">
        <f t="shared" si="130"/>
        <v>0</v>
      </c>
      <c r="BH154" s="512">
        <f t="shared" si="127"/>
        <v>235.4</v>
      </c>
      <c r="BI154" s="95"/>
      <c r="BJ154" s="44">
        <f t="shared" si="146"/>
        <v>0</v>
      </c>
      <c r="BK154" s="512">
        <f t="shared" si="147"/>
        <v>246.1</v>
      </c>
      <c r="BL154" s="95"/>
      <c r="BM154" s="210">
        <f t="shared" si="148"/>
        <v>0</v>
      </c>
      <c r="BN154" s="512">
        <f t="shared" si="149"/>
        <v>256.8</v>
      </c>
      <c r="BO154" s="397">
        <f t="shared" si="150"/>
        <v>0</v>
      </c>
      <c r="BP154" s="210">
        <f t="shared" si="151"/>
        <v>0</v>
      </c>
      <c r="BQ154" s="44">
        <f t="shared" si="152"/>
        <v>0</v>
      </c>
      <c r="BR154" s="70">
        <v>452</v>
      </c>
    </row>
    <row r="155" spans="1:70" ht="13" customHeight="1">
      <c r="A155" s="44" t="str">
        <f t="shared" si="120"/>
        <v>BL21143</v>
      </c>
      <c r="B155" s="38" t="s">
        <v>129</v>
      </c>
      <c r="C155" s="47" t="s">
        <v>135</v>
      </c>
      <c r="D155" s="47" t="s">
        <v>7</v>
      </c>
      <c r="E155" s="241"/>
      <c r="F155" s="46" t="s">
        <v>136</v>
      </c>
      <c r="G155" s="46" t="s">
        <v>87</v>
      </c>
      <c r="H155" s="47" t="s">
        <v>74</v>
      </c>
      <c r="I155" s="616" t="s">
        <v>1807</v>
      </c>
      <c r="J155" s="636" t="s">
        <v>1809</v>
      </c>
      <c r="K155" s="636" t="s">
        <v>1801</v>
      </c>
      <c r="L155" s="223" t="s">
        <v>1799</v>
      </c>
      <c r="M155" s="48">
        <v>11.864000000000001</v>
      </c>
      <c r="N155" s="44">
        <v>4</v>
      </c>
      <c r="O155" s="210"/>
      <c r="P155" s="210"/>
      <c r="Q155" s="49"/>
      <c r="R155" s="50"/>
      <c r="S155" s="51"/>
      <c r="T155" s="52"/>
      <c r="U155" s="53"/>
      <c r="V155" s="54"/>
      <c r="W155" s="55"/>
      <c r="X155" s="56"/>
      <c r="Y155" s="57"/>
      <c r="Z155" s="58"/>
      <c r="AA155" s="59"/>
      <c r="AB155" s="95"/>
      <c r="AC155" s="95"/>
      <c r="AD155" s="213">
        <f t="shared" si="126"/>
        <v>0</v>
      </c>
      <c r="AE155" s="60">
        <f t="shared" ref="AE155:AE156" si="153">N155*AD155</f>
        <v>0</v>
      </c>
      <c r="AF155" s="62"/>
      <c r="AG155" s="62"/>
      <c r="AH155" s="63"/>
      <c r="AI155" s="62"/>
      <c r="AJ155" s="62"/>
      <c r="AK155" s="62"/>
      <c r="AL155" s="516"/>
      <c r="AM155" s="510"/>
      <c r="AN155" s="62">
        <f>ROUND(CEILING(AR155*('Summary '!$J$2/100+1),5),0)-1</f>
        <v>279</v>
      </c>
      <c r="AO155" s="63">
        <f t="shared" si="133"/>
        <v>0</v>
      </c>
      <c r="AP155" s="63">
        <f t="shared" si="134"/>
        <v>0</v>
      </c>
      <c r="AQ155" s="63"/>
      <c r="AR155" s="62">
        <v>229</v>
      </c>
      <c r="AS155" s="62"/>
      <c r="AT155" s="514"/>
      <c r="AU155" s="515"/>
      <c r="AV155" s="511">
        <f t="shared" si="141"/>
        <v>229</v>
      </c>
      <c r="AW155" s="511">
        <f t="shared" si="142"/>
        <v>229</v>
      </c>
      <c r="AX155" s="64"/>
      <c r="AY155" s="65"/>
      <c r="AZ155" s="66"/>
      <c r="BA155" s="67"/>
      <c r="BB155" s="68"/>
      <c r="BC155" s="45">
        <f t="shared" si="143"/>
        <v>0</v>
      </c>
      <c r="BD155" s="44">
        <f t="shared" si="144"/>
        <v>0</v>
      </c>
      <c r="BE155" s="512">
        <f t="shared" si="145"/>
        <v>240.45000000000002</v>
      </c>
      <c r="BF155" s="95"/>
      <c r="BG155" s="210">
        <f t="shared" si="130"/>
        <v>0</v>
      </c>
      <c r="BH155" s="512">
        <f t="shared" si="127"/>
        <v>251.90000000000003</v>
      </c>
      <c r="BI155" s="95"/>
      <c r="BJ155" s="44">
        <f t="shared" si="146"/>
        <v>0</v>
      </c>
      <c r="BK155" s="512">
        <f t="shared" si="147"/>
        <v>263.34999999999997</v>
      </c>
      <c r="BL155" s="95"/>
      <c r="BM155" s="210">
        <f t="shared" si="148"/>
        <v>0</v>
      </c>
      <c r="BN155" s="512">
        <f t="shared" si="149"/>
        <v>274.8</v>
      </c>
      <c r="BO155" s="397">
        <f t="shared" si="150"/>
        <v>0</v>
      </c>
      <c r="BP155" s="210">
        <f t="shared" si="151"/>
        <v>0</v>
      </c>
      <c r="BQ155" s="44">
        <f t="shared" si="152"/>
        <v>0</v>
      </c>
      <c r="BR155" s="70">
        <v>1143</v>
      </c>
    </row>
    <row r="156" spans="1:70" ht="13.75" customHeight="1">
      <c r="A156" s="44" t="str">
        <f t="shared" si="120"/>
        <v>BL21144</v>
      </c>
      <c r="B156" s="38" t="s">
        <v>129</v>
      </c>
      <c r="C156" s="47" t="s">
        <v>137</v>
      </c>
      <c r="D156" s="47" t="s">
        <v>7</v>
      </c>
      <c r="E156" s="241"/>
      <c r="F156" s="46" t="s">
        <v>333</v>
      </c>
      <c r="G156" s="46" t="s">
        <v>87</v>
      </c>
      <c r="H156" s="47" t="s">
        <v>74</v>
      </c>
      <c r="I156" s="616" t="s">
        <v>1807</v>
      </c>
      <c r="J156" s="636" t="s">
        <v>1809</v>
      </c>
      <c r="K156" s="636" t="s">
        <v>1801</v>
      </c>
      <c r="L156" s="223" t="s">
        <v>1799</v>
      </c>
      <c r="M156" s="48">
        <v>12.53</v>
      </c>
      <c r="N156" s="44">
        <v>4</v>
      </c>
      <c r="O156" s="210"/>
      <c r="P156" s="210"/>
      <c r="Q156" s="49"/>
      <c r="R156" s="50"/>
      <c r="S156" s="51"/>
      <c r="T156" s="52"/>
      <c r="U156" s="53"/>
      <c r="V156" s="54"/>
      <c r="W156" s="55"/>
      <c r="X156" s="56"/>
      <c r="Y156" s="57"/>
      <c r="Z156" s="58"/>
      <c r="AA156" s="59"/>
      <c r="AB156" s="95"/>
      <c r="AC156" s="95"/>
      <c r="AD156" s="213">
        <f t="shared" si="126"/>
        <v>0</v>
      </c>
      <c r="AE156" s="60">
        <f t="shared" si="153"/>
        <v>0</v>
      </c>
      <c r="AF156" s="62"/>
      <c r="AG156" s="62"/>
      <c r="AH156" s="63"/>
      <c r="AI156" s="62"/>
      <c r="AJ156" s="62"/>
      <c r="AK156" s="62"/>
      <c r="AL156" s="516"/>
      <c r="AM156" s="510"/>
      <c r="AN156" s="62">
        <f>ROUND(CEILING(AR156*('Summary '!$J$2/100+1),5),0)-1</f>
        <v>299</v>
      </c>
      <c r="AO156" s="63">
        <f t="shared" si="133"/>
        <v>0</v>
      </c>
      <c r="AP156" s="63">
        <f t="shared" si="134"/>
        <v>0</v>
      </c>
      <c r="AQ156" s="63"/>
      <c r="AR156" s="62">
        <v>244</v>
      </c>
      <c r="AS156" s="62"/>
      <c r="AT156" s="514"/>
      <c r="AU156" s="515"/>
      <c r="AV156" s="511">
        <f t="shared" si="141"/>
        <v>244</v>
      </c>
      <c r="AW156" s="511">
        <f t="shared" si="142"/>
        <v>244</v>
      </c>
      <c r="AX156" s="64"/>
      <c r="AY156" s="65"/>
      <c r="AZ156" s="66"/>
      <c r="BA156" s="67"/>
      <c r="BB156" s="68"/>
      <c r="BC156" s="45">
        <f t="shared" si="143"/>
        <v>0</v>
      </c>
      <c r="BD156" s="44">
        <f t="shared" si="144"/>
        <v>0</v>
      </c>
      <c r="BE156" s="512">
        <f t="shared" si="145"/>
        <v>256.2</v>
      </c>
      <c r="BF156" s="95"/>
      <c r="BG156" s="210">
        <f t="shared" si="130"/>
        <v>0</v>
      </c>
      <c r="BH156" s="512">
        <f t="shared" si="127"/>
        <v>268.40000000000003</v>
      </c>
      <c r="BI156" s="95"/>
      <c r="BJ156" s="44">
        <f t="shared" si="146"/>
        <v>0</v>
      </c>
      <c r="BK156" s="512">
        <f t="shared" si="147"/>
        <v>280.59999999999997</v>
      </c>
      <c r="BL156" s="95"/>
      <c r="BM156" s="210">
        <f t="shared" si="148"/>
        <v>0</v>
      </c>
      <c r="BN156" s="512">
        <f t="shared" si="149"/>
        <v>292.8</v>
      </c>
      <c r="BO156" s="397">
        <f t="shared" si="150"/>
        <v>0</v>
      </c>
      <c r="BP156" s="210">
        <f t="shared" si="151"/>
        <v>0</v>
      </c>
      <c r="BQ156" s="44">
        <f t="shared" si="152"/>
        <v>0</v>
      </c>
      <c r="BR156" s="70">
        <v>1144</v>
      </c>
    </row>
    <row r="157" spans="1:70" ht="12.75" customHeight="1">
      <c r="A157" s="44" t="str">
        <f t="shared" si="120"/>
        <v>BL20451</v>
      </c>
      <c r="B157" s="38" t="s">
        <v>129</v>
      </c>
      <c r="C157" s="47" t="s">
        <v>138</v>
      </c>
      <c r="D157" s="47" t="s">
        <v>7</v>
      </c>
      <c r="E157" s="241"/>
      <c r="F157" s="46" t="s">
        <v>72</v>
      </c>
      <c r="G157" s="47" t="s">
        <v>73</v>
      </c>
      <c r="H157" s="47" t="s">
        <v>74</v>
      </c>
      <c r="I157" s="616" t="s">
        <v>1807</v>
      </c>
      <c r="J157" s="636" t="s">
        <v>1809</v>
      </c>
      <c r="K157" s="636" t="s">
        <v>1801</v>
      </c>
      <c r="L157" s="223" t="s">
        <v>1799</v>
      </c>
      <c r="M157" s="48">
        <v>2.2250000000000001</v>
      </c>
      <c r="N157" s="44">
        <v>10</v>
      </c>
      <c r="O157" s="210"/>
      <c r="P157" s="210"/>
      <c r="Q157" s="49"/>
      <c r="R157" s="50"/>
      <c r="S157" s="51"/>
      <c r="T157" s="52"/>
      <c r="U157" s="53"/>
      <c r="V157" s="54"/>
      <c r="W157" s="55"/>
      <c r="X157" s="56"/>
      <c r="Y157" s="57"/>
      <c r="Z157" s="58"/>
      <c r="AA157" s="59"/>
      <c r="AB157" s="95"/>
      <c r="AC157" s="95"/>
      <c r="AD157" s="213">
        <f t="shared" si="126"/>
        <v>0</v>
      </c>
      <c r="AE157" s="60">
        <f t="shared" si="140"/>
        <v>0</v>
      </c>
      <c r="AF157" s="62"/>
      <c r="AG157" s="62"/>
      <c r="AH157" s="63"/>
      <c r="AI157" s="62"/>
      <c r="AJ157" s="62"/>
      <c r="AK157" s="62"/>
      <c r="AL157" s="516"/>
      <c r="AM157" s="510"/>
      <c r="AN157" s="62">
        <f>ROUND(CEILING(AR157*('Summary '!$J$2/100+1),5),0)-1</f>
        <v>94</v>
      </c>
      <c r="AO157" s="63">
        <f t="shared" si="133"/>
        <v>0</v>
      </c>
      <c r="AP157" s="63">
        <f t="shared" si="134"/>
        <v>0</v>
      </c>
      <c r="AQ157" s="63"/>
      <c r="AR157" s="62">
        <v>74</v>
      </c>
      <c r="AS157" s="62"/>
      <c r="AT157" s="514"/>
      <c r="AU157" s="515"/>
      <c r="AV157" s="511">
        <f t="shared" si="141"/>
        <v>74</v>
      </c>
      <c r="AW157" s="511">
        <f t="shared" si="142"/>
        <v>74</v>
      </c>
      <c r="AX157" s="64"/>
      <c r="AY157" s="65"/>
      <c r="AZ157" s="66"/>
      <c r="BA157" s="67"/>
      <c r="BB157" s="68"/>
      <c r="BC157" s="45">
        <f t="shared" si="143"/>
        <v>0</v>
      </c>
      <c r="BD157" s="44">
        <f t="shared" si="144"/>
        <v>0</v>
      </c>
      <c r="BE157" s="512">
        <f t="shared" si="145"/>
        <v>77.7</v>
      </c>
      <c r="BF157" s="95"/>
      <c r="BG157" s="210">
        <f t="shared" si="130"/>
        <v>0</v>
      </c>
      <c r="BH157" s="512">
        <f t="shared" si="127"/>
        <v>81.400000000000006</v>
      </c>
      <c r="BI157" s="95"/>
      <c r="BJ157" s="44">
        <f t="shared" si="146"/>
        <v>0</v>
      </c>
      <c r="BK157" s="512">
        <f t="shared" si="147"/>
        <v>85.1</v>
      </c>
      <c r="BL157" s="95"/>
      <c r="BM157" s="210">
        <f t="shared" si="148"/>
        <v>0</v>
      </c>
      <c r="BN157" s="512">
        <f t="shared" si="149"/>
        <v>88.8</v>
      </c>
      <c r="BO157" s="397">
        <f t="shared" si="150"/>
        <v>0</v>
      </c>
      <c r="BP157" s="210">
        <f t="shared" si="151"/>
        <v>0</v>
      </c>
      <c r="BQ157" s="44">
        <f t="shared" si="152"/>
        <v>0</v>
      </c>
      <c r="BR157" s="70">
        <v>451</v>
      </c>
    </row>
    <row r="158" spans="1:70" ht="12.75" customHeight="1">
      <c r="A158" s="44" t="str">
        <f t="shared" si="120"/>
        <v>BL20430</v>
      </c>
      <c r="B158" s="38" t="s">
        <v>129</v>
      </c>
      <c r="C158" s="47" t="s">
        <v>139</v>
      </c>
      <c r="D158" s="47" t="s">
        <v>7</v>
      </c>
      <c r="E158" s="241"/>
      <c r="F158" s="46" t="s">
        <v>57</v>
      </c>
      <c r="G158" s="46" t="s">
        <v>87</v>
      </c>
      <c r="H158" s="47" t="s">
        <v>74</v>
      </c>
      <c r="I158" s="616" t="s">
        <v>1807</v>
      </c>
      <c r="J158" s="636" t="s">
        <v>1809</v>
      </c>
      <c r="K158" s="636" t="s">
        <v>1801</v>
      </c>
      <c r="L158" s="223" t="s">
        <v>1799</v>
      </c>
      <c r="M158" s="48">
        <v>5.875</v>
      </c>
      <c r="N158" s="44">
        <v>10</v>
      </c>
      <c r="O158" s="210"/>
      <c r="P158" s="210"/>
      <c r="Q158" s="49"/>
      <c r="R158" s="50"/>
      <c r="S158" s="51"/>
      <c r="T158" s="52"/>
      <c r="U158" s="53"/>
      <c r="V158" s="54"/>
      <c r="W158" s="55"/>
      <c r="X158" s="56"/>
      <c r="Y158" s="57"/>
      <c r="Z158" s="58"/>
      <c r="AA158" s="59"/>
      <c r="AB158" s="95"/>
      <c r="AC158" s="95"/>
      <c r="AD158" s="213">
        <f t="shared" si="126"/>
        <v>0</v>
      </c>
      <c r="AE158" s="60">
        <f t="shared" si="140"/>
        <v>0</v>
      </c>
      <c r="AF158" s="62"/>
      <c r="AG158" s="62"/>
      <c r="AH158" s="63"/>
      <c r="AI158" s="62"/>
      <c r="AJ158" s="62"/>
      <c r="AK158" s="62"/>
      <c r="AL158" s="516"/>
      <c r="AM158" s="510"/>
      <c r="AN158" s="62">
        <f>ROUND(CEILING(AR158*('Summary '!$J$2/100+1),5),0)-1</f>
        <v>169</v>
      </c>
      <c r="AO158" s="63">
        <f t="shared" si="133"/>
        <v>0</v>
      </c>
      <c r="AP158" s="63">
        <f t="shared" si="134"/>
        <v>0</v>
      </c>
      <c r="AQ158" s="63"/>
      <c r="AR158" s="62">
        <v>139</v>
      </c>
      <c r="AS158" s="62"/>
      <c r="AT158" s="514"/>
      <c r="AU158" s="515"/>
      <c r="AV158" s="511">
        <f t="shared" si="141"/>
        <v>139</v>
      </c>
      <c r="AW158" s="511">
        <f t="shared" si="142"/>
        <v>139</v>
      </c>
      <c r="AX158" s="64"/>
      <c r="AY158" s="65"/>
      <c r="AZ158" s="66"/>
      <c r="BA158" s="67"/>
      <c r="BB158" s="68"/>
      <c r="BC158" s="45">
        <f t="shared" si="143"/>
        <v>0</v>
      </c>
      <c r="BD158" s="44">
        <f t="shared" si="144"/>
        <v>0</v>
      </c>
      <c r="BE158" s="512">
        <f t="shared" si="145"/>
        <v>145.95000000000002</v>
      </c>
      <c r="BF158" s="95"/>
      <c r="BG158" s="210">
        <f t="shared" si="130"/>
        <v>0</v>
      </c>
      <c r="BH158" s="512">
        <f t="shared" si="127"/>
        <v>152.9</v>
      </c>
      <c r="BI158" s="95"/>
      <c r="BJ158" s="44">
        <f t="shared" si="146"/>
        <v>0</v>
      </c>
      <c r="BK158" s="512">
        <f t="shared" si="147"/>
        <v>159.85</v>
      </c>
      <c r="BL158" s="95"/>
      <c r="BM158" s="210">
        <f t="shared" si="148"/>
        <v>0</v>
      </c>
      <c r="BN158" s="512">
        <f t="shared" si="149"/>
        <v>166.79999999999998</v>
      </c>
      <c r="BO158" s="397">
        <f t="shared" si="150"/>
        <v>0</v>
      </c>
      <c r="BP158" s="210">
        <f t="shared" si="151"/>
        <v>0</v>
      </c>
      <c r="BQ158" s="44">
        <f t="shared" si="152"/>
        <v>0</v>
      </c>
      <c r="BR158" s="70">
        <v>430</v>
      </c>
    </row>
    <row r="159" spans="1:70" ht="12.75" customHeight="1">
      <c r="A159" s="44" t="str">
        <f t="shared" si="120"/>
        <v>BL20425</v>
      </c>
      <c r="B159" s="38" t="s">
        <v>129</v>
      </c>
      <c r="C159" s="47" t="s">
        <v>140</v>
      </c>
      <c r="D159" s="47" t="s">
        <v>7</v>
      </c>
      <c r="E159" s="241"/>
      <c r="F159" s="46" t="s">
        <v>59</v>
      </c>
      <c r="G159" s="47" t="s">
        <v>73</v>
      </c>
      <c r="H159" s="47" t="s">
        <v>74</v>
      </c>
      <c r="I159" s="616" t="s">
        <v>1807</v>
      </c>
      <c r="J159" s="636" t="s">
        <v>1809</v>
      </c>
      <c r="K159" s="636" t="s">
        <v>1801</v>
      </c>
      <c r="L159" s="223" t="s">
        <v>1799</v>
      </c>
      <c r="M159" s="48">
        <v>7.4569999999999999</v>
      </c>
      <c r="N159" s="44">
        <v>20</v>
      </c>
      <c r="O159" s="210"/>
      <c r="P159" s="210"/>
      <c r="Q159" s="49"/>
      <c r="R159" s="50"/>
      <c r="S159" s="51"/>
      <c r="T159" s="52"/>
      <c r="U159" s="53"/>
      <c r="V159" s="54"/>
      <c r="W159" s="55"/>
      <c r="X159" s="56"/>
      <c r="Y159" s="57"/>
      <c r="Z159" s="58"/>
      <c r="AA159" s="59"/>
      <c r="AB159" s="95"/>
      <c r="AC159" s="95"/>
      <c r="AD159" s="213">
        <f t="shared" si="126"/>
        <v>0</v>
      </c>
      <c r="AE159" s="60">
        <f t="shared" si="140"/>
        <v>0</v>
      </c>
      <c r="AF159" s="62"/>
      <c r="AG159" s="62"/>
      <c r="AH159" s="63"/>
      <c r="AI159" s="62"/>
      <c r="AJ159" s="62"/>
      <c r="AK159" s="62"/>
      <c r="AL159" s="516"/>
      <c r="AM159" s="510"/>
      <c r="AN159" s="62">
        <f>ROUND(CEILING(AR159*('Summary '!$J$2/100+1),5),0)-1</f>
        <v>209</v>
      </c>
      <c r="AO159" s="63">
        <f t="shared" si="133"/>
        <v>0</v>
      </c>
      <c r="AP159" s="63">
        <f t="shared" si="134"/>
        <v>0</v>
      </c>
      <c r="AQ159" s="63"/>
      <c r="AR159" s="62">
        <v>169</v>
      </c>
      <c r="AS159" s="62"/>
      <c r="AT159" s="514"/>
      <c r="AU159" s="515"/>
      <c r="AV159" s="511">
        <f t="shared" si="141"/>
        <v>169</v>
      </c>
      <c r="AW159" s="511">
        <f t="shared" si="142"/>
        <v>169</v>
      </c>
      <c r="AX159" s="64"/>
      <c r="AY159" s="65"/>
      <c r="AZ159" s="66"/>
      <c r="BA159" s="67"/>
      <c r="BB159" s="68"/>
      <c r="BC159" s="45">
        <f t="shared" si="143"/>
        <v>0</v>
      </c>
      <c r="BD159" s="44">
        <f t="shared" si="144"/>
        <v>0</v>
      </c>
      <c r="BE159" s="512">
        <f t="shared" si="145"/>
        <v>177.45000000000002</v>
      </c>
      <c r="BF159" s="95"/>
      <c r="BG159" s="210">
        <f t="shared" si="130"/>
        <v>0</v>
      </c>
      <c r="BH159" s="512">
        <f t="shared" si="127"/>
        <v>185.9</v>
      </c>
      <c r="BI159" s="95"/>
      <c r="BJ159" s="44">
        <f t="shared" si="146"/>
        <v>0</v>
      </c>
      <c r="BK159" s="512">
        <f t="shared" si="147"/>
        <v>194.35</v>
      </c>
      <c r="BL159" s="95"/>
      <c r="BM159" s="210">
        <f t="shared" si="148"/>
        <v>0</v>
      </c>
      <c r="BN159" s="512">
        <f t="shared" si="149"/>
        <v>202.79999999999998</v>
      </c>
      <c r="BO159" s="397">
        <f t="shared" si="150"/>
        <v>0</v>
      </c>
      <c r="BP159" s="210">
        <f t="shared" si="151"/>
        <v>0</v>
      </c>
      <c r="BQ159" s="44">
        <f t="shared" si="152"/>
        <v>0</v>
      </c>
      <c r="BR159" s="70">
        <v>425</v>
      </c>
    </row>
    <row r="160" spans="1:70" ht="12.75" customHeight="1">
      <c r="A160" s="44" t="str">
        <f t="shared" si="120"/>
        <v>BL20427</v>
      </c>
      <c r="B160" s="38" t="s">
        <v>129</v>
      </c>
      <c r="C160" s="47" t="s">
        <v>141</v>
      </c>
      <c r="D160" s="47" t="s">
        <v>7</v>
      </c>
      <c r="E160" s="241"/>
      <c r="F160" s="46" t="s">
        <v>330</v>
      </c>
      <c r="G160" s="46" t="s">
        <v>87</v>
      </c>
      <c r="H160" s="47" t="s">
        <v>74</v>
      </c>
      <c r="I160" s="616" t="s">
        <v>1807</v>
      </c>
      <c r="J160" s="636" t="s">
        <v>1809</v>
      </c>
      <c r="K160" s="636" t="s">
        <v>1801</v>
      </c>
      <c r="L160" s="223" t="s">
        <v>1799</v>
      </c>
      <c r="M160" s="48">
        <v>18.725999999999999</v>
      </c>
      <c r="N160" s="44">
        <v>10</v>
      </c>
      <c r="O160" s="210"/>
      <c r="P160" s="210"/>
      <c r="Q160" s="49"/>
      <c r="R160" s="50"/>
      <c r="S160" s="51"/>
      <c r="T160" s="52"/>
      <c r="U160" s="53"/>
      <c r="V160" s="54"/>
      <c r="W160" s="55"/>
      <c r="X160" s="56"/>
      <c r="Y160" s="57"/>
      <c r="Z160" s="58"/>
      <c r="AA160" s="59"/>
      <c r="AB160" s="95"/>
      <c r="AC160" s="95"/>
      <c r="AD160" s="213">
        <f t="shared" si="126"/>
        <v>0</v>
      </c>
      <c r="AE160" s="60">
        <f t="shared" si="140"/>
        <v>0</v>
      </c>
      <c r="AF160" s="62"/>
      <c r="AG160" s="62"/>
      <c r="AH160" s="63"/>
      <c r="AI160" s="62"/>
      <c r="AJ160" s="62"/>
      <c r="AK160" s="62"/>
      <c r="AL160" s="516"/>
      <c r="AM160" s="510"/>
      <c r="AN160" s="62">
        <f>ROUND(CEILING(AR160*('Summary '!$J$2/100+1),5),0)-1</f>
        <v>349</v>
      </c>
      <c r="AO160" s="63">
        <f t="shared" si="133"/>
        <v>0</v>
      </c>
      <c r="AP160" s="63">
        <f t="shared" si="134"/>
        <v>0</v>
      </c>
      <c r="AQ160" s="63"/>
      <c r="AR160" s="62">
        <v>284</v>
      </c>
      <c r="AS160" s="62"/>
      <c r="AT160" s="514"/>
      <c r="AU160" s="515"/>
      <c r="AV160" s="511">
        <f t="shared" si="141"/>
        <v>284</v>
      </c>
      <c r="AW160" s="511">
        <f t="shared" si="142"/>
        <v>284</v>
      </c>
      <c r="AX160" s="64"/>
      <c r="AY160" s="65"/>
      <c r="AZ160" s="66"/>
      <c r="BA160" s="67"/>
      <c r="BB160" s="68"/>
      <c r="BC160" s="45">
        <f t="shared" si="143"/>
        <v>0</v>
      </c>
      <c r="BD160" s="44">
        <f t="shared" si="144"/>
        <v>0</v>
      </c>
      <c r="BE160" s="512">
        <f t="shared" si="145"/>
        <v>298.2</v>
      </c>
      <c r="BF160" s="95"/>
      <c r="BG160" s="210">
        <f t="shared" si="130"/>
        <v>0</v>
      </c>
      <c r="BH160" s="512">
        <f t="shared" si="127"/>
        <v>312.40000000000003</v>
      </c>
      <c r="BI160" s="95"/>
      <c r="BJ160" s="44">
        <f t="shared" si="146"/>
        <v>0</v>
      </c>
      <c r="BK160" s="512">
        <f t="shared" si="147"/>
        <v>326.59999999999997</v>
      </c>
      <c r="BL160" s="95"/>
      <c r="BM160" s="210">
        <f t="shared" si="148"/>
        <v>0</v>
      </c>
      <c r="BN160" s="512">
        <f t="shared" si="149"/>
        <v>340.8</v>
      </c>
      <c r="BO160" s="397">
        <f t="shared" si="150"/>
        <v>0</v>
      </c>
      <c r="BP160" s="210">
        <f t="shared" si="151"/>
        <v>0</v>
      </c>
      <c r="BQ160" s="44">
        <f t="shared" si="152"/>
        <v>0</v>
      </c>
      <c r="BR160" s="70">
        <v>427</v>
      </c>
    </row>
    <row r="161" spans="1:70" ht="12.75" customHeight="1">
      <c r="A161" s="44" t="str">
        <f t="shared" si="120"/>
        <v>BL20554</v>
      </c>
      <c r="B161" s="83" t="s">
        <v>129</v>
      </c>
      <c r="C161" s="83" t="s">
        <v>142</v>
      </c>
      <c r="D161" s="83" t="s">
        <v>65</v>
      </c>
      <c r="E161" s="247"/>
      <c r="F161" s="46" t="s">
        <v>339</v>
      </c>
      <c r="G161" s="288" t="s">
        <v>1984</v>
      </c>
      <c r="H161" s="47"/>
      <c r="I161" s="616" t="s">
        <v>1807</v>
      </c>
      <c r="J161" s="636" t="s">
        <v>1809</v>
      </c>
      <c r="K161" s="636" t="s">
        <v>1801</v>
      </c>
      <c r="L161" s="223" t="s">
        <v>1799</v>
      </c>
      <c r="M161" s="48">
        <v>1.64</v>
      </c>
      <c r="N161" s="44">
        <v>1</v>
      </c>
      <c r="O161" s="210"/>
      <c r="P161" s="210"/>
      <c r="Q161" s="49"/>
      <c r="R161" s="50"/>
      <c r="S161" s="51"/>
      <c r="T161" s="52"/>
      <c r="U161" s="53"/>
      <c r="V161" s="54"/>
      <c r="W161" s="55"/>
      <c r="X161" s="56"/>
      <c r="Y161" s="57"/>
      <c r="Z161" s="58"/>
      <c r="AA161" s="59"/>
      <c r="AB161" s="95"/>
      <c r="AC161" s="95"/>
      <c r="AD161" s="213">
        <f t="shared" si="126"/>
        <v>0</v>
      </c>
      <c r="AE161" s="60">
        <f t="shared" si="140"/>
        <v>0</v>
      </c>
      <c r="AF161" s="62"/>
      <c r="AG161" s="62"/>
      <c r="AH161" s="63"/>
      <c r="AI161" s="62"/>
      <c r="AJ161" s="62"/>
      <c r="AK161" s="62"/>
      <c r="AL161" s="516"/>
      <c r="AM161" s="510"/>
      <c r="AN161" s="62">
        <f>ROUND(CEILING(AR161*('Summary '!$J$4/100+1),5),0)-1</f>
        <v>169</v>
      </c>
      <c r="AO161" s="63">
        <f t="shared" si="133"/>
        <v>0</v>
      </c>
      <c r="AP161" s="63">
        <f t="shared" si="134"/>
        <v>0</v>
      </c>
      <c r="AQ161" s="63"/>
      <c r="AR161" s="62">
        <v>139</v>
      </c>
      <c r="AS161" s="62"/>
      <c r="AT161" s="514"/>
      <c r="AU161" s="515"/>
      <c r="AV161" s="511">
        <f t="shared" si="141"/>
        <v>139</v>
      </c>
      <c r="AW161" s="511">
        <f t="shared" si="142"/>
        <v>139</v>
      </c>
      <c r="AX161" s="64"/>
      <c r="AY161" s="65"/>
      <c r="AZ161" s="66"/>
      <c r="BA161" s="67"/>
      <c r="BB161" s="68"/>
      <c r="BC161" s="45">
        <f t="shared" si="143"/>
        <v>0</v>
      </c>
      <c r="BD161" s="44">
        <f t="shared" si="144"/>
        <v>0</v>
      </c>
      <c r="BE161" s="512">
        <f t="shared" si="145"/>
        <v>145.95000000000002</v>
      </c>
      <c r="BF161" s="95"/>
      <c r="BG161" s="210">
        <f t="shared" si="130"/>
        <v>0</v>
      </c>
      <c r="BH161" s="512">
        <f t="shared" si="127"/>
        <v>152.9</v>
      </c>
      <c r="BI161" s="400"/>
      <c r="BJ161" s="44">
        <f t="shared" si="146"/>
        <v>0</v>
      </c>
      <c r="BK161" s="512">
        <f t="shared" si="147"/>
        <v>159.85</v>
      </c>
      <c r="BL161" s="400"/>
      <c r="BM161" s="210">
        <f t="shared" si="148"/>
        <v>0</v>
      </c>
      <c r="BN161" s="512">
        <f t="shared" si="149"/>
        <v>166.79999999999998</v>
      </c>
      <c r="BO161" s="397">
        <f t="shared" si="150"/>
        <v>0</v>
      </c>
      <c r="BP161" s="210">
        <f t="shared" si="151"/>
        <v>0</v>
      </c>
      <c r="BQ161" s="44">
        <f t="shared" si="152"/>
        <v>0</v>
      </c>
      <c r="BR161" s="70">
        <v>554</v>
      </c>
    </row>
    <row r="162" spans="1:70" ht="12.75" customHeight="1">
      <c r="A162" s="44" t="str">
        <f t="shared" si="120"/>
        <v>BL20472</v>
      </c>
      <c r="B162" s="47" t="s">
        <v>129</v>
      </c>
      <c r="C162" s="47" t="s">
        <v>143</v>
      </c>
      <c r="D162" s="47" t="s">
        <v>7</v>
      </c>
      <c r="E162" s="241"/>
      <c r="F162" s="46" t="s">
        <v>59</v>
      </c>
      <c r="G162" s="46" t="s">
        <v>93</v>
      </c>
      <c r="H162" s="47" t="s">
        <v>74</v>
      </c>
      <c r="I162" s="616" t="s">
        <v>1807</v>
      </c>
      <c r="J162" s="636" t="s">
        <v>1809</v>
      </c>
      <c r="K162" s="636" t="s">
        <v>1801</v>
      </c>
      <c r="L162" s="223" t="s">
        <v>1799</v>
      </c>
      <c r="M162" s="48">
        <v>6.6120000000000001</v>
      </c>
      <c r="N162" s="44">
        <v>20</v>
      </c>
      <c r="O162" s="210"/>
      <c r="P162" s="210"/>
      <c r="Q162" s="49"/>
      <c r="R162" s="50"/>
      <c r="S162" s="51"/>
      <c r="T162" s="52"/>
      <c r="U162" s="53"/>
      <c r="V162" s="54"/>
      <c r="W162" s="55"/>
      <c r="X162" s="56"/>
      <c r="Y162" s="57"/>
      <c r="Z162" s="58"/>
      <c r="AA162" s="59"/>
      <c r="AB162" s="95"/>
      <c r="AC162" s="95"/>
      <c r="AD162" s="213">
        <f t="shared" si="126"/>
        <v>0</v>
      </c>
      <c r="AE162" s="60">
        <f t="shared" si="140"/>
        <v>0</v>
      </c>
      <c r="AF162" s="62"/>
      <c r="AG162" s="62"/>
      <c r="AH162" s="63"/>
      <c r="AI162" s="62"/>
      <c r="AJ162" s="62"/>
      <c r="AK162" s="62"/>
      <c r="AL162" s="516"/>
      <c r="AM162" s="510"/>
      <c r="AN162" s="62">
        <f>ROUND(CEILING(AR162*('Summary '!$J$2/100+1),5),0)-1</f>
        <v>169</v>
      </c>
      <c r="AO162" s="63">
        <f t="shared" si="133"/>
        <v>0</v>
      </c>
      <c r="AP162" s="63">
        <f t="shared" si="134"/>
        <v>0</v>
      </c>
      <c r="AQ162" s="63"/>
      <c r="AR162" s="62">
        <v>139</v>
      </c>
      <c r="AS162" s="62"/>
      <c r="AT162" s="514"/>
      <c r="AU162" s="515"/>
      <c r="AV162" s="511">
        <f t="shared" si="141"/>
        <v>139</v>
      </c>
      <c r="AW162" s="511">
        <f t="shared" si="142"/>
        <v>139</v>
      </c>
      <c r="AX162" s="64"/>
      <c r="AY162" s="65"/>
      <c r="AZ162" s="66"/>
      <c r="BA162" s="67"/>
      <c r="BB162" s="68"/>
      <c r="BC162" s="45">
        <f t="shared" si="143"/>
        <v>0</v>
      </c>
      <c r="BD162" s="44">
        <f t="shared" si="144"/>
        <v>0</v>
      </c>
      <c r="BE162" s="512">
        <f t="shared" si="145"/>
        <v>145.95000000000002</v>
      </c>
      <c r="BF162" s="95"/>
      <c r="BG162" s="210">
        <f t="shared" si="130"/>
        <v>0</v>
      </c>
      <c r="BH162" s="512">
        <f t="shared" si="127"/>
        <v>152.9</v>
      </c>
      <c r="BI162" s="95"/>
      <c r="BJ162" s="44">
        <f t="shared" si="146"/>
        <v>0</v>
      </c>
      <c r="BK162" s="512">
        <f t="shared" si="147"/>
        <v>159.85</v>
      </c>
      <c r="BL162" s="95"/>
      <c r="BM162" s="210">
        <f t="shared" si="148"/>
        <v>0</v>
      </c>
      <c r="BN162" s="512">
        <f t="shared" si="149"/>
        <v>166.79999999999998</v>
      </c>
      <c r="BO162" s="397">
        <f t="shared" si="150"/>
        <v>0</v>
      </c>
      <c r="BP162" s="210">
        <f t="shared" si="151"/>
        <v>0</v>
      </c>
      <c r="BQ162" s="44">
        <f t="shared" si="152"/>
        <v>0</v>
      </c>
      <c r="BR162" s="70">
        <v>472</v>
      </c>
    </row>
    <row r="163" spans="1:70" ht="12.75" customHeight="1">
      <c r="A163" s="44" t="str">
        <f t="shared" si="120"/>
        <v>BL20429</v>
      </c>
      <c r="B163" s="47" t="s">
        <v>129</v>
      </c>
      <c r="C163" s="47" t="s">
        <v>144</v>
      </c>
      <c r="D163" s="47" t="s">
        <v>7</v>
      </c>
      <c r="E163" s="241"/>
      <c r="F163" s="46" t="s">
        <v>58</v>
      </c>
      <c r="G163" s="46" t="s">
        <v>76</v>
      </c>
      <c r="H163" s="47" t="s">
        <v>74</v>
      </c>
      <c r="I163" s="616" t="s">
        <v>1807</v>
      </c>
      <c r="J163" s="636" t="s">
        <v>1809</v>
      </c>
      <c r="K163" s="636" t="s">
        <v>1801</v>
      </c>
      <c r="L163" s="223" t="s">
        <v>1799</v>
      </c>
      <c r="M163" s="48">
        <v>4.55</v>
      </c>
      <c r="N163" s="44">
        <v>10</v>
      </c>
      <c r="O163" s="210"/>
      <c r="P163" s="210"/>
      <c r="Q163" s="49"/>
      <c r="R163" s="50"/>
      <c r="S163" s="51"/>
      <c r="T163" s="52"/>
      <c r="U163" s="53"/>
      <c r="V163" s="54"/>
      <c r="W163" s="55"/>
      <c r="X163" s="56"/>
      <c r="Y163" s="57"/>
      <c r="Z163" s="58"/>
      <c r="AA163" s="59"/>
      <c r="AB163" s="95"/>
      <c r="AC163" s="95"/>
      <c r="AD163" s="213">
        <f t="shared" si="126"/>
        <v>0</v>
      </c>
      <c r="AE163" s="60">
        <f t="shared" si="140"/>
        <v>0</v>
      </c>
      <c r="AF163" s="62"/>
      <c r="AG163" s="62"/>
      <c r="AH163" s="63"/>
      <c r="AI163" s="62"/>
      <c r="AJ163" s="62"/>
      <c r="AK163" s="62"/>
      <c r="AL163" s="516"/>
      <c r="AM163" s="510"/>
      <c r="AN163" s="62">
        <f>ROUND(CEILING(AR163*('Summary '!$J$2/100+1),5),0)-1</f>
        <v>139</v>
      </c>
      <c r="AO163" s="63">
        <f t="shared" si="133"/>
        <v>0</v>
      </c>
      <c r="AP163" s="63">
        <f t="shared" si="134"/>
        <v>0</v>
      </c>
      <c r="AQ163" s="63"/>
      <c r="AR163" s="62">
        <v>114</v>
      </c>
      <c r="AS163" s="62"/>
      <c r="AT163" s="514"/>
      <c r="AU163" s="515"/>
      <c r="AV163" s="511">
        <f t="shared" si="141"/>
        <v>114</v>
      </c>
      <c r="AW163" s="511">
        <f t="shared" si="142"/>
        <v>114</v>
      </c>
      <c r="AX163" s="64"/>
      <c r="AY163" s="65"/>
      <c r="AZ163" s="66"/>
      <c r="BA163" s="67"/>
      <c r="BB163" s="68"/>
      <c r="BC163" s="45">
        <f t="shared" si="143"/>
        <v>0</v>
      </c>
      <c r="BD163" s="44">
        <f t="shared" si="144"/>
        <v>0</v>
      </c>
      <c r="BE163" s="512">
        <f t="shared" si="145"/>
        <v>119.7</v>
      </c>
      <c r="BF163" s="95"/>
      <c r="BG163" s="210">
        <f t="shared" si="130"/>
        <v>0</v>
      </c>
      <c r="BH163" s="512">
        <f t="shared" si="127"/>
        <v>125.4</v>
      </c>
      <c r="BI163" s="95"/>
      <c r="BJ163" s="44">
        <f t="shared" si="146"/>
        <v>0</v>
      </c>
      <c r="BK163" s="512">
        <f t="shared" si="147"/>
        <v>131.1</v>
      </c>
      <c r="BL163" s="95"/>
      <c r="BM163" s="210">
        <f t="shared" si="148"/>
        <v>0</v>
      </c>
      <c r="BN163" s="512">
        <f t="shared" si="149"/>
        <v>136.79999999999998</v>
      </c>
      <c r="BO163" s="397">
        <f t="shared" si="150"/>
        <v>0</v>
      </c>
      <c r="BP163" s="210">
        <f t="shared" si="151"/>
        <v>0</v>
      </c>
      <c r="BQ163" s="44">
        <f t="shared" si="152"/>
        <v>0</v>
      </c>
      <c r="BR163" s="70">
        <v>429</v>
      </c>
    </row>
    <row r="164" spans="1:70" ht="12.75" customHeight="1">
      <c r="A164" s="44" t="str">
        <f t="shared" si="120"/>
        <v>BL20428</v>
      </c>
      <c r="B164" s="47" t="s">
        <v>129</v>
      </c>
      <c r="C164" s="47" t="s">
        <v>145</v>
      </c>
      <c r="D164" s="47" t="s">
        <v>7</v>
      </c>
      <c r="E164" s="241"/>
      <c r="F164" s="46" t="s">
        <v>61</v>
      </c>
      <c r="G164" s="46" t="s">
        <v>87</v>
      </c>
      <c r="H164" s="47" t="s">
        <v>74</v>
      </c>
      <c r="I164" s="616" t="s">
        <v>1807</v>
      </c>
      <c r="J164" s="636" t="s">
        <v>1809</v>
      </c>
      <c r="K164" s="636" t="s">
        <v>1801</v>
      </c>
      <c r="L164" s="223" t="s">
        <v>1799</v>
      </c>
      <c r="M164" s="48">
        <v>7.5940000000000003</v>
      </c>
      <c r="N164" s="44">
        <v>10</v>
      </c>
      <c r="O164" s="210"/>
      <c r="P164" s="210"/>
      <c r="Q164" s="49"/>
      <c r="R164" s="50"/>
      <c r="S164" s="51"/>
      <c r="T164" s="52"/>
      <c r="U164" s="53"/>
      <c r="V164" s="54"/>
      <c r="W164" s="55"/>
      <c r="X164" s="56"/>
      <c r="Y164" s="57"/>
      <c r="Z164" s="58"/>
      <c r="AA164" s="59"/>
      <c r="AB164" s="95"/>
      <c r="AC164" s="95"/>
      <c r="AD164" s="213">
        <f t="shared" si="126"/>
        <v>0</v>
      </c>
      <c r="AE164" s="60">
        <f t="shared" si="140"/>
        <v>0</v>
      </c>
      <c r="AF164" s="62"/>
      <c r="AG164" s="62"/>
      <c r="AH164" s="63"/>
      <c r="AI164" s="62"/>
      <c r="AJ164" s="62"/>
      <c r="AK164" s="62"/>
      <c r="AL164" s="516"/>
      <c r="AM164" s="510"/>
      <c r="AN164" s="62">
        <f>ROUND(CEILING(AR164*('Summary '!$J$2/100+1),5),0)-1</f>
        <v>184</v>
      </c>
      <c r="AO164" s="63">
        <f t="shared" si="133"/>
        <v>0</v>
      </c>
      <c r="AP164" s="63">
        <f t="shared" si="134"/>
        <v>0</v>
      </c>
      <c r="AQ164" s="63"/>
      <c r="AR164" s="62">
        <v>149</v>
      </c>
      <c r="AS164" s="62"/>
      <c r="AT164" s="514"/>
      <c r="AU164" s="515"/>
      <c r="AV164" s="511">
        <f t="shared" si="141"/>
        <v>149</v>
      </c>
      <c r="AW164" s="511">
        <f t="shared" si="142"/>
        <v>149</v>
      </c>
      <c r="AX164" s="64"/>
      <c r="AY164" s="65"/>
      <c r="AZ164" s="66"/>
      <c r="BA164" s="67"/>
      <c r="BB164" s="68"/>
      <c r="BC164" s="45">
        <f t="shared" si="143"/>
        <v>0</v>
      </c>
      <c r="BD164" s="44">
        <f t="shared" si="144"/>
        <v>0</v>
      </c>
      <c r="BE164" s="512">
        <f t="shared" si="145"/>
        <v>156.45000000000002</v>
      </c>
      <c r="BF164" s="95"/>
      <c r="BG164" s="210">
        <f t="shared" si="130"/>
        <v>0</v>
      </c>
      <c r="BH164" s="512">
        <f t="shared" si="127"/>
        <v>163.9</v>
      </c>
      <c r="BI164" s="95"/>
      <c r="BJ164" s="44">
        <f t="shared" si="146"/>
        <v>0</v>
      </c>
      <c r="BK164" s="512">
        <f t="shared" si="147"/>
        <v>171.35</v>
      </c>
      <c r="BL164" s="95"/>
      <c r="BM164" s="210">
        <f t="shared" si="148"/>
        <v>0</v>
      </c>
      <c r="BN164" s="512">
        <f t="shared" si="149"/>
        <v>178.79999999999998</v>
      </c>
      <c r="BO164" s="397">
        <f t="shared" si="150"/>
        <v>0</v>
      </c>
      <c r="BP164" s="210">
        <f t="shared" si="151"/>
        <v>0</v>
      </c>
      <c r="BQ164" s="44">
        <f t="shared" si="152"/>
        <v>0</v>
      </c>
      <c r="BR164" s="70">
        <v>428</v>
      </c>
    </row>
    <row r="165" spans="1:70" ht="12.75" customHeight="1">
      <c r="A165" s="44" t="str">
        <f t="shared" si="120"/>
        <v>BL20306</v>
      </c>
      <c r="B165" s="47" t="s">
        <v>129</v>
      </c>
      <c r="C165" s="47" t="s">
        <v>146</v>
      </c>
      <c r="D165" s="47" t="s">
        <v>7</v>
      </c>
      <c r="E165" s="241"/>
      <c r="F165" s="46" t="s">
        <v>63</v>
      </c>
      <c r="G165" s="46" t="s">
        <v>67</v>
      </c>
      <c r="H165" s="47" t="s">
        <v>95</v>
      </c>
      <c r="I165" s="616" t="s">
        <v>1807</v>
      </c>
      <c r="J165" s="636" t="s">
        <v>1809</v>
      </c>
      <c r="K165" s="636" t="s">
        <v>1801</v>
      </c>
      <c r="L165" s="223" t="s">
        <v>1799</v>
      </c>
      <c r="M165" s="48">
        <v>1.4119999999999999</v>
      </c>
      <c r="N165" s="44">
        <v>30</v>
      </c>
      <c r="O165" s="210"/>
      <c r="P165" s="210"/>
      <c r="Q165" s="49"/>
      <c r="R165" s="50"/>
      <c r="S165" s="51"/>
      <c r="T165" s="52"/>
      <c r="U165" s="53"/>
      <c r="V165" s="54"/>
      <c r="W165" s="55"/>
      <c r="X165" s="56"/>
      <c r="Y165" s="57"/>
      <c r="Z165" s="58"/>
      <c r="AA165" s="59"/>
      <c r="AB165" s="95"/>
      <c r="AC165" s="95"/>
      <c r="AD165" s="213">
        <f t="shared" si="126"/>
        <v>0</v>
      </c>
      <c r="AE165" s="60">
        <f t="shared" si="140"/>
        <v>0</v>
      </c>
      <c r="AF165" s="62"/>
      <c r="AG165" s="62"/>
      <c r="AH165" s="63"/>
      <c r="AI165" s="62"/>
      <c r="AJ165" s="62"/>
      <c r="AK165" s="62"/>
      <c r="AL165" s="516"/>
      <c r="AM165" s="510"/>
      <c r="AN165" s="62">
        <f>ROUND(CEILING(AR165*('Summary '!$J$2/100+1),5),0)-1</f>
        <v>114</v>
      </c>
      <c r="AO165" s="63">
        <f t="shared" si="133"/>
        <v>0</v>
      </c>
      <c r="AP165" s="63">
        <f t="shared" si="134"/>
        <v>0</v>
      </c>
      <c r="AQ165" s="63"/>
      <c r="AR165" s="62">
        <v>94</v>
      </c>
      <c r="AS165" s="62"/>
      <c r="AT165" s="514"/>
      <c r="AU165" s="515"/>
      <c r="AV165" s="511">
        <f t="shared" si="141"/>
        <v>94</v>
      </c>
      <c r="AW165" s="511">
        <f t="shared" si="142"/>
        <v>94</v>
      </c>
      <c r="AX165" s="64"/>
      <c r="AY165" s="65"/>
      <c r="AZ165" s="66"/>
      <c r="BA165" s="67"/>
      <c r="BB165" s="68"/>
      <c r="BC165" s="45">
        <f t="shared" si="143"/>
        <v>0</v>
      </c>
      <c r="BD165" s="44">
        <f t="shared" si="144"/>
        <v>0</v>
      </c>
      <c r="BE165" s="512">
        <f t="shared" si="145"/>
        <v>98.7</v>
      </c>
      <c r="BF165" s="95"/>
      <c r="BG165" s="210">
        <f t="shared" si="130"/>
        <v>0</v>
      </c>
      <c r="BH165" s="512">
        <f t="shared" si="127"/>
        <v>103.4</v>
      </c>
      <c r="BI165" s="95"/>
      <c r="BJ165" s="44">
        <f t="shared" si="146"/>
        <v>0</v>
      </c>
      <c r="BK165" s="512">
        <f t="shared" si="147"/>
        <v>108.1</v>
      </c>
      <c r="BL165" s="95"/>
      <c r="BM165" s="210">
        <f t="shared" si="148"/>
        <v>0</v>
      </c>
      <c r="BN165" s="512">
        <f t="shared" si="149"/>
        <v>112.8</v>
      </c>
      <c r="BO165" s="397">
        <f t="shared" si="150"/>
        <v>0</v>
      </c>
      <c r="BP165" s="210">
        <f t="shared" si="151"/>
        <v>0</v>
      </c>
      <c r="BQ165" s="44">
        <f t="shared" si="152"/>
        <v>0</v>
      </c>
      <c r="BR165" s="70">
        <v>306</v>
      </c>
    </row>
    <row r="166" spans="1:70" ht="12.75" customHeight="1">
      <c r="A166" s="44" t="str">
        <f t="shared" si="120"/>
        <v>BL20426</v>
      </c>
      <c r="B166" s="47" t="s">
        <v>129</v>
      </c>
      <c r="C166" s="47" t="s">
        <v>147</v>
      </c>
      <c r="D166" s="47" t="s">
        <v>7</v>
      </c>
      <c r="E166" s="241"/>
      <c r="F166" s="46" t="s">
        <v>59</v>
      </c>
      <c r="G166" s="46" t="s">
        <v>76</v>
      </c>
      <c r="H166" s="47" t="s">
        <v>77</v>
      </c>
      <c r="I166" s="616" t="s">
        <v>1807</v>
      </c>
      <c r="J166" s="636" t="s">
        <v>1809</v>
      </c>
      <c r="K166" s="636" t="s">
        <v>1801</v>
      </c>
      <c r="L166" s="223" t="s">
        <v>1799</v>
      </c>
      <c r="M166" s="48">
        <v>6.2430000000000003</v>
      </c>
      <c r="N166" s="44">
        <v>10</v>
      </c>
      <c r="O166" s="210"/>
      <c r="P166" s="210"/>
      <c r="Q166" s="49"/>
      <c r="R166" s="50"/>
      <c r="S166" s="51"/>
      <c r="T166" s="52"/>
      <c r="U166" s="53"/>
      <c r="V166" s="54"/>
      <c r="W166" s="55"/>
      <c r="X166" s="56"/>
      <c r="Y166" s="57"/>
      <c r="Z166" s="58"/>
      <c r="AA166" s="59"/>
      <c r="AB166" s="95"/>
      <c r="AC166" s="95"/>
      <c r="AD166" s="213">
        <f t="shared" si="126"/>
        <v>0</v>
      </c>
      <c r="AE166" s="60">
        <f t="shared" si="140"/>
        <v>0</v>
      </c>
      <c r="AF166" s="62"/>
      <c r="AG166" s="62"/>
      <c r="AH166" s="63"/>
      <c r="AI166" s="62"/>
      <c r="AJ166" s="62"/>
      <c r="AK166" s="62"/>
      <c r="AL166" s="516"/>
      <c r="AM166" s="510"/>
      <c r="AN166" s="62">
        <f>ROUND(CEILING(AR166*('Summary '!$J$2/100+1),5),0)-1</f>
        <v>169</v>
      </c>
      <c r="AO166" s="63">
        <f t="shared" si="133"/>
        <v>0</v>
      </c>
      <c r="AP166" s="63">
        <f t="shared" si="134"/>
        <v>0</v>
      </c>
      <c r="AQ166" s="63"/>
      <c r="AR166" s="62">
        <v>139</v>
      </c>
      <c r="AS166" s="62"/>
      <c r="AT166" s="514"/>
      <c r="AU166" s="515"/>
      <c r="AV166" s="511">
        <f t="shared" si="141"/>
        <v>139</v>
      </c>
      <c r="AW166" s="511">
        <f t="shared" si="142"/>
        <v>139</v>
      </c>
      <c r="AX166" s="64"/>
      <c r="AY166" s="65"/>
      <c r="AZ166" s="66"/>
      <c r="BA166" s="67"/>
      <c r="BB166" s="68"/>
      <c r="BC166" s="45">
        <f t="shared" si="143"/>
        <v>0</v>
      </c>
      <c r="BD166" s="44">
        <f t="shared" si="144"/>
        <v>0</v>
      </c>
      <c r="BE166" s="512">
        <f t="shared" si="145"/>
        <v>145.95000000000002</v>
      </c>
      <c r="BF166" s="95"/>
      <c r="BG166" s="210">
        <f t="shared" si="130"/>
        <v>0</v>
      </c>
      <c r="BH166" s="512">
        <f t="shared" si="127"/>
        <v>152.9</v>
      </c>
      <c r="BI166" s="95"/>
      <c r="BJ166" s="44">
        <f t="shared" si="146"/>
        <v>0</v>
      </c>
      <c r="BK166" s="512">
        <f t="shared" si="147"/>
        <v>159.85</v>
      </c>
      <c r="BL166" s="95"/>
      <c r="BM166" s="210">
        <f t="shared" si="148"/>
        <v>0</v>
      </c>
      <c r="BN166" s="512">
        <f t="shared" si="149"/>
        <v>166.79999999999998</v>
      </c>
      <c r="BO166" s="397">
        <f t="shared" si="150"/>
        <v>0</v>
      </c>
      <c r="BP166" s="210">
        <f t="shared" si="151"/>
        <v>0</v>
      </c>
      <c r="BQ166" s="44">
        <f t="shared" si="152"/>
        <v>0</v>
      </c>
      <c r="BR166" s="70">
        <v>426</v>
      </c>
    </row>
    <row r="167" spans="1:70" ht="13.75" customHeight="1">
      <c r="A167" s="44" t="str">
        <f t="shared" si="120"/>
        <v>BL20454</v>
      </c>
      <c r="B167" s="47" t="s">
        <v>129</v>
      </c>
      <c r="C167" s="47" t="s">
        <v>148</v>
      </c>
      <c r="D167" s="47" t="s">
        <v>7</v>
      </c>
      <c r="E167" s="241"/>
      <c r="F167" s="46" t="s">
        <v>136</v>
      </c>
      <c r="G167" s="46" t="s">
        <v>99</v>
      </c>
      <c r="H167" s="47" t="s">
        <v>74</v>
      </c>
      <c r="I167" s="616" t="s">
        <v>1807</v>
      </c>
      <c r="J167" s="636" t="s">
        <v>1809</v>
      </c>
      <c r="K167" s="636" t="s">
        <v>1801</v>
      </c>
      <c r="L167" s="223" t="s">
        <v>1799</v>
      </c>
      <c r="M167" s="48">
        <v>13.43</v>
      </c>
      <c r="N167" s="44">
        <v>2</v>
      </c>
      <c r="O167" s="210"/>
      <c r="P167" s="210"/>
      <c r="Q167" s="49"/>
      <c r="R167" s="50"/>
      <c r="S167" s="51"/>
      <c r="T167" s="52"/>
      <c r="U167" s="53"/>
      <c r="V167" s="54"/>
      <c r="W167" s="55"/>
      <c r="X167" s="56"/>
      <c r="Y167" s="57"/>
      <c r="Z167" s="58"/>
      <c r="AA167" s="59"/>
      <c r="AB167" s="95"/>
      <c r="AC167" s="95"/>
      <c r="AD167" s="213">
        <f t="shared" si="126"/>
        <v>0</v>
      </c>
      <c r="AE167" s="60">
        <f t="shared" si="140"/>
        <v>0</v>
      </c>
      <c r="AF167" s="62"/>
      <c r="AG167" s="62"/>
      <c r="AH167" s="63"/>
      <c r="AI167" s="62"/>
      <c r="AJ167" s="62"/>
      <c r="AK167" s="62"/>
      <c r="AL167" s="516"/>
      <c r="AM167" s="510"/>
      <c r="AN167" s="62">
        <f>ROUND(CEILING(AR167*('Summary '!$J$2/100+1),5),0)-1</f>
        <v>224</v>
      </c>
      <c r="AO167" s="63">
        <f t="shared" si="133"/>
        <v>0</v>
      </c>
      <c r="AP167" s="63">
        <f t="shared" si="134"/>
        <v>0</v>
      </c>
      <c r="AQ167" s="63"/>
      <c r="AR167" s="62">
        <v>184</v>
      </c>
      <c r="AS167" s="62"/>
      <c r="AT167" s="514"/>
      <c r="AU167" s="515"/>
      <c r="AV167" s="511">
        <f t="shared" si="141"/>
        <v>184</v>
      </c>
      <c r="AW167" s="511">
        <f t="shared" si="142"/>
        <v>184</v>
      </c>
      <c r="AX167" s="64"/>
      <c r="AY167" s="65"/>
      <c r="AZ167" s="66"/>
      <c r="BA167" s="67"/>
      <c r="BB167" s="68"/>
      <c r="BC167" s="45">
        <f t="shared" si="143"/>
        <v>0</v>
      </c>
      <c r="BD167" s="44">
        <f t="shared" si="144"/>
        <v>0</v>
      </c>
      <c r="BE167" s="512">
        <f t="shared" si="145"/>
        <v>193.20000000000002</v>
      </c>
      <c r="BF167" s="95"/>
      <c r="BG167" s="210">
        <f t="shared" si="130"/>
        <v>0</v>
      </c>
      <c r="BH167" s="512">
        <f t="shared" si="127"/>
        <v>202.4</v>
      </c>
      <c r="BI167" s="95"/>
      <c r="BJ167" s="44">
        <f t="shared" si="146"/>
        <v>0</v>
      </c>
      <c r="BK167" s="512">
        <f t="shared" si="147"/>
        <v>211.6</v>
      </c>
      <c r="BL167" s="95"/>
      <c r="BM167" s="210">
        <f t="shared" si="148"/>
        <v>0</v>
      </c>
      <c r="BN167" s="512">
        <f t="shared" si="149"/>
        <v>220.79999999999998</v>
      </c>
      <c r="BO167" s="397">
        <f t="shared" si="150"/>
        <v>0</v>
      </c>
      <c r="BP167" s="210">
        <f t="shared" si="151"/>
        <v>0</v>
      </c>
      <c r="BQ167" s="44">
        <f t="shared" si="152"/>
        <v>0</v>
      </c>
      <c r="BR167" s="70">
        <v>454</v>
      </c>
    </row>
    <row r="168" spans="1:70" ht="13.75" customHeight="1">
      <c r="A168" s="44" t="str">
        <f t="shared" si="120"/>
        <v>BL20483</v>
      </c>
      <c r="B168" s="47" t="s">
        <v>129</v>
      </c>
      <c r="C168" s="47" t="s">
        <v>149</v>
      </c>
      <c r="D168" s="47" t="s">
        <v>7</v>
      </c>
      <c r="E168" s="241"/>
      <c r="F168" s="46" t="s">
        <v>334</v>
      </c>
      <c r="G168" s="46" t="s">
        <v>93</v>
      </c>
      <c r="H168" s="47" t="s">
        <v>74</v>
      </c>
      <c r="I168" s="616" t="s">
        <v>1807</v>
      </c>
      <c r="J168" s="636" t="s">
        <v>1809</v>
      </c>
      <c r="K168" s="636" t="s">
        <v>1801</v>
      </c>
      <c r="L168" s="223" t="s">
        <v>1799</v>
      </c>
      <c r="M168" s="48">
        <v>1.4215</v>
      </c>
      <c r="N168" s="44">
        <v>10</v>
      </c>
      <c r="O168" s="210"/>
      <c r="P168" s="210"/>
      <c r="Q168" s="49"/>
      <c r="R168" s="50"/>
      <c r="S168" s="51"/>
      <c r="T168" s="52"/>
      <c r="U168" s="53"/>
      <c r="V168" s="54"/>
      <c r="W168" s="55"/>
      <c r="X168" s="56"/>
      <c r="Y168" s="57"/>
      <c r="Z168" s="58"/>
      <c r="AA168" s="59"/>
      <c r="AB168" s="95"/>
      <c r="AC168" s="95"/>
      <c r="AD168" s="213">
        <f t="shared" si="126"/>
        <v>0</v>
      </c>
      <c r="AE168" s="61">
        <f t="shared" si="140"/>
        <v>0</v>
      </c>
      <c r="AF168" s="62"/>
      <c r="AG168" s="62"/>
      <c r="AH168" s="63"/>
      <c r="AI168" s="62"/>
      <c r="AJ168" s="62"/>
      <c r="AK168" s="62"/>
      <c r="AL168" s="516"/>
      <c r="AM168" s="510"/>
      <c r="AN168" s="62">
        <f>ROUND(CEILING(AR168*('Summary '!$J$2/100+1),5),0)-1</f>
        <v>79</v>
      </c>
      <c r="AO168" s="63">
        <f t="shared" si="133"/>
        <v>0</v>
      </c>
      <c r="AP168" s="63">
        <f t="shared" si="134"/>
        <v>0</v>
      </c>
      <c r="AQ168" s="63"/>
      <c r="AR168" s="62">
        <v>64</v>
      </c>
      <c r="AS168" s="62"/>
      <c r="AT168" s="514"/>
      <c r="AU168" s="515"/>
      <c r="AV168" s="511">
        <f t="shared" si="141"/>
        <v>64</v>
      </c>
      <c r="AW168" s="511">
        <f t="shared" si="142"/>
        <v>64</v>
      </c>
      <c r="AX168" s="64"/>
      <c r="AY168" s="65"/>
      <c r="AZ168" s="66"/>
      <c r="BA168" s="67"/>
      <c r="BB168" s="68"/>
      <c r="BC168" s="45">
        <f t="shared" si="143"/>
        <v>0</v>
      </c>
      <c r="BD168" s="44">
        <f t="shared" si="144"/>
        <v>0</v>
      </c>
      <c r="BE168" s="512">
        <f t="shared" si="145"/>
        <v>67.2</v>
      </c>
      <c r="BF168" s="95"/>
      <c r="BG168" s="210">
        <f t="shared" si="130"/>
        <v>0</v>
      </c>
      <c r="BH168" s="512">
        <f t="shared" si="127"/>
        <v>70.400000000000006</v>
      </c>
      <c r="BI168" s="95"/>
      <c r="BJ168" s="44">
        <f t="shared" si="146"/>
        <v>0</v>
      </c>
      <c r="BK168" s="512">
        <f t="shared" si="147"/>
        <v>73.599999999999994</v>
      </c>
      <c r="BL168" s="95"/>
      <c r="BM168" s="210">
        <f t="shared" si="148"/>
        <v>0</v>
      </c>
      <c r="BN168" s="512">
        <f t="shared" si="149"/>
        <v>76.8</v>
      </c>
      <c r="BO168" s="397">
        <f t="shared" si="150"/>
        <v>0</v>
      </c>
      <c r="BP168" s="210">
        <f t="shared" si="151"/>
        <v>0</v>
      </c>
      <c r="BQ168" s="44">
        <f t="shared" si="152"/>
        <v>0</v>
      </c>
      <c r="BR168" s="70">
        <v>483</v>
      </c>
    </row>
    <row r="169" spans="1:70" ht="13.75" customHeight="1">
      <c r="A169" s="44" t="str">
        <f t="shared" si="120"/>
        <v>BL20959</v>
      </c>
      <c r="B169" s="83" t="s">
        <v>129</v>
      </c>
      <c r="C169" s="83" t="s">
        <v>150</v>
      </c>
      <c r="D169" s="83" t="s">
        <v>65</v>
      </c>
      <c r="E169" s="247"/>
      <c r="F169" s="46" t="s">
        <v>339</v>
      </c>
      <c r="G169" s="650" t="s">
        <v>1985</v>
      </c>
      <c r="H169" s="47"/>
      <c r="I169" s="616" t="s">
        <v>1807</v>
      </c>
      <c r="J169" s="636" t="s">
        <v>1809</v>
      </c>
      <c r="K169" s="636" t="s">
        <v>1801</v>
      </c>
      <c r="L169" s="223" t="s">
        <v>1799</v>
      </c>
      <c r="M169" s="48">
        <v>3.9</v>
      </c>
      <c r="N169" s="44">
        <v>1</v>
      </c>
      <c r="O169" s="210"/>
      <c r="P169" s="210"/>
      <c r="Q169" s="49"/>
      <c r="R169" s="50"/>
      <c r="S169" s="51"/>
      <c r="T169" s="52"/>
      <c r="U169" s="53"/>
      <c r="V169" s="54"/>
      <c r="W169" s="55"/>
      <c r="X169" s="56"/>
      <c r="Y169" s="57"/>
      <c r="Z169" s="58"/>
      <c r="AA169" s="59"/>
      <c r="AB169" s="95"/>
      <c r="AC169" s="95"/>
      <c r="AD169" s="213">
        <f t="shared" si="126"/>
        <v>0</v>
      </c>
      <c r="AE169" s="61">
        <f>N169*AD169</f>
        <v>0</v>
      </c>
      <c r="AF169" s="62"/>
      <c r="AG169" s="62"/>
      <c r="AH169" s="63"/>
      <c r="AI169" s="62"/>
      <c r="AJ169" s="62"/>
      <c r="AK169" s="62"/>
      <c r="AL169" s="516"/>
      <c r="AM169" s="510"/>
      <c r="AN169" s="62">
        <f>ROUND(CEILING(AR169*('Summary '!$J$4/100+1),5),0)-1</f>
        <v>329</v>
      </c>
      <c r="AO169" s="63">
        <f t="shared" si="133"/>
        <v>0</v>
      </c>
      <c r="AP169" s="63">
        <f t="shared" si="134"/>
        <v>0</v>
      </c>
      <c r="AQ169" s="63"/>
      <c r="AR169" s="62">
        <v>269</v>
      </c>
      <c r="AS169" s="62"/>
      <c r="AT169" s="514"/>
      <c r="AU169" s="515"/>
      <c r="AV169" s="511">
        <f t="shared" si="141"/>
        <v>269</v>
      </c>
      <c r="AW169" s="511">
        <f t="shared" si="142"/>
        <v>269</v>
      </c>
      <c r="AX169" s="64"/>
      <c r="AY169" s="65"/>
      <c r="AZ169" s="66"/>
      <c r="BA169" s="67"/>
      <c r="BB169" s="68"/>
      <c r="BC169" s="45">
        <f t="shared" si="143"/>
        <v>0</v>
      </c>
      <c r="BD169" s="44">
        <f t="shared" si="144"/>
        <v>0</v>
      </c>
      <c r="BE169" s="512">
        <f t="shared" si="145"/>
        <v>282.45</v>
      </c>
      <c r="BF169" s="95"/>
      <c r="BG169" s="210">
        <f t="shared" si="130"/>
        <v>0</v>
      </c>
      <c r="BH169" s="512">
        <f t="shared" si="127"/>
        <v>295.90000000000003</v>
      </c>
      <c r="BI169" s="400"/>
      <c r="BJ169" s="44">
        <f t="shared" si="146"/>
        <v>0</v>
      </c>
      <c r="BK169" s="512">
        <f t="shared" si="147"/>
        <v>309.34999999999997</v>
      </c>
      <c r="BL169" s="400"/>
      <c r="BM169" s="210">
        <f t="shared" si="148"/>
        <v>0</v>
      </c>
      <c r="BN169" s="512">
        <f t="shared" si="149"/>
        <v>322.8</v>
      </c>
      <c r="BO169" s="397">
        <f t="shared" si="150"/>
        <v>0</v>
      </c>
      <c r="BP169" s="210">
        <f t="shared" si="151"/>
        <v>0</v>
      </c>
      <c r="BQ169" s="44">
        <f t="shared" si="152"/>
        <v>0</v>
      </c>
      <c r="BR169" s="70">
        <v>959</v>
      </c>
    </row>
    <row r="170" spans="1:70" ht="13.75" customHeight="1">
      <c r="A170" s="44" t="str">
        <f t="shared" si="120"/>
        <v>BL20890</v>
      </c>
      <c r="B170" s="38" t="s">
        <v>129</v>
      </c>
      <c r="C170" s="47" t="s">
        <v>151</v>
      </c>
      <c r="D170" s="47" t="s">
        <v>7</v>
      </c>
      <c r="E170" s="241"/>
      <c r="F170" s="46" t="s">
        <v>338</v>
      </c>
      <c r="G170" s="46" t="s">
        <v>99</v>
      </c>
      <c r="H170" s="47" t="s">
        <v>74</v>
      </c>
      <c r="I170" s="616" t="s">
        <v>1807</v>
      </c>
      <c r="J170" s="636" t="s">
        <v>1809</v>
      </c>
      <c r="K170" s="636" t="s">
        <v>1801</v>
      </c>
      <c r="L170" s="223" t="s">
        <v>1799</v>
      </c>
      <c r="M170" s="48">
        <v>24.425999999999998</v>
      </c>
      <c r="N170" s="44">
        <v>6</v>
      </c>
      <c r="O170" s="210"/>
      <c r="P170" s="210"/>
      <c r="Q170" s="49"/>
      <c r="R170" s="50"/>
      <c r="S170" s="51"/>
      <c r="T170" s="52"/>
      <c r="U170" s="53"/>
      <c r="V170" s="54"/>
      <c r="W170" s="55"/>
      <c r="X170" s="56"/>
      <c r="Y170" s="57"/>
      <c r="Z170" s="58"/>
      <c r="AA170" s="59"/>
      <c r="AB170" s="95"/>
      <c r="AC170" s="95"/>
      <c r="AD170" s="213">
        <f t="shared" si="126"/>
        <v>0</v>
      </c>
      <c r="AE170" s="61">
        <f t="shared" si="140"/>
        <v>0</v>
      </c>
      <c r="AF170" s="62"/>
      <c r="AG170" s="62"/>
      <c r="AH170" s="63"/>
      <c r="AI170" s="62"/>
      <c r="AJ170" s="62"/>
      <c r="AK170" s="62"/>
      <c r="AL170" s="516"/>
      <c r="AM170" s="510"/>
      <c r="AN170" s="62">
        <f>ROUND(CEILING(AR170*('Summary '!$J$2/100+1),5),0)-1</f>
        <v>474</v>
      </c>
      <c r="AO170" s="63">
        <f t="shared" si="133"/>
        <v>0</v>
      </c>
      <c r="AP170" s="63">
        <f t="shared" si="134"/>
        <v>0</v>
      </c>
      <c r="AQ170" s="63"/>
      <c r="AR170" s="62">
        <v>389</v>
      </c>
      <c r="AS170" s="62"/>
      <c r="AT170" s="514"/>
      <c r="AU170" s="515"/>
      <c r="AV170" s="511">
        <f t="shared" si="141"/>
        <v>389</v>
      </c>
      <c r="AW170" s="511">
        <f t="shared" si="142"/>
        <v>389</v>
      </c>
      <c r="AX170" s="64"/>
      <c r="AY170" s="65"/>
      <c r="AZ170" s="66"/>
      <c r="BA170" s="67"/>
      <c r="BB170" s="68"/>
      <c r="BC170" s="45">
        <f t="shared" si="143"/>
        <v>0</v>
      </c>
      <c r="BD170" s="44">
        <f t="shared" si="144"/>
        <v>0</v>
      </c>
      <c r="BE170" s="512">
        <f t="shared" si="145"/>
        <v>408.45000000000005</v>
      </c>
      <c r="BF170" s="95"/>
      <c r="BG170" s="210">
        <f t="shared" si="130"/>
        <v>0</v>
      </c>
      <c r="BH170" s="512">
        <f t="shared" si="127"/>
        <v>427.90000000000003</v>
      </c>
      <c r="BI170" s="95"/>
      <c r="BJ170" s="44">
        <f t="shared" si="146"/>
        <v>0</v>
      </c>
      <c r="BK170" s="512">
        <f t="shared" si="147"/>
        <v>447.34999999999997</v>
      </c>
      <c r="BL170" s="95"/>
      <c r="BM170" s="210">
        <f t="shared" si="148"/>
        <v>0</v>
      </c>
      <c r="BN170" s="512">
        <f t="shared" si="149"/>
        <v>466.79999999999995</v>
      </c>
      <c r="BO170" s="397">
        <f t="shared" si="150"/>
        <v>0</v>
      </c>
      <c r="BP170" s="210">
        <f t="shared" si="151"/>
        <v>0</v>
      </c>
      <c r="BQ170" s="44">
        <f t="shared" si="152"/>
        <v>0</v>
      </c>
      <c r="BR170" s="70">
        <v>890</v>
      </c>
    </row>
    <row r="171" spans="1:70" ht="13.75" customHeight="1">
      <c r="A171" s="44" t="str">
        <f t="shared" si="120"/>
        <v>BL20889</v>
      </c>
      <c r="B171" s="38" t="s">
        <v>129</v>
      </c>
      <c r="C171" s="47" t="s">
        <v>152</v>
      </c>
      <c r="D171" s="47" t="s">
        <v>7</v>
      </c>
      <c r="E171" s="241"/>
      <c r="F171" s="46" t="s">
        <v>339</v>
      </c>
      <c r="G171" s="46" t="s">
        <v>99</v>
      </c>
      <c r="H171" s="47" t="s">
        <v>74</v>
      </c>
      <c r="I171" s="616" t="s">
        <v>1807</v>
      </c>
      <c r="J171" s="636" t="s">
        <v>1809</v>
      </c>
      <c r="K171" s="636" t="s">
        <v>1801</v>
      </c>
      <c r="L171" s="223" t="s">
        <v>1799</v>
      </c>
      <c r="M171" s="48">
        <v>25.954999999999998</v>
      </c>
      <c r="N171" s="44">
        <v>6</v>
      </c>
      <c r="O171" s="210"/>
      <c r="P171" s="210"/>
      <c r="Q171" s="49"/>
      <c r="R171" s="50"/>
      <c r="S171" s="51"/>
      <c r="T171" s="52"/>
      <c r="U171" s="53"/>
      <c r="V171" s="54"/>
      <c r="W171" s="55"/>
      <c r="X171" s="56"/>
      <c r="Y171" s="57"/>
      <c r="Z171" s="58"/>
      <c r="AA171" s="59"/>
      <c r="AB171" s="95"/>
      <c r="AC171" s="95"/>
      <c r="AD171" s="213">
        <f t="shared" si="126"/>
        <v>0</v>
      </c>
      <c r="AE171" s="61">
        <f t="shared" si="140"/>
        <v>0</v>
      </c>
      <c r="AF171" s="62"/>
      <c r="AG171" s="62"/>
      <c r="AH171" s="63"/>
      <c r="AI171" s="62"/>
      <c r="AJ171" s="62"/>
      <c r="AK171" s="62"/>
      <c r="AL171" s="516"/>
      <c r="AM171" s="510"/>
      <c r="AN171" s="62">
        <f>ROUND(CEILING(AR171*('Summary '!$J$2/100+1),5),0)-1</f>
        <v>474</v>
      </c>
      <c r="AO171" s="63">
        <f t="shared" si="133"/>
        <v>0</v>
      </c>
      <c r="AP171" s="63">
        <f t="shared" si="134"/>
        <v>0</v>
      </c>
      <c r="AQ171" s="63"/>
      <c r="AR171" s="62">
        <v>389</v>
      </c>
      <c r="AS171" s="62"/>
      <c r="AT171" s="514"/>
      <c r="AU171" s="515"/>
      <c r="AV171" s="511">
        <f t="shared" si="141"/>
        <v>389</v>
      </c>
      <c r="AW171" s="511">
        <f t="shared" si="142"/>
        <v>389</v>
      </c>
      <c r="AX171" s="64"/>
      <c r="AY171" s="65"/>
      <c r="AZ171" s="66"/>
      <c r="BA171" s="67"/>
      <c r="BB171" s="68"/>
      <c r="BC171" s="45">
        <f t="shared" si="143"/>
        <v>0</v>
      </c>
      <c r="BD171" s="44">
        <f t="shared" si="144"/>
        <v>0</v>
      </c>
      <c r="BE171" s="512">
        <f t="shared" si="145"/>
        <v>408.45000000000005</v>
      </c>
      <c r="BF171" s="95"/>
      <c r="BG171" s="210">
        <f t="shared" si="130"/>
        <v>0</v>
      </c>
      <c r="BH171" s="512">
        <f t="shared" si="127"/>
        <v>427.90000000000003</v>
      </c>
      <c r="BI171" s="95"/>
      <c r="BJ171" s="44">
        <f t="shared" si="146"/>
        <v>0</v>
      </c>
      <c r="BK171" s="512">
        <f t="shared" si="147"/>
        <v>447.34999999999997</v>
      </c>
      <c r="BL171" s="95"/>
      <c r="BM171" s="210">
        <f t="shared" si="148"/>
        <v>0</v>
      </c>
      <c r="BN171" s="512">
        <f t="shared" si="149"/>
        <v>466.79999999999995</v>
      </c>
      <c r="BO171" s="397">
        <f t="shared" si="150"/>
        <v>0</v>
      </c>
      <c r="BP171" s="210">
        <f t="shared" si="151"/>
        <v>0</v>
      </c>
      <c r="BQ171" s="44">
        <f t="shared" si="152"/>
        <v>0</v>
      </c>
      <c r="BR171" s="70">
        <v>889</v>
      </c>
    </row>
    <row r="172" spans="1:70" ht="16">
      <c r="A172" s="96"/>
      <c r="B172" s="96"/>
      <c r="C172" s="295" t="s">
        <v>2227</v>
      </c>
      <c r="D172" s="96"/>
      <c r="E172" s="432"/>
      <c r="F172" s="96"/>
      <c r="G172" s="96"/>
      <c r="H172" s="96"/>
      <c r="I172" s="432"/>
      <c r="J172" s="432"/>
      <c r="K172" s="432"/>
      <c r="L172" s="432"/>
      <c r="M172" s="96"/>
      <c r="N172" s="96"/>
      <c r="O172" s="432"/>
      <c r="P172" s="432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96"/>
      <c r="AE172" s="96"/>
      <c r="AF172" s="100"/>
      <c r="AG172" s="100"/>
      <c r="AH172" s="100"/>
      <c r="AI172" s="96"/>
      <c r="AJ172" s="432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181"/>
      <c r="AY172" s="181"/>
      <c r="AZ172" s="181"/>
      <c r="BA172" s="181"/>
      <c r="BB172" s="181"/>
      <c r="BC172" s="96"/>
      <c r="BD172" s="96"/>
      <c r="BE172" s="96"/>
      <c r="BF172" s="181"/>
      <c r="BG172" s="96"/>
      <c r="BH172" s="181"/>
      <c r="BI172" s="96"/>
      <c r="BJ172" s="96"/>
      <c r="BK172" s="96"/>
      <c r="BL172" s="96"/>
      <c r="BM172" s="96"/>
      <c r="BN172" s="96"/>
      <c r="BO172" s="96"/>
      <c r="BP172" s="96"/>
      <c r="BQ172" s="96"/>
      <c r="BR172" s="98"/>
    </row>
    <row r="173" spans="1:70" ht="13" customHeight="1">
      <c r="A173" s="44" t="str">
        <f t="shared" ref="A173" si="154">"BL2"&amp;REPT(0,4-LEN(BR173))&amp;BR173</f>
        <v>BL20522</v>
      </c>
      <c r="B173" s="393" t="s">
        <v>2227</v>
      </c>
      <c r="C173" s="393" t="s">
        <v>2228</v>
      </c>
      <c r="D173" s="241" t="s">
        <v>7</v>
      </c>
      <c r="E173" s="241"/>
      <c r="F173" s="243" t="s">
        <v>2229</v>
      </c>
      <c r="G173" s="212" t="s">
        <v>76</v>
      </c>
      <c r="H173" s="241" t="s">
        <v>74</v>
      </c>
      <c r="I173" s="241" t="s">
        <v>1798</v>
      </c>
      <c r="J173" s="636" t="s">
        <v>1809</v>
      </c>
      <c r="K173" s="636" t="s">
        <v>1801</v>
      </c>
      <c r="L173" s="223" t="s">
        <v>1799</v>
      </c>
      <c r="M173" s="212">
        <v>6.8760000000000003</v>
      </c>
      <c r="N173" s="210">
        <v>6</v>
      </c>
      <c r="O173" s="210"/>
      <c r="P173" s="210"/>
      <c r="Q173" s="49"/>
      <c r="R173" s="50"/>
      <c r="S173" s="51"/>
      <c r="T173" s="52"/>
      <c r="U173" s="53"/>
      <c r="V173" s="54"/>
      <c r="W173" s="55"/>
      <c r="X173" s="56"/>
      <c r="Y173" s="57"/>
      <c r="Z173" s="58"/>
      <c r="AA173" s="59"/>
      <c r="AB173" s="95"/>
      <c r="AC173" s="95"/>
      <c r="AD173" s="213">
        <f t="shared" si="126"/>
        <v>0</v>
      </c>
      <c r="AE173" s="60">
        <f t="shared" ref="AE173" si="155">N173*AD173</f>
        <v>0</v>
      </c>
      <c r="AF173" s="62"/>
      <c r="AG173" s="62"/>
      <c r="AH173" s="63"/>
      <c r="AI173" s="62"/>
      <c r="AJ173" s="62"/>
      <c r="AK173" s="62"/>
      <c r="AL173" s="516"/>
      <c r="AM173" s="510"/>
      <c r="AN173" s="62">
        <f>ROUND(CEILING(AR173*('Summary '!$J$2/100+1),5),0)-1</f>
        <v>109</v>
      </c>
      <c r="AO173" s="63">
        <f t="shared" ref="AO173" si="156">IF(P173=TRUE,-0.05,0)</f>
        <v>0</v>
      </c>
      <c r="AP173" s="63">
        <f t="shared" ref="AP173" si="157">IF(O173=TRUE,0.15,0)</f>
        <v>0</v>
      </c>
      <c r="AQ173" s="63"/>
      <c r="AR173" s="62">
        <v>89</v>
      </c>
      <c r="AS173" s="62"/>
      <c r="AT173" s="514"/>
      <c r="AU173" s="515"/>
      <c r="AV173" s="511">
        <f t="shared" ref="AV173" si="158">IF(OrderFormType="Wholesale",CEILING(AR173*ExchRate,ExchRateRoundUpTo),CEILING(AN173*ExchRate,ExchRateRoundUpTo)/1.22)</f>
        <v>89</v>
      </c>
      <c r="AW173" s="511">
        <f t="shared" ref="AW173" si="159">AV173*(1+AO173+AP173)</f>
        <v>89</v>
      </c>
      <c r="AX173" s="64"/>
      <c r="AY173" s="65"/>
      <c r="AZ173" s="66"/>
      <c r="BA173" s="67"/>
      <c r="BB173" s="68"/>
      <c r="BC173" s="45">
        <f t="shared" ref="BC173:BC177" si="160">SUM(AX173:BB173)</f>
        <v>0</v>
      </c>
      <c r="BD173" s="44">
        <f t="shared" ref="BD173:BD177" si="161">N173*BC173</f>
        <v>0</v>
      </c>
      <c r="BE173" s="512">
        <f t="shared" ref="BE173:BE177" si="162">AV173*(1.05+AO173+AP173)</f>
        <v>93.45</v>
      </c>
      <c r="BF173" s="95"/>
      <c r="BG173" s="210">
        <f t="shared" ref="BG173" si="163">$N173*BF173</f>
        <v>0</v>
      </c>
      <c r="BH173" s="512">
        <f t="shared" si="127"/>
        <v>97.9</v>
      </c>
      <c r="BI173" s="95"/>
      <c r="BJ173" s="44">
        <f t="shared" ref="BJ173:BJ177" si="164">N173*BI173</f>
        <v>0</v>
      </c>
      <c r="BK173" s="512">
        <f t="shared" ref="BK173:BK177" si="165">AV173*(1.15+AO173+AP173)</f>
        <v>102.35</v>
      </c>
      <c r="BL173" s="95"/>
      <c r="BM173" s="210">
        <f t="shared" ref="BM173:BM177" si="166">N173*BL173</f>
        <v>0</v>
      </c>
      <c r="BN173" s="512">
        <f t="shared" ref="BN173:BN177" si="167">AV173*(1.2+AO173+AP173)</f>
        <v>106.8</v>
      </c>
      <c r="BO173" s="397">
        <f t="shared" ref="BO173:BO177" si="168">(AD173*AW173)+(BC173*BE173)+(BF173*BH173)+(BI173*BK173)+(BL173*BN173)</f>
        <v>0</v>
      </c>
      <c r="BP173" s="210">
        <f t="shared" ref="BP173:BP177" si="169">AD173+BC173+BF173+BI173+BL173</f>
        <v>0</v>
      </c>
      <c r="BQ173" s="44">
        <f t="shared" ref="BQ173:BQ177" si="170">N173*BP173</f>
        <v>0</v>
      </c>
      <c r="BR173" s="215">
        <v>522</v>
      </c>
    </row>
    <row r="174" spans="1:70" ht="13" customHeight="1">
      <c r="A174" s="44" t="str">
        <f t="shared" ref="A174:A175" si="171">"BL2"&amp;REPT(0,4-LEN(BR174))&amp;BR174</f>
        <v>BL20517</v>
      </c>
      <c r="B174" s="393" t="s">
        <v>2227</v>
      </c>
      <c r="C174" s="393" t="s">
        <v>2232</v>
      </c>
      <c r="D174" s="241" t="s">
        <v>7</v>
      </c>
      <c r="E174" s="241"/>
      <c r="F174" s="243" t="s">
        <v>2231</v>
      </c>
      <c r="G174" s="241" t="s">
        <v>73</v>
      </c>
      <c r="H174" s="212" t="s">
        <v>74</v>
      </c>
      <c r="I174" s="241" t="s">
        <v>1798</v>
      </c>
      <c r="J174" s="636" t="s">
        <v>1809</v>
      </c>
      <c r="K174" s="636" t="s">
        <v>1801</v>
      </c>
      <c r="L174" s="223" t="s">
        <v>1799</v>
      </c>
      <c r="M174" s="212">
        <v>2.5059999999999998</v>
      </c>
      <c r="N174" s="210">
        <v>6</v>
      </c>
      <c r="O174" s="210"/>
      <c r="P174" s="210"/>
      <c r="Q174" s="49"/>
      <c r="R174" s="50"/>
      <c r="S174" s="51"/>
      <c r="T174" s="52"/>
      <c r="U174" s="53"/>
      <c r="V174" s="54"/>
      <c r="W174" s="55"/>
      <c r="X174" s="56"/>
      <c r="Y174" s="57"/>
      <c r="Z174" s="58"/>
      <c r="AA174" s="59"/>
      <c r="AB174" s="95"/>
      <c r="AC174" s="95"/>
      <c r="AD174" s="213">
        <f t="shared" si="126"/>
        <v>0</v>
      </c>
      <c r="AE174" s="60">
        <f t="shared" ref="AE174:AE175" si="172">N174*AD174</f>
        <v>0</v>
      </c>
      <c r="AF174" s="62"/>
      <c r="AG174" s="62"/>
      <c r="AH174" s="63"/>
      <c r="AI174" s="62"/>
      <c r="AJ174" s="62"/>
      <c r="AK174" s="62"/>
      <c r="AL174" s="516"/>
      <c r="AM174" s="510"/>
      <c r="AN174" s="62">
        <f>ROUND(CEILING(AR174*('Summary '!$J$2/100+1),5),0)-1</f>
        <v>74</v>
      </c>
      <c r="AO174" s="63">
        <f t="shared" ref="AO174:AO175" si="173">IF(P174=TRUE,-0.05,0)</f>
        <v>0</v>
      </c>
      <c r="AP174" s="63">
        <f t="shared" ref="AP174:AP175" si="174">IF(O174=TRUE,0.15,0)</f>
        <v>0</v>
      </c>
      <c r="AQ174" s="63"/>
      <c r="AR174" s="62">
        <v>59</v>
      </c>
      <c r="AS174" s="62"/>
      <c r="AT174" s="514"/>
      <c r="AU174" s="515"/>
      <c r="AV174" s="511">
        <f t="shared" ref="AV174:AV175" si="175">IF(OrderFormType="Wholesale",CEILING(AR174*ExchRate,ExchRateRoundUpTo),CEILING(AN174*ExchRate,ExchRateRoundUpTo)/1.22)</f>
        <v>59</v>
      </c>
      <c r="AW174" s="511">
        <f t="shared" ref="AW174:AW175" si="176">AV174*(1+AO174+AP174)</f>
        <v>59</v>
      </c>
      <c r="AX174" s="64"/>
      <c r="AY174" s="65"/>
      <c r="AZ174" s="66"/>
      <c r="BA174" s="67"/>
      <c r="BB174" s="68"/>
      <c r="BC174" s="45">
        <f t="shared" si="160"/>
        <v>0</v>
      </c>
      <c r="BD174" s="44">
        <f t="shared" si="161"/>
        <v>0</v>
      </c>
      <c r="BE174" s="512">
        <f t="shared" si="162"/>
        <v>61.95</v>
      </c>
      <c r="BF174" s="95"/>
      <c r="BG174" s="210">
        <f t="shared" ref="BG174:BG175" si="177">$N174*BF174</f>
        <v>0</v>
      </c>
      <c r="BH174" s="512">
        <f t="shared" si="127"/>
        <v>64.900000000000006</v>
      </c>
      <c r="BI174" s="95"/>
      <c r="BJ174" s="44">
        <f t="shared" si="164"/>
        <v>0</v>
      </c>
      <c r="BK174" s="512">
        <f t="shared" si="165"/>
        <v>67.849999999999994</v>
      </c>
      <c r="BL174" s="95"/>
      <c r="BM174" s="210">
        <f t="shared" si="166"/>
        <v>0</v>
      </c>
      <c r="BN174" s="512">
        <f t="shared" si="167"/>
        <v>70.8</v>
      </c>
      <c r="BO174" s="397">
        <f t="shared" si="168"/>
        <v>0</v>
      </c>
      <c r="BP174" s="210">
        <f t="shared" si="169"/>
        <v>0</v>
      </c>
      <c r="BQ174" s="44">
        <f t="shared" si="170"/>
        <v>0</v>
      </c>
      <c r="BR174" s="215">
        <v>517</v>
      </c>
    </row>
    <row r="175" spans="1:70" ht="13" customHeight="1">
      <c r="A175" s="44" t="str">
        <f t="shared" si="171"/>
        <v>BL20524</v>
      </c>
      <c r="B175" s="393" t="s">
        <v>2227</v>
      </c>
      <c r="C175" s="393" t="s">
        <v>2233</v>
      </c>
      <c r="D175" s="241" t="s">
        <v>7</v>
      </c>
      <c r="E175" s="241"/>
      <c r="F175" s="243" t="s">
        <v>2230</v>
      </c>
      <c r="G175" s="241" t="s">
        <v>73</v>
      </c>
      <c r="H175" s="212" t="s">
        <v>77</v>
      </c>
      <c r="I175" s="241" t="s">
        <v>1798</v>
      </c>
      <c r="J175" s="636" t="s">
        <v>1809</v>
      </c>
      <c r="K175" s="636" t="s">
        <v>1801</v>
      </c>
      <c r="L175" s="223" t="s">
        <v>1799</v>
      </c>
      <c r="M175" s="212">
        <v>2.7789999999999999</v>
      </c>
      <c r="N175" s="210">
        <v>8</v>
      </c>
      <c r="O175" s="210"/>
      <c r="P175" s="210"/>
      <c r="Q175" s="49"/>
      <c r="R175" s="50"/>
      <c r="S175" s="51"/>
      <c r="T175" s="52"/>
      <c r="U175" s="53"/>
      <c r="V175" s="54"/>
      <c r="W175" s="55"/>
      <c r="X175" s="56"/>
      <c r="Y175" s="57"/>
      <c r="Z175" s="58"/>
      <c r="AA175" s="59"/>
      <c r="AB175" s="95"/>
      <c r="AC175" s="95"/>
      <c r="AD175" s="213">
        <f t="shared" si="126"/>
        <v>0</v>
      </c>
      <c r="AE175" s="60">
        <f t="shared" si="172"/>
        <v>0</v>
      </c>
      <c r="AF175" s="62"/>
      <c r="AG175" s="62"/>
      <c r="AH175" s="63"/>
      <c r="AI175" s="62"/>
      <c r="AJ175" s="62"/>
      <c r="AK175" s="62"/>
      <c r="AL175" s="516"/>
      <c r="AM175" s="510"/>
      <c r="AN175" s="62">
        <f>ROUND(CEILING(AR175*('Summary '!$J$2/100+1),5),0)-1</f>
        <v>59</v>
      </c>
      <c r="AO175" s="63">
        <f t="shared" si="173"/>
        <v>0</v>
      </c>
      <c r="AP175" s="63">
        <f t="shared" si="174"/>
        <v>0</v>
      </c>
      <c r="AQ175" s="63"/>
      <c r="AR175" s="62">
        <v>49</v>
      </c>
      <c r="AS175" s="62"/>
      <c r="AT175" s="514"/>
      <c r="AU175" s="515"/>
      <c r="AV175" s="511">
        <f t="shared" si="175"/>
        <v>49</v>
      </c>
      <c r="AW175" s="511">
        <f t="shared" si="176"/>
        <v>49</v>
      </c>
      <c r="AX175" s="64"/>
      <c r="AY175" s="65"/>
      <c r="AZ175" s="66"/>
      <c r="BA175" s="67"/>
      <c r="BB175" s="68"/>
      <c r="BC175" s="45">
        <f t="shared" si="160"/>
        <v>0</v>
      </c>
      <c r="BD175" s="44">
        <f t="shared" si="161"/>
        <v>0</v>
      </c>
      <c r="BE175" s="512">
        <f t="shared" si="162"/>
        <v>51.45</v>
      </c>
      <c r="BF175" s="95"/>
      <c r="BG175" s="210">
        <f t="shared" si="177"/>
        <v>0</v>
      </c>
      <c r="BH175" s="512">
        <f t="shared" si="127"/>
        <v>53.900000000000006</v>
      </c>
      <c r="BI175" s="95"/>
      <c r="BJ175" s="44">
        <f t="shared" si="164"/>
        <v>0</v>
      </c>
      <c r="BK175" s="512">
        <f t="shared" si="165"/>
        <v>56.349999999999994</v>
      </c>
      <c r="BL175" s="95"/>
      <c r="BM175" s="210">
        <f t="shared" si="166"/>
        <v>0</v>
      </c>
      <c r="BN175" s="512">
        <f t="shared" si="167"/>
        <v>58.8</v>
      </c>
      <c r="BO175" s="397">
        <f t="shared" si="168"/>
        <v>0</v>
      </c>
      <c r="BP175" s="210">
        <f t="shared" si="169"/>
        <v>0</v>
      </c>
      <c r="BQ175" s="44">
        <f t="shared" si="170"/>
        <v>0</v>
      </c>
      <c r="BR175" s="215">
        <v>524</v>
      </c>
    </row>
    <row r="176" spans="1:70" ht="13" customHeight="1">
      <c r="A176" s="44" t="str">
        <f t="shared" ref="A176:A177" si="178">"BL2"&amp;REPT(0,4-LEN(BR176))&amp;BR176</f>
        <v>BL20525</v>
      </c>
      <c r="B176" s="393" t="s">
        <v>2227</v>
      </c>
      <c r="C176" s="393" t="s">
        <v>2234</v>
      </c>
      <c r="D176" s="241" t="s">
        <v>7</v>
      </c>
      <c r="E176" s="241"/>
      <c r="F176" s="243" t="s">
        <v>2230</v>
      </c>
      <c r="G176" s="241" t="s">
        <v>73</v>
      </c>
      <c r="H176" s="212" t="s">
        <v>74</v>
      </c>
      <c r="I176" s="241" t="s">
        <v>1798</v>
      </c>
      <c r="J176" s="636" t="s">
        <v>1809</v>
      </c>
      <c r="K176" s="636" t="s">
        <v>1801</v>
      </c>
      <c r="L176" s="223" t="s">
        <v>1799</v>
      </c>
      <c r="M176" s="212">
        <v>2.7</v>
      </c>
      <c r="N176" s="210">
        <v>8</v>
      </c>
      <c r="O176" s="210"/>
      <c r="P176" s="210"/>
      <c r="Q176" s="49"/>
      <c r="R176" s="50"/>
      <c r="S176" s="51"/>
      <c r="T176" s="52"/>
      <c r="U176" s="53"/>
      <c r="V176" s="54"/>
      <c r="W176" s="55"/>
      <c r="X176" s="56"/>
      <c r="Y176" s="57"/>
      <c r="Z176" s="58"/>
      <c r="AA176" s="59"/>
      <c r="AB176" s="95"/>
      <c r="AC176" s="95"/>
      <c r="AD176" s="213">
        <f t="shared" si="126"/>
        <v>0</v>
      </c>
      <c r="AE176" s="60">
        <f t="shared" ref="AE176:AE177" si="179">N176*AD176</f>
        <v>0</v>
      </c>
      <c r="AF176" s="62"/>
      <c r="AG176" s="62"/>
      <c r="AH176" s="63"/>
      <c r="AI176" s="62"/>
      <c r="AJ176" s="62"/>
      <c r="AK176" s="62"/>
      <c r="AL176" s="516"/>
      <c r="AM176" s="510"/>
      <c r="AN176" s="62">
        <f>ROUND(CEILING(AR176*('Summary '!$J$2/100+1),5),0)-1</f>
        <v>59</v>
      </c>
      <c r="AO176" s="63">
        <f t="shared" ref="AO176:AO177" si="180">IF(P176=TRUE,-0.05,0)</f>
        <v>0</v>
      </c>
      <c r="AP176" s="63">
        <f t="shared" ref="AP176:AP177" si="181">IF(O176=TRUE,0.15,0)</f>
        <v>0</v>
      </c>
      <c r="AQ176" s="63"/>
      <c r="AR176" s="62">
        <v>49</v>
      </c>
      <c r="AS176" s="62"/>
      <c r="AT176" s="514"/>
      <c r="AU176" s="515"/>
      <c r="AV176" s="511">
        <f t="shared" ref="AV176:AV177" si="182">IF(OrderFormType="Wholesale",CEILING(AR176*ExchRate,ExchRateRoundUpTo),CEILING(AN176*ExchRate,ExchRateRoundUpTo)/1.22)</f>
        <v>49</v>
      </c>
      <c r="AW176" s="511">
        <f t="shared" ref="AW176:AW177" si="183">AV176*(1+AO176+AP176)</f>
        <v>49</v>
      </c>
      <c r="AX176" s="64"/>
      <c r="AY176" s="65"/>
      <c r="AZ176" s="66"/>
      <c r="BA176" s="67"/>
      <c r="BB176" s="68"/>
      <c r="BC176" s="45">
        <f t="shared" si="160"/>
        <v>0</v>
      </c>
      <c r="BD176" s="44">
        <f t="shared" si="161"/>
        <v>0</v>
      </c>
      <c r="BE176" s="512">
        <f t="shared" si="162"/>
        <v>51.45</v>
      </c>
      <c r="BF176" s="95"/>
      <c r="BG176" s="210">
        <f t="shared" ref="BG176:BG177" si="184">$N176*BF176</f>
        <v>0</v>
      </c>
      <c r="BH176" s="512">
        <f t="shared" si="127"/>
        <v>53.900000000000006</v>
      </c>
      <c r="BI176" s="95"/>
      <c r="BJ176" s="44">
        <f t="shared" si="164"/>
        <v>0</v>
      </c>
      <c r="BK176" s="512">
        <f t="shared" si="165"/>
        <v>56.349999999999994</v>
      </c>
      <c r="BL176" s="95"/>
      <c r="BM176" s="210">
        <f t="shared" si="166"/>
        <v>0</v>
      </c>
      <c r="BN176" s="512">
        <f t="shared" si="167"/>
        <v>58.8</v>
      </c>
      <c r="BO176" s="397">
        <f t="shared" si="168"/>
        <v>0</v>
      </c>
      <c r="BP176" s="210">
        <f t="shared" si="169"/>
        <v>0</v>
      </c>
      <c r="BQ176" s="44">
        <f t="shared" si="170"/>
        <v>0</v>
      </c>
      <c r="BR176" s="215">
        <v>525</v>
      </c>
    </row>
    <row r="177" spans="1:70" ht="13" customHeight="1">
      <c r="A177" s="44" t="str">
        <f t="shared" si="178"/>
        <v>BL20521</v>
      </c>
      <c r="B177" s="393" t="s">
        <v>2227</v>
      </c>
      <c r="C177" s="393" t="s">
        <v>2235</v>
      </c>
      <c r="D177" s="241" t="s">
        <v>7</v>
      </c>
      <c r="E177" s="241"/>
      <c r="F177" s="243" t="s">
        <v>2236</v>
      </c>
      <c r="G177" s="212" t="s">
        <v>76</v>
      </c>
      <c r="H177" s="212" t="s">
        <v>74</v>
      </c>
      <c r="I177" s="241" t="s">
        <v>1798</v>
      </c>
      <c r="J177" s="636" t="s">
        <v>1809</v>
      </c>
      <c r="K177" s="636" t="s">
        <v>1801</v>
      </c>
      <c r="L177" s="223" t="s">
        <v>1799</v>
      </c>
      <c r="M177" s="212">
        <v>3.9380000000000002</v>
      </c>
      <c r="N177" s="210">
        <v>6</v>
      </c>
      <c r="O177" s="210"/>
      <c r="P177" s="210"/>
      <c r="Q177" s="49"/>
      <c r="R177" s="50"/>
      <c r="S177" s="51"/>
      <c r="T177" s="52"/>
      <c r="U177" s="53"/>
      <c r="V177" s="54"/>
      <c r="W177" s="55"/>
      <c r="X177" s="56"/>
      <c r="Y177" s="57"/>
      <c r="Z177" s="58"/>
      <c r="AA177" s="59"/>
      <c r="AB177" s="95"/>
      <c r="AC177" s="95"/>
      <c r="AD177" s="213">
        <f t="shared" si="126"/>
        <v>0</v>
      </c>
      <c r="AE177" s="60">
        <f t="shared" si="179"/>
        <v>0</v>
      </c>
      <c r="AF177" s="62"/>
      <c r="AG177" s="62"/>
      <c r="AH177" s="63"/>
      <c r="AI177" s="62"/>
      <c r="AJ177" s="62"/>
      <c r="AK177" s="62"/>
      <c r="AL177" s="516"/>
      <c r="AM177" s="510"/>
      <c r="AN177" s="62">
        <f>ROUND(CEILING(AR177*('Summary '!$J$2/100+1),5),0)-1</f>
        <v>79</v>
      </c>
      <c r="AO177" s="63">
        <f t="shared" si="180"/>
        <v>0</v>
      </c>
      <c r="AP177" s="63">
        <f t="shared" si="181"/>
        <v>0</v>
      </c>
      <c r="AQ177" s="63"/>
      <c r="AR177" s="62">
        <v>64</v>
      </c>
      <c r="AS177" s="62"/>
      <c r="AT177" s="514"/>
      <c r="AU177" s="515"/>
      <c r="AV177" s="511">
        <f t="shared" si="182"/>
        <v>64</v>
      </c>
      <c r="AW177" s="511">
        <f t="shared" si="183"/>
        <v>64</v>
      </c>
      <c r="AX177" s="64"/>
      <c r="AY177" s="65"/>
      <c r="AZ177" s="66"/>
      <c r="BA177" s="67"/>
      <c r="BB177" s="68"/>
      <c r="BC177" s="45">
        <f t="shared" si="160"/>
        <v>0</v>
      </c>
      <c r="BD177" s="44">
        <f t="shared" si="161"/>
        <v>0</v>
      </c>
      <c r="BE177" s="512">
        <f t="shared" si="162"/>
        <v>67.2</v>
      </c>
      <c r="BF177" s="95"/>
      <c r="BG177" s="210">
        <f t="shared" si="184"/>
        <v>0</v>
      </c>
      <c r="BH177" s="512">
        <f t="shared" si="127"/>
        <v>70.400000000000006</v>
      </c>
      <c r="BI177" s="95"/>
      <c r="BJ177" s="44">
        <f t="shared" si="164"/>
        <v>0</v>
      </c>
      <c r="BK177" s="512">
        <f t="shared" si="165"/>
        <v>73.599999999999994</v>
      </c>
      <c r="BL177" s="95"/>
      <c r="BM177" s="210">
        <f t="shared" si="166"/>
        <v>0</v>
      </c>
      <c r="BN177" s="512">
        <f t="shared" si="167"/>
        <v>76.8</v>
      </c>
      <c r="BO177" s="397">
        <f t="shared" si="168"/>
        <v>0</v>
      </c>
      <c r="BP177" s="210">
        <f t="shared" si="169"/>
        <v>0</v>
      </c>
      <c r="BQ177" s="44">
        <f t="shared" si="170"/>
        <v>0</v>
      </c>
      <c r="BR177" s="215">
        <v>521</v>
      </c>
    </row>
    <row r="178" spans="1:70" ht="13" customHeight="1">
      <c r="A178" s="96"/>
      <c r="B178" s="96"/>
      <c r="C178" s="96"/>
      <c r="D178" s="96"/>
      <c r="E178" s="432"/>
      <c r="F178" s="96"/>
      <c r="G178" s="96"/>
      <c r="H178" s="96"/>
      <c r="I178" s="432"/>
      <c r="J178" s="432"/>
      <c r="K178" s="432"/>
      <c r="L178" s="432"/>
      <c r="M178" s="96"/>
      <c r="N178" s="99"/>
      <c r="O178" s="433"/>
      <c r="P178" s="433"/>
      <c r="Q178" s="108"/>
      <c r="R178" s="108"/>
      <c r="S178" s="108"/>
      <c r="T178" s="108"/>
      <c r="U178" s="109"/>
      <c r="V178" s="108"/>
      <c r="W178" s="108"/>
      <c r="X178" s="108"/>
      <c r="Y178" s="108"/>
      <c r="Z178" s="108"/>
      <c r="AA178" s="108"/>
      <c r="AB178" s="110"/>
      <c r="AC178" s="110"/>
      <c r="AD178" s="100"/>
      <c r="AE178" s="100"/>
      <c r="AF178" s="100"/>
      <c r="AG178" s="100"/>
      <c r="AH178" s="101"/>
      <c r="AI178" s="102"/>
      <c r="AJ178" s="435"/>
      <c r="AK178" s="102"/>
      <c r="AL178" s="435"/>
      <c r="AM178" s="102"/>
      <c r="AN178" s="102"/>
      <c r="AO178" s="435"/>
      <c r="AP178" s="435"/>
      <c r="AQ178" s="435"/>
      <c r="AR178" s="102"/>
      <c r="AS178" s="102"/>
      <c r="AT178" s="102"/>
      <c r="AU178" s="102"/>
      <c r="AV178" s="102"/>
      <c r="AW178" s="435"/>
      <c r="AX178" s="110"/>
      <c r="AY178" s="110"/>
      <c r="AZ178" s="110"/>
      <c r="BA178" s="111"/>
      <c r="BB178" s="110"/>
      <c r="BC178" s="103"/>
      <c r="BD178" s="103"/>
      <c r="BE178" s="104"/>
      <c r="BF178" s="105"/>
      <c r="BG178" s="103"/>
      <c r="BH178" s="104"/>
      <c r="BI178" s="105"/>
      <c r="BJ178" s="103"/>
      <c r="BK178" s="104"/>
      <c r="BL178" s="105"/>
      <c r="BM178" s="103"/>
      <c r="BN178" s="104"/>
      <c r="BO178" s="104"/>
      <c r="BP178" s="99"/>
      <c r="BQ178" s="99"/>
      <c r="BR178" s="106"/>
    </row>
  </sheetData>
  <sheetProtection algorithmName="SHA-512" hashValue="juHck6oO4N5FZi5C7KbbBIi8ixNHV5qNIGZIERMLTxwjg7I1l/eBphpfEBzxtLye9wA9K+oNc0XXvZkcMk7UGA==" saltValue="BEpOaqzJtoyxkhb015ii2Q==" spinCount="100000" sheet="1" sort="0" autoFilter="0"/>
  <autoFilter ref="A6:BR178" xr:uid="{A4B9A71D-6C02-984E-A0DB-FDC85E6EC4AC}"/>
  <phoneticPr fontId="27" type="noConversion"/>
  <conditionalFormatting sqref="AM150:AM171 AM83:AM120 AM8:AM52 AM54:AM81 AM122:AM148">
    <cfRule type="dataBar" priority="126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{8664D20D-3584-3B49-9A5A-763439E6EF09}</x14:id>
        </ext>
      </extLst>
    </cfRule>
  </conditionalFormatting>
  <conditionalFormatting sqref="AM173:AM177">
    <cfRule type="dataBar" priority="3172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{421CEDBC-1E51-B449-89E7-120A79423314}</x14:id>
        </ext>
      </extLst>
    </cfRule>
  </conditionalFormatting>
  <conditionalFormatting sqref="AT7:AU178">
    <cfRule type="dataBar" priority="317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{D764484A-A00C-D246-8D5E-1A25E85BB0A0}</x14:id>
        </ext>
      </extLst>
    </cfRule>
  </conditionalFormatting>
  <dataValidations count="2">
    <dataValidation type="whole" operator="greaterThan" allowBlank="1" showInputMessage="1" showErrorMessage="1" sqref="BI108:BI116 BF7:BP7 BL56:BL63 BI44:BI52 BL83:BL87 BL122:BL127 BL162:BL168 BL141:BL148 BI8:BI33 BI36:BI37 BI56:BI63 BI54 BI83:BI87 BJ95:BJ120 BI89:BI105 BI122:BI127 BI132:BI138 BI150:BI160 BI162:BI168 BF150:BG171 BL150:BL160 BL8:BL33 BM122:BM148 BL132:BL138 BL108:BL116 BL89:BL105 BL67:BL81 BL54 BL44:BL52 BL36:BL37 BP122:BP148 BP8:BP52 BJ8:BJ52 BM8:BM52 BF8:BG52 BF122:BG148 BF178 BI141:BI148 BI67:BI81 BJ60:BJ61 BF54:BG81 BP54:BP81 BM54:BM81 BM150:BM171 BI170:BI171 BL170:BL171 BP150:BP171 Q150:AC171 AX150:BB171 AX54:BB81 AX7:BB52 Q122:AC148 AX122:BB148 BP83:BP120 BJ83:BJ93 BM83:BM120 BF83:BG120 Q7:AC120 AX83:BB120 BF173:BG177 BM173:BM177 BP173:BP177 BI173:BI178 BL173:BL178 Q173:AC178 AX173:BB178" xr:uid="{00000000-0002-0000-0200-000000000000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I34:BI35 BI38:BI43 BI64:BI66 BI55 BI106:BI107 BI117:BI120 BL128:BL131 BI139:BI140 BI161 BI169 BL169 BL161 BL139:BL140 BL34:BL35 BL117:BL120 BL106:BL107 BL64:BL66 BL55 BI128:BI131 BL38:BL43 BI60:BI61 BL60:BL61 BL88 BI88" xr:uid="{32B13E76-63FB-CB44-B9C7-A82EDA986DFF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664D20D-3584-3B49-9A5A-763439E6EF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AM150:AM171 AM83:AM120 AM8:AM52 AM54:AM81 AM122:AM148</xm:sqref>
        </x14:conditionalFormatting>
        <x14:conditionalFormatting xmlns:xm="http://schemas.microsoft.com/office/excel/2006/main">
          <x14:cfRule type="dataBar" id="{421CEDBC-1E51-B449-89E7-120A794233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AM173:AM177</xm:sqref>
        </x14:conditionalFormatting>
        <x14:conditionalFormatting xmlns:xm="http://schemas.microsoft.com/office/excel/2006/main">
          <x14:cfRule type="dataBar" id="{D764484A-A00C-D246-8D5E-1A25E85BB0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AT7:AU178</xm:sqref>
        </x14:conditionalFormatting>
        <x14:conditionalFormatting xmlns:xm="http://schemas.microsoft.com/office/excel/2006/main">
          <x14:cfRule type="expression" priority="162" id="{46628F37-0643-6742-80C9-0C69EAFE030E}">
            <xm:f>Currency!$H$2="Dollar"</xm:f>
            <x14:dxf>
              <numFmt numFmtId="171" formatCode="[$$-409]#,##0.00"/>
            </x14:dxf>
          </x14:cfRule>
          <x14:cfRule type="expression" priority="163" id="{17450F85-1560-3E41-A4FD-05D8096F4F65}">
            <xm:f>Currency!$H$2="Pound"</xm:f>
            <x14:dxf>
              <numFmt numFmtId="177" formatCode="[$£-809]#,##0.00"/>
            </x14:dxf>
          </x14:cfRule>
          <x14:cfRule type="expression" priority="164" id="{67EF3803-5C33-7A48-BB55-8C776092A5FB}">
            <xm:f>Currency!$H$2="Franc"</xm:f>
            <x14:dxf>
              <numFmt numFmtId="178" formatCode="[$CHF]\ #,##0.00"/>
            </x14:dxf>
          </x14:cfRule>
          <x14:cfRule type="expression" priority="165" id="{8DBE4181-13EB-8049-A98A-D20C09BF14CF}">
            <xm:f>Currency!$H$2="Krone"</xm:f>
            <x14:dxf>
              <numFmt numFmtId="184" formatCode="[$kr-43B]\ #,##0.00"/>
            </x14:dxf>
          </x14:cfRule>
          <x14:cfRule type="expression" priority="166" id="{31C6305A-3505-6541-A29D-B680C46DA461}">
            <xm:f>Currency!$H$2="Koruna"</xm:f>
            <x14:dxf>
              <numFmt numFmtId="180" formatCode="#,##0.00\ [$Kč-405]"/>
            </x14:dxf>
          </x14:cfRule>
          <x14:cfRule type="expression" priority="167" id="{34E6C318-8E48-D540-B41F-9B70FDF192C6}">
            <xm:f>Currency!$H$2="Yen"</xm:f>
            <x14:dxf>
              <numFmt numFmtId="181" formatCode="[$¥-411]#,##0.00"/>
            </x14:dxf>
          </x14:cfRule>
          <x14:cfRule type="expression" priority="168" id="{991E06C3-0E42-E449-9B71-AE9F46AFBD86}">
            <xm:f>Currency!$H$2="Yuan"</xm:f>
            <x14:dxf>
              <numFmt numFmtId="182" formatCode="[$¥-804]#,##0.00"/>
            </x14:dxf>
          </x14:cfRule>
          <x14:cfRule type="expression" priority="169" id="{4BF7B847-FAEB-CD45-8FD8-D39F87C7DC48}">
            <xm:f>Currency!$H$2="Won"</xm:f>
            <x14:dxf>
              <numFmt numFmtId="183" formatCode="[$₩-412]#,##0.00"/>
            </x14:dxf>
          </x14:cfRule>
          <xm:sqref>BN5:BO8 BH7:BH52 BK7:BK52 AW7:AW178 BE7:BE178 BN9:BN52 BO9:BO143 BG53 BI53:BN53 BP53 BH54:BH81 BK54:BK81 BN54:BN81 BN60:BO61 BG82 BI82:BN82 BP82:BQ82 BH83:BH120 BK83:BK120 BN83:BN120 BG121 BI121:BN121 BP121 BN122:BN143 BH122:BH148 BK122:BK148 BN144:BO148 BG149 BI149:BN149 BP149 BO149:BO171 BH150:BH171 BK150:BK171 BN150:BN171 BG172 BI172:BP172 BN173:BO177 BH173:BH178 BK173:BK178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KL285"/>
  <sheetViews>
    <sheetView showGridLines="0" topLeftCell="C1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" style="2" hidden="1" customWidth="1" outlineLevel="1"/>
    <col min="2" max="2" width="26.5" style="2" hidden="1" customWidth="1" outlineLevel="1"/>
    <col min="3" max="3" width="29" style="2" bestFit="1" customWidth="1" collapsed="1"/>
    <col min="4" max="4" width="18.33203125" style="2" customWidth="1"/>
    <col min="5" max="5" width="5" style="2" customWidth="1"/>
    <col min="6" max="6" width="27.5" style="2" hidden="1" customWidth="1" outlineLevel="1"/>
    <col min="7" max="7" width="13.83203125" style="2" customWidth="1" collapsed="1"/>
    <col min="8" max="8" width="12.5" style="2" hidden="1" customWidth="1" outlineLevel="1"/>
    <col min="9" max="9" width="17.33203125" style="2" hidden="1" customWidth="1" outlineLevel="1"/>
    <col min="10" max="10" width="50.5" style="2" hidden="1" customWidth="1" outlineLevel="1"/>
    <col min="11" max="11" width="24" style="2" hidden="1" customWidth="1" outlineLevel="1"/>
    <col min="12" max="12" width="19.5" style="2" hidden="1" customWidth="1" outlineLevel="1"/>
    <col min="13" max="13" width="9.1640625" style="2" hidden="1" customWidth="1" outlineLevel="1"/>
    <col min="14" max="14" width="5.1640625" style="2" bestFit="1" customWidth="1" collapsed="1"/>
    <col min="15" max="16" width="6.1640625" style="2" hidden="1" customWidth="1" outlineLevel="1"/>
    <col min="17" max="17" width="4.6640625" style="2" customWidth="1" collapsed="1"/>
    <col min="18" max="29" width="4.6640625" style="2" customWidth="1"/>
    <col min="30" max="30" width="5" style="2" customWidth="1"/>
    <col min="31" max="31" width="7.5" style="2" customWidth="1"/>
    <col min="32" max="34" width="11.6640625" style="2" hidden="1" customWidth="1" outlineLevel="1"/>
    <col min="35" max="41" width="10.8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8" width="14" style="2" hidden="1" customWidth="1" outlineLevel="1"/>
    <col min="49" max="49" width="14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4" style="2" bestFit="1" customWidth="1"/>
    <col min="58" max="58" width="6.33203125" style="2" customWidth="1"/>
    <col min="59" max="59" width="5.6640625" style="2" customWidth="1"/>
    <col min="60" max="60" width="14" style="2" bestFit="1" customWidth="1"/>
    <col min="61" max="61" width="5.5" style="2" customWidth="1"/>
    <col min="62" max="62" width="5.6640625" style="2" customWidth="1"/>
    <col min="63" max="63" width="14" style="2" bestFit="1" customWidth="1"/>
    <col min="64" max="64" width="5.5" style="2" customWidth="1"/>
    <col min="65" max="65" width="5.6640625" style="2" customWidth="1"/>
    <col min="66" max="66" width="14" style="2" bestFit="1" customWidth="1"/>
    <col min="67" max="67" width="17.6640625" style="2" bestFit="1" customWidth="1"/>
    <col min="68" max="68" width="6.83203125" style="2" customWidth="1"/>
    <col min="69" max="69" width="7.5" style="2" customWidth="1"/>
    <col min="70" max="70" width="5" style="2" hidden="1" customWidth="1" outlineLevel="1"/>
    <col min="71" max="71" width="11.5" style="2" customWidth="1" collapsed="1"/>
    <col min="72" max="293" width="11.5" style="2" customWidth="1"/>
    <col min="294" max="16384" width="11.5" style="3"/>
  </cols>
  <sheetData>
    <row r="1" spans="1:298" ht="52">
      <c r="A1" s="28" t="s">
        <v>26</v>
      </c>
      <c r="B1" s="89" t="s">
        <v>69</v>
      </c>
      <c r="C1" s="112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441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91"/>
      <c r="B2" s="328"/>
      <c r="C2" s="706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357" t="s">
        <v>1278</v>
      </c>
      <c r="O2" s="357"/>
      <c r="P2" s="357"/>
      <c r="Q2" s="358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358"/>
      <c r="AC2" s="360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442"/>
      <c r="AT2" s="442"/>
      <c r="AU2" s="442"/>
      <c r="AV2" s="361"/>
      <c r="AW2" s="361"/>
      <c r="AX2" s="358" t="s">
        <v>52</v>
      </c>
      <c r="AY2" s="358" t="s">
        <v>44</v>
      </c>
      <c r="AZ2" s="358" t="s">
        <v>43</v>
      </c>
      <c r="BA2" s="358" t="s">
        <v>53</v>
      </c>
      <c r="BB2" s="35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357" t="s">
        <v>500</v>
      </c>
      <c r="O3" s="357"/>
      <c r="P3" s="357"/>
      <c r="Q3" s="358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358" t="s">
        <v>501</v>
      </c>
      <c r="AC3" s="360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58"/>
      <c r="AY3" s="358"/>
      <c r="AZ3" s="358"/>
      <c r="BA3" s="358"/>
      <c r="BB3" s="35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KH3" s="2"/>
      <c r="KI3" s="2"/>
      <c r="KJ3" s="2"/>
      <c r="KK3" s="2"/>
      <c r="KL3" s="2"/>
    </row>
    <row r="4" spans="1:298" ht="13" customHeight="1">
      <c r="A4" s="91"/>
      <c r="B4" s="704"/>
      <c r="C4" s="706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359"/>
      <c r="P4" s="359"/>
      <c r="Q4" s="360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360"/>
      <c r="AC4" s="360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60" t="s">
        <v>1452</v>
      </c>
      <c r="AY4" s="360" t="s">
        <v>808</v>
      </c>
      <c r="AZ4" s="360"/>
      <c r="BA4" s="360"/>
      <c r="BB4" s="360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</row>
    <row r="5" spans="1:298" ht="13">
      <c r="A5" s="31"/>
      <c r="B5" s="595"/>
      <c r="C5" s="707"/>
      <c r="D5" s="431"/>
      <c r="E5" s="390"/>
      <c r="F5" s="533"/>
      <c r="G5" s="533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AC5" si="0">SUMPRODUCT(Q6:Q269,$N6:$N269)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SUM(AD6:AD269)</f>
        <v>0</v>
      </c>
      <c r="AE5" s="37">
        <f>SUM(AE6:AE269)</f>
        <v>0</v>
      </c>
      <c r="AF5" s="36"/>
      <c r="AG5" s="36"/>
      <c r="AH5" s="36"/>
      <c r="AI5" s="36"/>
      <c r="AJ5" s="390"/>
      <c r="AK5" s="36"/>
      <c r="AL5" s="390"/>
      <c r="AM5" s="36"/>
      <c r="AN5" s="36"/>
      <c r="AO5" s="390"/>
      <c r="AP5" s="390"/>
      <c r="AQ5" s="390"/>
      <c r="AR5" s="36"/>
      <c r="AS5" s="37"/>
      <c r="AT5" s="37"/>
      <c r="AU5" s="37"/>
      <c r="AV5" s="37" t="s">
        <v>56</v>
      </c>
      <c r="AW5" s="410"/>
      <c r="AX5" s="349">
        <f>SUMPRODUCT(AX6:AX269,$N6:$N269)</f>
        <v>0</v>
      </c>
      <c r="AY5" s="350">
        <f>SUMPRODUCT(AY6:AY269,$N6:$N269)</f>
        <v>0</v>
      </c>
      <c r="AZ5" s="351">
        <f>SUMPRODUCT(AZ6:AZ269,$N6:$N269)</f>
        <v>0</v>
      </c>
      <c r="BA5" s="352">
        <f>SUMPRODUCT(BA6:BA269,$N6:$N269)</f>
        <v>0</v>
      </c>
      <c r="BB5" s="353">
        <f>SUMPRODUCT(BB6:BB269,$N6:$N269)</f>
        <v>0</v>
      </c>
      <c r="BC5" s="36">
        <f>SUM(BC6:BC269)</f>
        <v>0</v>
      </c>
      <c r="BD5" s="93">
        <f>SUM(BD6:BD1729)</f>
        <v>0</v>
      </c>
      <c r="BE5" s="94"/>
      <c r="BF5" s="36">
        <f>SUMPRODUCT(BF6:BF269,$N6:$N269)</f>
        <v>0</v>
      </c>
      <c r="BG5" s="93">
        <f>SUM(BG6:BG1729)</f>
        <v>0</v>
      </c>
      <c r="BH5" s="94"/>
      <c r="BI5" s="36">
        <f>SUMPRODUCT(BI6:BI269,$N6:$N269)</f>
        <v>0</v>
      </c>
      <c r="BJ5" s="93">
        <f>SUM(BJ6:BJ1729)</f>
        <v>0</v>
      </c>
      <c r="BK5" s="94"/>
      <c r="BL5" s="36">
        <f>SUMPRODUCT(BL6:BL269,$N6:$N269)</f>
        <v>0</v>
      </c>
      <c r="BM5" s="93">
        <f>SUM(BM6:BM1729)</f>
        <v>0</v>
      </c>
      <c r="BN5" s="94"/>
      <c r="BO5" s="483">
        <f>SUM(BO6:BO269)</f>
        <v>0</v>
      </c>
      <c r="BP5" s="31">
        <f>SUM(BP6:BP269)</f>
        <v>0</v>
      </c>
      <c r="BQ5" s="31">
        <f>SUM(BQ6:BQ269)</f>
        <v>0</v>
      </c>
      <c r="BR5" s="39">
        <f>ROWS(BR6:BR269)</f>
        <v>264</v>
      </c>
    </row>
    <row r="6" spans="1:298" ht="13" customHeight="1">
      <c r="A6" s="113"/>
      <c r="B6" s="47"/>
      <c r="C6" s="705"/>
      <c r="D6" s="36"/>
      <c r="E6" s="390"/>
      <c r="F6" s="533"/>
      <c r="G6" s="533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76"/>
      <c r="BP6" s="113"/>
      <c r="BQ6" s="113"/>
      <c r="BR6" s="114"/>
    </row>
    <row r="7" spans="1:298" ht="17">
      <c r="A7" s="116"/>
      <c r="B7" s="116"/>
      <c r="C7" s="297" t="s">
        <v>153</v>
      </c>
      <c r="D7" s="116"/>
      <c r="E7" s="229"/>
      <c r="F7" s="116"/>
      <c r="G7" s="116"/>
      <c r="H7" s="116"/>
      <c r="I7" s="229"/>
      <c r="J7" s="229"/>
      <c r="K7" s="229"/>
      <c r="L7" s="229"/>
      <c r="M7" s="116"/>
      <c r="N7" s="116"/>
      <c r="O7" s="229"/>
      <c r="P7" s="229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229"/>
      <c r="AK7" s="116"/>
      <c r="AL7" s="229"/>
      <c r="AM7" s="116"/>
      <c r="AN7" s="116"/>
      <c r="AO7" s="229"/>
      <c r="AP7" s="229"/>
      <c r="AQ7" s="229"/>
      <c r="AR7" s="116"/>
      <c r="AS7" s="116"/>
      <c r="AT7" s="116"/>
      <c r="AU7" s="116"/>
      <c r="AV7" s="116"/>
      <c r="AW7" s="229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7"/>
    </row>
    <row r="8" spans="1:298" ht="12.75" customHeight="1">
      <c r="A8" s="44" t="str">
        <f t="shared" ref="A8:A20" si="1">"LA3"&amp;REPT(0,4-LEN(BR8))&amp;BR8</f>
        <v>LA30721</v>
      </c>
      <c r="B8" s="115" t="s">
        <v>153</v>
      </c>
      <c r="C8" s="115" t="s">
        <v>154</v>
      </c>
      <c r="D8" s="115" t="s">
        <v>7</v>
      </c>
      <c r="E8" s="232"/>
      <c r="F8" s="48" t="s">
        <v>68</v>
      </c>
      <c r="G8" s="48" t="s">
        <v>76</v>
      </c>
      <c r="H8" s="118" t="s">
        <v>74</v>
      </c>
      <c r="I8" s="223" t="s">
        <v>1798</v>
      </c>
      <c r="J8" s="636" t="s">
        <v>1810</v>
      </c>
      <c r="K8" s="636" t="s">
        <v>1797</v>
      </c>
      <c r="L8" s="223" t="s">
        <v>1799</v>
      </c>
      <c r="M8" s="48">
        <v>4.8330000000000002</v>
      </c>
      <c r="N8" s="119">
        <v>10</v>
      </c>
      <c r="O8" s="233"/>
      <c r="P8" s="233"/>
      <c r="Q8" s="49"/>
      <c r="R8" s="50"/>
      <c r="S8" s="51"/>
      <c r="T8" s="52"/>
      <c r="U8" s="53"/>
      <c r="V8" s="54"/>
      <c r="W8" s="55"/>
      <c r="X8" s="56"/>
      <c r="Y8" s="57"/>
      <c r="Z8" s="58"/>
      <c r="AA8" s="59"/>
      <c r="AB8" s="240"/>
      <c r="AC8" s="240"/>
      <c r="AD8" s="213">
        <f>SUM(Q8:AC8)</f>
        <v>0</v>
      </c>
      <c r="AE8" s="214">
        <f t="shared" ref="AE8:AE20" si="2">N8*AD8</f>
        <v>0</v>
      </c>
      <c r="AF8" s="62"/>
      <c r="AG8" s="62"/>
      <c r="AH8" s="63"/>
      <c r="AI8" s="62"/>
      <c r="AJ8" s="516"/>
      <c r="AK8" s="516"/>
      <c r="AL8" s="516"/>
      <c r="AM8" s="510"/>
      <c r="AN8" s="62">
        <f>ROUND(CEILING(AR8*('Summary '!$J$2/100+1),5),0)-1</f>
        <v>139</v>
      </c>
      <c r="AO8" s="63">
        <f t="shared" ref="AO8:AO20" si="3">IF(P8=TRUE,-0.05,0)</f>
        <v>0</v>
      </c>
      <c r="AP8" s="63">
        <f t="shared" ref="AP8:AP20" si="4">IF(O8=TRUE,0.15,0)</f>
        <v>0</v>
      </c>
      <c r="AQ8" s="63"/>
      <c r="AR8" s="62">
        <v>114</v>
      </c>
      <c r="AS8" s="62"/>
      <c r="AT8" s="510"/>
      <c r="AU8" s="511"/>
      <c r="AV8" s="511">
        <f t="shared" ref="AV8:AV20" si="5">IF(OrderFormType="Wholesale",CEILING(AR8*ExchRate,ExchRateRoundUpTo),CEILING(AN8*ExchRate,ExchRateRoundUpTo)/1.22)</f>
        <v>114</v>
      </c>
      <c r="AW8" s="511">
        <f t="shared" ref="AW8:AW20" si="6">AV8*(1+AO8+AP8)</f>
        <v>114</v>
      </c>
      <c r="AX8" s="234"/>
      <c r="AY8" s="235"/>
      <c r="AZ8" s="236"/>
      <c r="BA8" s="237"/>
      <c r="BB8" s="238"/>
      <c r="BC8" s="239">
        <f t="shared" ref="BC8:BC20" si="7">SUM(AX8:BB8)</f>
        <v>0</v>
      </c>
      <c r="BD8" s="210">
        <f t="shared" ref="BD8:BD20" si="8">N8*BC8</f>
        <v>0</v>
      </c>
      <c r="BE8" s="512">
        <f t="shared" ref="BE8:BE20" si="9">AV8*(1.05+AO8+AP8)</f>
        <v>119.7</v>
      </c>
      <c r="BF8" s="242"/>
      <c r="BG8" s="210">
        <f t="shared" ref="BG8:BG20" si="10">$N8*BF8</f>
        <v>0</v>
      </c>
      <c r="BH8" s="512">
        <f t="shared" ref="BH8:BH20" si="11">$AV8*(1.1+$AO8+$AP8)</f>
        <v>125.4</v>
      </c>
      <c r="BI8" s="242"/>
      <c r="BJ8" s="210">
        <f t="shared" ref="BJ8:BJ20" si="12">N8*BI8</f>
        <v>0</v>
      </c>
      <c r="BK8" s="512">
        <f t="shared" ref="BK8:BK20" si="13">AV8*(1.15+AO8+AP8)</f>
        <v>131.1</v>
      </c>
      <c r="BL8" s="242"/>
      <c r="BM8" s="210">
        <f t="shared" ref="BM8:BM20" si="14">N8*BL8</f>
        <v>0</v>
      </c>
      <c r="BN8" s="512">
        <f t="shared" ref="BN8:BN20" si="15">AV8*(1.2+AO8+AP8)</f>
        <v>136.79999999999998</v>
      </c>
      <c r="BO8" s="397">
        <f t="shared" ref="BO8:BO20" si="16">(AD8*AW8)+(BC8*BE8)+(BF8*BH8)+(BI8*BK8)+(BL8*BN8)</f>
        <v>0</v>
      </c>
      <c r="BP8" s="210">
        <f t="shared" ref="BP8:BP20" si="17">AD8+BC8+BF8+BI8+BL8</f>
        <v>0</v>
      </c>
      <c r="BQ8" s="210">
        <f t="shared" ref="BQ8:BQ20" si="18">N8*BP8</f>
        <v>0</v>
      </c>
      <c r="BR8" s="215">
        <v>721</v>
      </c>
    </row>
    <row r="9" spans="1:298" ht="12.75" customHeight="1">
      <c r="A9" s="44" t="str">
        <f t="shared" si="1"/>
        <v>LA30722</v>
      </c>
      <c r="B9" s="115" t="s">
        <v>153</v>
      </c>
      <c r="C9" s="115" t="s">
        <v>155</v>
      </c>
      <c r="D9" s="115" t="s">
        <v>7</v>
      </c>
      <c r="E9" s="232"/>
      <c r="F9" s="48" t="s">
        <v>68</v>
      </c>
      <c r="G9" s="48" t="s">
        <v>76</v>
      </c>
      <c r="H9" s="118" t="s">
        <v>74</v>
      </c>
      <c r="I9" s="223" t="s">
        <v>1798</v>
      </c>
      <c r="J9" s="636" t="s">
        <v>1810</v>
      </c>
      <c r="K9" s="636" t="s">
        <v>1797</v>
      </c>
      <c r="L9" s="223" t="s">
        <v>1799</v>
      </c>
      <c r="M9" s="48">
        <v>6.8140000000000001</v>
      </c>
      <c r="N9" s="119">
        <v>5</v>
      </c>
      <c r="O9" s="233"/>
      <c r="P9" s="233"/>
      <c r="Q9" s="49"/>
      <c r="R9" s="50"/>
      <c r="S9" s="51"/>
      <c r="T9" s="52"/>
      <c r="U9" s="53"/>
      <c r="V9" s="54"/>
      <c r="W9" s="55"/>
      <c r="X9" s="56"/>
      <c r="Y9" s="57"/>
      <c r="Z9" s="58"/>
      <c r="AA9" s="59"/>
      <c r="AB9" s="95"/>
      <c r="AC9" s="95"/>
      <c r="AD9" s="213">
        <f t="shared" ref="AD9:AD72" si="19">SUM(Q9:AC9)</f>
        <v>0</v>
      </c>
      <c r="AE9" s="61">
        <f t="shared" si="2"/>
        <v>0</v>
      </c>
      <c r="AF9" s="62"/>
      <c r="AG9" s="62"/>
      <c r="AH9" s="63"/>
      <c r="AI9" s="62"/>
      <c r="AJ9" s="62"/>
      <c r="AK9" s="62"/>
      <c r="AL9" s="516"/>
      <c r="AM9" s="510"/>
      <c r="AN9" s="62">
        <f>ROUND(CEILING(AR9*('Summary '!$J$2/100+1),5),0)-1</f>
        <v>149</v>
      </c>
      <c r="AO9" s="63">
        <f t="shared" si="3"/>
        <v>0</v>
      </c>
      <c r="AP9" s="63">
        <f t="shared" si="4"/>
        <v>0</v>
      </c>
      <c r="AQ9" s="63"/>
      <c r="AR9" s="62">
        <v>119</v>
      </c>
      <c r="AS9" s="62"/>
      <c r="AT9" s="514"/>
      <c r="AU9" s="515"/>
      <c r="AV9" s="511">
        <f t="shared" si="5"/>
        <v>119</v>
      </c>
      <c r="AW9" s="511">
        <f t="shared" si="6"/>
        <v>119</v>
      </c>
      <c r="AX9" s="64"/>
      <c r="AY9" s="65"/>
      <c r="AZ9" s="66"/>
      <c r="BA9" s="67"/>
      <c r="BB9" s="68"/>
      <c r="BC9" s="45">
        <f t="shared" si="7"/>
        <v>0</v>
      </c>
      <c r="BD9" s="44">
        <f t="shared" si="8"/>
        <v>0</v>
      </c>
      <c r="BE9" s="512">
        <f t="shared" si="9"/>
        <v>124.95</v>
      </c>
      <c r="BF9" s="242"/>
      <c r="BG9" s="210">
        <f t="shared" si="10"/>
        <v>0</v>
      </c>
      <c r="BH9" s="512">
        <f t="shared" si="11"/>
        <v>130.9</v>
      </c>
      <c r="BI9" s="95"/>
      <c r="BJ9" s="44">
        <f t="shared" si="12"/>
        <v>0</v>
      </c>
      <c r="BK9" s="512">
        <f t="shared" si="13"/>
        <v>136.85</v>
      </c>
      <c r="BL9" s="95"/>
      <c r="BM9" s="210">
        <f t="shared" si="14"/>
        <v>0</v>
      </c>
      <c r="BN9" s="512">
        <f t="shared" si="15"/>
        <v>142.79999999999998</v>
      </c>
      <c r="BO9" s="397">
        <f t="shared" si="16"/>
        <v>0</v>
      </c>
      <c r="BP9" s="210">
        <f t="shared" si="17"/>
        <v>0</v>
      </c>
      <c r="BQ9" s="44">
        <f t="shared" si="18"/>
        <v>0</v>
      </c>
      <c r="BR9" s="70">
        <v>722</v>
      </c>
    </row>
    <row r="10" spans="1:298" ht="12.75" customHeight="1">
      <c r="A10" s="44" t="str">
        <f t="shared" si="1"/>
        <v>LA30723</v>
      </c>
      <c r="B10" s="115" t="s">
        <v>153</v>
      </c>
      <c r="C10" s="115" t="s">
        <v>156</v>
      </c>
      <c r="D10" s="115" t="s">
        <v>7</v>
      </c>
      <c r="E10" s="232"/>
      <c r="F10" s="48" t="s">
        <v>68</v>
      </c>
      <c r="G10" s="48" t="s">
        <v>99</v>
      </c>
      <c r="H10" s="118" t="s">
        <v>95</v>
      </c>
      <c r="I10" s="223" t="s">
        <v>1798</v>
      </c>
      <c r="J10" s="636" t="s">
        <v>1810</v>
      </c>
      <c r="K10" s="636" t="s">
        <v>1797</v>
      </c>
      <c r="L10" s="223" t="s">
        <v>1799</v>
      </c>
      <c r="M10" s="48">
        <v>8.74</v>
      </c>
      <c r="N10" s="119">
        <v>2</v>
      </c>
      <c r="O10" s="233"/>
      <c r="P10" s="233"/>
      <c r="Q10" s="49"/>
      <c r="R10" s="50"/>
      <c r="S10" s="51"/>
      <c r="T10" s="52"/>
      <c r="U10" s="53"/>
      <c r="V10" s="54"/>
      <c r="W10" s="55"/>
      <c r="X10" s="56"/>
      <c r="Y10" s="57"/>
      <c r="Z10" s="58"/>
      <c r="AA10" s="59"/>
      <c r="AB10" s="95"/>
      <c r="AC10" s="95"/>
      <c r="AD10" s="213">
        <f t="shared" si="19"/>
        <v>0</v>
      </c>
      <c r="AE10" s="61">
        <f t="shared" si="2"/>
        <v>0</v>
      </c>
      <c r="AF10" s="62"/>
      <c r="AG10" s="62"/>
      <c r="AH10" s="63"/>
      <c r="AI10" s="62"/>
      <c r="AJ10" s="62"/>
      <c r="AK10" s="62"/>
      <c r="AL10" s="516"/>
      <c r="AM10" s="510"/>
      <c r="AN10" s="62">
        <f>ROUND(CEILING(AR10*('Summary '!$J$2/100+1),5),0)-1</f>
        <v>164</v>
      </c>
      <c r="AO10" s="63">
        <f t="shared" si="3"/>
        <v>0</v>
      </c>
      <c r="AP10" s="63">
        <f t="shared" si="4"/>
        <v>0</v>
      </c>
      <c r="AQ10" s="63"/>
      <c r="AR10" s="62">
        <v>134</v>
      </c>
      <c r="AS10" s="62"/>
      <c r="AT10" s="514"/>
      <c r="AU10" s="515"/>
      <c r="AV10" s="511">
        <f t="shared" si="5"/>
        <v>134</v>
      </c>
      <c r="AW10" s="511">
        <f t="shared" si="6"/>
        <v>134</v>
      </c>
      <c r="AX10" s="64"/>
      <c r="AY10" s="65"/>
      <c r="AZ10" s="66"/>
      <c r="BA10" s="67"/>
      <c r="BB10" s="68"/>
      <c r="BC10" s="45">
        <f t="shared" si="7"/>
        <v>0</v>
      </c>
      <c r="BD10" s="44">
        <f t="shared" si="8"/>
        <v>0</v>
      </c>
      <c r="BE10" s="512">
        <f t="shared" si="9"/>
        <v>140.70000000000002</v>
      </c>
      <c r="BF10" s="242"/>
      <c r="BG10" s="210">
        <f t="shared" si="10"/>
        <v>0</v>
      </c>
      <c r="BH10" s="512">
        <f t="shared" si="11"/>
        <v>147.4</v>
      </c>
      <c r="BI10" s="95"/>
      <c r="BJ10" s="44">
        <f t="shared" si="12"/>
        <v>0</v>
      </c>
      <c r="BK10" s="512">
        <f t="shared" si="13"/>
        <v>154.1</v>
      </c>
      <c r="BL10" s="95"/>
      <c r="BM10" s="210">
        <f t="shared" si="14"/>
        <v>0</v>
      </c>
      <c r="BN10" s="512">
        <f t="shared" si="15"/>
        <v>160.79999999999998</v>
      </c>
      <c r="BO10" s="397">
        <f t="shared" si="16"/>
        <v>0</v>
      </c>
      <c r="BP10" s="210">
        <f t="shared" si="17"/>
        <v>0</v>
      </c>
      <c r="BQ10" s="44">
        <f t="shared" si="18"/>
        <v>0</v>
      </c>
      <c r="BR10" s="70">
        <v>723</v>
      </c>
    </row>
    <row r="11" spans="1:298" ht="12.75" customHeight="1">
      <c r="A11" s="44" t="str">
        <f t="shared" si="1"/>
        <v>LA30724</v>
      </c>
      <c r="B11" s="83" t="s">
        <v>153</v>
      </c>
      <c r="C11" s="83" t="s">
        <v>157</v>
      </c>
      <c r="D11" s="83" t="s">
        <v>65</v>
      </c>
      <c r="E11" s="247"/>
      <c r="F11" s="118" t="s">
        <v>345</v>
      </c>
      <c r="G11" s="650" t="s">
        <v>1986</v>
      </c>
      <c r="H11" s="118" t="s">
        <v>95</v>
      </c>
      <c r="I11" s="223" t="s">
        <v>1798</v>
      </c>
      <c r="J11" s="636" t="s">
        <v>1810</v>
      </c>
      <c r="K11" s="636" t="s">
        <v>1797</v>
      </c>
      <c r="L11" s="223" t="s">
        <v>1799</v>
      </c>
      <c r="M11" s="48">
        <v>2.7</v>
      </c>
      <c r="N11" s="119">
        <v>1</v>
      </c>
      <c r="O11" s="233"/>
      <c r="P11" s="233"/>
      <c r="Q11" s="49"/>
      <c r="R11" s="50"/>
      <c r="S11" s="51"/>
      <c r="T11" s="52"/>
      <c r="U11" s="53"/>
      <c r="V11" s="54"/>
      <c r="W11" s="55"/>
      <c r="X11" s="56"/>
      <c r="Y11" s="57"/>
      <c r="Z11" s="58"/>
      <c r="AA11" s="59"/>
      <c r="AB11" s="95"/>
      <c r="AC11" s="95"/>
      <c r="AD11" s="213">
        <f t="shared" si="19"/>
        <v>0</v>
      </c>
      <c r="AE11" s="61">
        <f t="shared" si="2"/>
        <v>0</v>
      </c>
      <c r="AF11" s="62"/>
      <c r="AG11" s="62"/>
      <c r="AH11" s="63"/>
      <c r="AI11" s="62"/>
      <c r="AJ11" s="62"/>
      <c r="AK11" s="62"/>
      <c r="AL11" s="516"/>
      <c r="AM11" s="510"/>
      <c r="AN11" s="62">
        <f>ROUND(CEILING(AR11*('Summary '!$J$4/100+1),5),0)-1</f>
        <v>204</v>
      </c>
      <c r="AO11" s="63">
        <f t="shared" si="3"/>
        <v>0</v>
      </c>
      <c r="AP11" s="63">
        <f t="shared" si="4"/>
        <v>0</v>
      </c>
      <c r="AQ11" s="63"/>
      <c r="AR11" s="62">
        <v>164</v>
      </c>
      <c r="AS11" s="62"/>
      <c r="AT11" s="514"/>
      <c r="AU11" s="515"/>
      <c r="AV11" s="511">
        <f t="shared" si="5"/>
        <v>164</v>
      </c>
      <c r="AW11" s="511">
        <f t="shared" si="6"/>
        <v>164</v>
      </c>
      <c r="AX11" s="64"/>
      <c r="AY11" s="65"/>
      <c r="AZ11" s="66"/>
      <c r="BA11" s="67"/>
      <c r="BB11" s="68"/>
      <c r="BC11" s="45">
        <f t="shared" si="7"/>
        <v>0</v>
      </c>
      <c r="BD11" s="44">
        <f t="shared" si="8"/>
        <v>0</v>
      </c>
      <c r="BE11" s="512">
        <f t="shared" si="9"/>
        <v>172.20000000000002</v>
      </c>
      <c r="BF11" s="242"/>
      <c r="BG11" s="210">
        <f t="shared" si="10"/>
        <v>0</v>
      </c>
      <c r="BH11" s="512">
        <f t="shared" si="11"/>
        <v>180.4</v>
      </c>
      <c r="BI11" s="400"/>
      <c r="BJ11" s="44">
        <f t="shared" si="12"/>
        <v>0</v>
      </c>
      <c r="BK11" s="512">
        <f t="shared" si="13"/>
        <v>188.6</v>
      </c>
      <c r="BL11" s="400"/>
      <c r="BM11" s="210">
        <f t="shared" si="14"/>
        <v>0</v>
      </c>
      <c r="BN11" s="512">
        <f t="shared" si="15"/>
        <v>196.79999999999998</v>
      </c>
      <c r="BO11" s="397">
        <f t="shared" si="16"/>
        <v>0</v>
      </c>
      <c r="BP11" s="210">
        <f t="shared" si="17"/>
        <v>0</v>
      </c>
      <c r="BQ11" s="44">
        <f t="shared" si="18"/>
        <v>0</v>
      </c>
      <c r="BR11" s="70">
        <v>724</v>
      </c>
    </row>
    <row r="12" spans="1:298" ht="12.75" customHeight="1">
      <c r="A12" s="44" t="str">
        <f t="shared" si="1"/>
        <v>LA30725</v>
      </c>
      <c r="B12" s="115" t="s">
        <v>153</v>
      </c>
      <c r="C12" s="115" t="s">
        <v>158</v>
      </c>
      <c r="D12" s="115" t="s">
        <v>7</v>
      </c>
      <c r="E12" s="232"/>
      <c r="F12" s="48" t="s">
        <v>68</v>
      </c>
      <c r="G12" s="48" t="s">
        <v>76</v>
      </c>
      <c r="H12" s="118" t="s">
        <v>74</v>
      </c>
      <c r="I12" s="223" t="s">
        <v>1798</v>
      </c>
      <c r="J12" s="636" t="s">
        <v>1810</v>
      </c>
      <c r="K12" s="636" t="s">
        <v>1797</v>
      </c>
      <c r="L12" s="223" t="s">
        <v>1799</v>
      </c>
      <c r="M12" s="48">
        <v>2.2999999999999998</v>
      </c>
      <c r="N12" s="119">
        <v>5</v>
      </c>
      <c r="O12" s="233"/>
      <c r="P12" s="233"/>
      <c r="Q12" s="49"/>
      <c r="R12" s="50"/>
      <c r="S12" s="51"/>
      <c r="T12" s="52"/>
      <c r="U12" s="53"/>
      <c r="V12" s="54"/>
      <c r="W12" s="55"/>
      <c r="X12" s="56"/>
      <c r="Y12" s="57"/>
      <c r="Z12" s="58"/>
      <c r="AA12" s="59"/>
      <c r="AB12" s="95"/>
      <c r="AC12" s="95"/>
      <c r="AD12" s="213">
        <f t="shared" si="19"/>
        <v>0</v>
      </c>
      <c r="AE12" s="61">
        <f t="shared" si="2"/>
        <v>0</v>
      </c>
      <c r="AF12" s="62"/>
      <c r="AG12" s="62"/>
      <c r="AH12" s="63"/>
      <c r="AI12" s="62"/>
      <c r="AJ12" s="62"/>
      <c r="AK12" s="62"/>
      <c r="AL12" s="516"/>
      <c r="AM12" s="510"/>
      <c r="AN12" s="62">
        <f>ROUND(CEILING(AR12*('Summary '!$J$2/100+1),5),0)-1</f>
        <v>109</v>
      </c>
      <c r="AO12" s="63">
        <f t="shared" si="3"/>
        <v>0</v>
      </c>
      <c r="AP12" s="63">
        <f t="shared" si="4"/>
        <v>0</v>
      </c>
      <c r="AQ12" s="63"/>
      <c r="AR12" s="62">
        <v>89</v>
      </c>
      <c r="AS12" s="62"/>
      <c r="AT12" s="514"/>
      <c r="AU12" s="515"/>
      <c r="AV12" s="511">
        <f t="shared" si="5"/>
        <v>89</v>
      </c>
      <c r="AW12" s="511">
        <f t="shared" si="6"/>
        <v>89</v>
      </c>
      <c r="AX12" s="64"/>
      <c r="AY12" s="65"/>
      <c r="AZ12" s="66"/>
      <c r="BA12" s="67"/>
      <c r="BB12" s="68"/>
      <c r="BC12" s="45">
        <f t="shared" si="7"/>
        <v>0</v>
      </c>
      <c r="BD12" s="44">
        <f t="shared" si="8"/>
        <v>0</v>
      </c>
      <c r="BE12" s="512">
        <f t="shared" si="9"/>
        <v>93.45</v>
      </c>
      <c r="BF12" s="242"/>
      <c r="BG12" s="210">
        <f t="shared" si="10"/>
        <v>0</v>
      </c>
      <c r="BH12" s="512">
        <f t="shared" si="11"/>
        <v>97.9</v>
      </c>
      <c r="BI12" s="95"/>
      <c r="BJ12" s="44">
        <f t="shared" si="12"/>
        <v>0</v>
      </c>
      <c r="BK12" s="512">
        <f t="shared" si="13"/>
        <v>102.35</v>
      </c>
      <c r="BL12" s="95"/>
      <c r="BM12" s="210">
        <f t="shared" si="14"/>
        <v>0</v>
      </c>
      <c r="BN12" s="512">
        <f t="shared" si="15"/>
        <v>106.8</v>
      </c>
      <c r="BO12" s="397">
        <f t="shared" si="16"/>
        <v>0</v>
      </c>
      <c r="BP12" s="210">
        <f t="shared" si="17"/>
        <v>0</v>
      </c>
      <c r="BQ12" s="44">
        <f t="shared" si="18"/>
        <v>0</v>
      </c>
      <c r="BR12" s="70">
        <v>725</v>
      </c>
    </row>
    <row r="13" spans="1:298" ht="12.75" customHeight="1">
      <c r="A13" s="44" t="str">
        <f t="shared" si="1"/>
        <v>LA30726</v>
      </c>
      <c r="B13" s="115" t="s">
        <v>153</v>
      </c>
      <c r="C13" s="115" t="s">
        <v>159</v>
      </c>
      <c r="D13" s="115" t="s">
        <v>7</v>
      </c>
      <c r="E13" s="232"/>
      <c r="F13" s="48" t="s">
        <v>68</v>
      </c>
      <c r="G13" s="48" t="s">
        <v>76</v>
      </c>
      <c r="H13" s="118" t="s">
        <v>74</v>
      </c>
      <c r="I13" s="223" t="s">
        <v>1798</v>
      </c>
      <c r="J13" s="636" t="s">
        <v>1810</v>
      </c>
      <c r="K13" s="636" t="s">
        <v>1797</v>
      </c>
      <c r="L13" s="223" t="s">
        <v>1799</v>
      </c>
      <c r="M13" s="48">
        <v>2.5</v>
      </c>
      <c r="N13" s="119">
        <v>5</v>
      </c>
      <c r="O13" s="233"/>
      <c r="P13" s="233"/>
      <c r="Q13" s="49"/>
      <c r="R13" s="50"/>
      <c r="S13" s="51"/>
      <c r="T13" s="52"/>
      <c r="U13" s="53"/>
      <c r="V13" s="54"/>
      <c r="W13" s="55"/>
      <c r="X13" s="56"/>
      <c r="Y13" s="57"/>
      <c r="Z13" s="58"/>
      <c r="AA13" s="59"/>
      <c r="AB13" s="95"/>
      <c r="AC13" s="95"/>
      <c r="AD13" s="213">
        <f t="shared" si="19"/>
        <v>0</v>
      </c>
      <c r="AE13" s="61">
        <f t="shared" si="2"/>
        <v>0</v>
      </c>
      <c r="AF13" s="62"/>
      <c r="AG13" s="62"/>
      <c r="AH13" s="63"/>
      <c r="AI13" s="62"/>
      <c r="AJ13" s="62"/>
      <c r="AK13" s="62"/>
      <c r="AL13" s="516"/>
      <c r="AM13" s="510"/>
      <c r="AN13" s="62">
        <f>ROUND(CEILING(AR13*('Summary '!$J$2/100+1),5),0)-1</f>
        <v>109</v>
      </c>
      <c r="AO13" s="63">
        <f t="shared" si="3"/>
        <v>0</v>
      </c>
      <c r="AP13" s="63">
        <f t="shared" si="4"/>
        <v>0</v>
      </c>
      <c r="AQ13" s="63"/>
      <c r="AR13" s="62">
        <v>89</v>
      </c>
      <c r="AS13" s="62"/>
      <c r="AT13" s="514"/>
      <c r="AU13" s="515"/>
      <c r="AV13" s="511">
        <f t="shared" si="5"/>
        <v>89</v>
      </c>
      <c r="AW13" s="511">
        <f t="shared" si="6"/>
        <v>89</v>
      </c>
      <c r="AX13" s="64"/>
      <c r="AY13" s="65"/>
      <c r="AZ13" s="66"/>
      <c r="BA13" s="67"/>
      <c r="BB13" s="68"/>
      <c r="BC13" s="45">
        <f t="shared" si="7"/>
        <v>0</v>
      </c>
      <c r="BD13" s="44">
        <f t="shared" si="8"/>
        <v>0</v>
      </c>
      <c r="BE13" s="512">
        <f t="shared" si="9"/>
        <v>93.45</v>
      </c>
      <c r="BF13" s="242"/>
      <c r="BG13" s="210">
        <f t="shared" si="10"/>
        <v>0</v>
      </c>
      <c r="BH13" s="512">
        <f t="shared" si="11"/>
        <v>97.9</v>
      </c>
      <c r="BI13" s="95"/>
      <c r="BJ13" s="44">
        <f t="shared" si="12"/>
        <v>0</v>
      </c>
      <c r="BK13" s="512">
        <f t="shared" si="13"/>
        <v>102.35</v>
      </c>
      <c r="BL13" s="95"/>
      <c r="BM13" s="210">
        <f t="shared" si="14"/>
        <v>0</v>
      </c>
      <c r="BN13" s="512">
        <f t="shared" si="15"/>
        <v>106.8</v>
      </c>
      <c r="BO13" s="397">
        <f t="shared" si="16"/>
        <v>0</v>
      </c>
      <c r="BP13" s="210">
        <f t="shared" si="17"/>
        <v>0</v>
      </c>
      <c r="BQ13" s="44">
        <f t="shared" si="18"/>
        <v>0</v>
      </c>
      <c r="BR13" s="70">
        <v>726</v>
      </c>
    </row>
    <row r="14" spans="1:298" ht="12.75" customHeight="1">
      <c r="A14" s="44" t="str">
        <f t="shared" si="1"/>
        <v>LA30727</v>
      </c>
      <c r="B14" s="115" t="s">
        <v>153</v>
      </c>
      <c r="C14" s="115" t="s">
        <v>160</v>
      </c>
      <c r="D14" s="115" t="s">
        <v>7</v>
      </c>
      <c r="E14" s="232"/>
      <c r="F14" s="118" t="s">
        <v>928</v>
      </c>
      <c r="G14" s="48" t="s">
        <v>76</v>
      </c>
      <c r="H14" s="118" t="s">
        <v>95</v>
      </c>
      <c r="I14" s="223" t="s">
        <v>1798</v>
      </c>
      <c r="J14" s="636" t="s">
        <v>1810</v>
      </c>
      <c r="K14" s="636" t="s">
        <v>1797</v>
      </c>
      <c r="L14" s="223" t="s">
        <v>1799</v>
      </c>
      <c r="M14" s="48">
        <v>7.36</v>
      </c>
      <c r="N14" s="119">
        <v>5</v>
      </c>
      <c r="O14" s="233"/>
      <c r="P14" s="233"/>
      <c r="Q14" s="49"/>
      <c r="R14" s="50"/>
      <c r="S14" s="51"/>
      <c r="T14" s="52"/>
      <c r="U14" s="53"/>
      <c r="V14" s="54"/>
      <c r="W14" s="55"/>
      <c r="X14" s="56"/>
      <c r="Y14" s="57"/>
      <c r="Z14" s="58"/>
      <c r="AA14" s="59"/>
      <c r="AB14" s="95"/>
      <c r="AC14" s="95"/>
      <c r="AD14" s="213">
        <f t="shared" si="19"/>
        <v>0</v>
      </c>
      <c r="AE14" s="61">
        <f t="shared" si="2"/>
        <v>0</v>
      </c>
      <c r="AF14" s="62"/>
      <c r="AG14" s="62"/>
      <c r="AH14" s="63"/>
      <c r="AI14" s="62"/>
      <c r="AJ14" s="62"/>
      <c r="AK14" s="62"/>
      <c r="AL14" s="516"/>
      <c r="AM14" s="510"/>
      <c r="AN14" s="62">
        <f>ROUND(CEILING(AR14*('Summary '!$J$2/100+1),5),0)-1</f>
        <v>164</v>
      </c>
      <c r="AO14" s="63">
        <f t="shared" si="3"/>
        <v>0</v>
      </c>
      <c r="AP14" s="63">
        <f t="shared" si="4"/>
        <v>0</v>
      </c>
      <c r="AQ14" s="63"/>
      <c r="AR14" s="62">
        <v>134</v>
      </c>
      <c r="AS14" s="62"/>
      <c r="AT14" s="514"/>
      <c r="AU14" s="515"/>
      <c r="AV14" s="511">
        <f t="shared" si="5"/>
        <v>134</v>
      </c>
      <c r="AW14" s="511">
        <f t="shared" si="6"/>
        <v>134</v>
      </c>
      <c r="AX14" s="64"/>
      <c r="AY14" s="65"/>
      <c r="AZ14" s="66"/>
      <c r="BA14" s="67"/>
      <c r="BB14" s="68"/>
      <c r="BC14" s="45">
        <f t="shared" si="7"/>
        <v>0</v>
      </c>
      <c r="BD14" s="44">
        <f t="shared" si="8"/>
        <v>0</v>
      </c>
      <c r="BE14" s="512">
        <f t="shared" si="9"/>
        <v>140.70000000000002</v>
      </c>
      <c r="BF14" s="242"/>
      <c r="BG14" s="210">
        <f t="shared" si="10"/>
        <v>0</v>
      </c>
      <c r="BH14" s="512">
        <f t="shared" si="11"/>
        <v>147.4</v>
      </c>
      <c r="BI14" s="95"/>
      <c r="BJ14" s="44">
        <f t="shared" si="12"/>
        <v>0</v>
      </c>
      <c r="BK14" s="512">
        <f t="shared" si="13"/>
        <v>154.1</v>
      </c>
      <c r="BL14" s="95"/>
      <c r="BM14" s="210">
        <f t="shared" si="14"/>
        <v>0</v>
      </c>
      <c r="BN14" s="512">
        <f t="shared" si="15"/>
        <v>160.79999999999998</v>
      </c>
      <c r="BO14" s="397">
        <f t="shared" si="16"/>
        <v>0</v>
      </c>
      <c r="BP14" s="210">
        <f t="shared" si="17"/>
        <v>0</v>
      </c>
      <c r="BQ14" s="44">
        <f t="shared" si="18"/>
        <v>0</v>
      </c>
      <c r="BR14" s="70">
        <v>727</v>
      </c>
    </row>
    <row r="15" spans="1:298" ht="12.75" customHeight="1">
      <c r="A15" s="44" t="str">
        <f t="shared" si="1"/>
        <v>LA30728</v>
      </c>
      <c r="B15" s="115" t="s">
        <v>153</v>
      </c>
      <c r="C15" s="115" t="s">
        <v>161</v>
      </c>
      <c r="D15" s="115" t="s">
        <v>7</v>
      </c>
      <c r="E15" s="232"/>
      <c r="F15" s="48" t="s">
        <v>68</v>
      </c>
      <c r="G15" s="48" t="s">
        <v>76</v>
      </c>
      <c r="H15" s="118" t="s">
        <v>95</v>
      </c>
      <c r="I15" s="223" t="s">
        <v>1798</v>
      </c>
      <c r="J15" s="636" t="s">
        <v>1810</v>
      </c>
      <c r="K15" s="636" t="s">
        <v>1797</v>
      </c>
      <c r="L15" s="223" t="s">
        <v>1799</v>
      </c>
      <c r="M15" s="48">
        <v>6.26</v>
      </c>
      <c r="N15" s="119">
        <v>5</v>
      </c>
      <c r="O15" s="233"/>
      <c r="P15" s="233"/>
      <c r="Q15" s="49"/>
      <c r="R15" s="50"/>
      <c r="S15" s="51"/>
      <c r="T15" s="52"/>
      <c r="U15" s="53"/>
      <c r="V15" s="54"/>
      <c r="W15" s="55"/>
      <c r="X15" s="56"/>
      <c r="Y15" s="57"/>
      <c r="Z15" s="58"/>
      <c r="AA15" s="59"/>
      <c r="AB15" s="95"/>
      <c r="AC15" s="95"/>
      <c r="AD15" s="213">
        <f t="shared" si="19"/>
        <v>0</v>
      </c>
      <c r="AE15" s="61">
        <f t="shared" si="2"/>
        <v>0</v>
      </c>
      <c r="AF15" s="62"/>
      <c r="AG15" s="62"/>
      <c r="AH15" s="63"/>
      <c r="AI15" s="62"/>
      <c r="AJ15" s="62"/>
      <c r="AK15" s="62"/>
      <c r="AL15" s="516"/>
      <c r="AM15" s="510"/>
      <c r="AN15" s="62">
        <f>ROUND(CEILING(AR15*('Summary '!$J$2/100+1),5),0)-1</f>
        <v>149</v>
      </c>
      <c r="AO15" s="63">
        <f t="shared" si="3"/>
        <v>0</v>
      </c>
      <c r="AP15" s="63">
        <f t="shared" si="4"/>
        <v>0</v>
      </c>
      <c r="AQ15" s="63"/>
      <c r="AR15" s="62">
        <v>119</v>
      </c>
      <c r="AS15" s="62"/>
      <c r="AT15" s="514"/>
      <c r="AU15" s="515"/>
      <c r="AV15" s="511">
        <f t="shared" si="5"/>
        <v>119</v>
      </c>
      <c r="AW15" s="511">
        <f t="shared" si="6"/>
        <v>119</v>
      </c>
      <c r="AX15" s="64"/>
      <c r="AY15" s="65"/>
      <c r="AZ15" s="66"/>
      <c r="BA15" s="67"/>
      <c r="BB15" s="68"/>
      <c r="BC15" s="45">
        <f t="shared" si="7"/>
        <v>0</v>
      </c>
      <c r="BD15" s="44">
        <f t="shared" si="8"/>
        <v>0</v>
      </c>
      <c r="BE15" s="512">
        <f t="shared" si="9"/>
        <v>124.95</v>
      </c>
      <c r="BF15" s="242"/>
      <c r="BG15" s="210">
        <f t="shared" si="10"/>
        <v>0</v>
      </c>
      <c r="BH15" s="512">
        <f t="shared" si="11"/>
        <v>130.9</v>
      </c>
      <c r="BI15" s="95"/>
      <c r="BJ15" s="44">
        <f t="shared" si="12"/>
        <v>0</v>
      </c>
      <c r="BK15" s="512">
        <f t="shared" si="13"/>
        <v>136.85</v>
      </c>
      <c r="BL15" s="95"/>
      <c r="BM15" s="210">
        <f t="shared" si="14"/>
        <v>0</v>
      </c>
      <c r="BN15" s="512">
        <f t="shared" si="15"/>
        <v>142.79999999999998</v>
      </c>
      <c r="BO15" s="397">
        <f t="shared" si="16"/>
        <v>0</v>
      </c>
      <c r="BP15" s="210">
        <f t="shared" si="17"/>
        <v>0</v>
      </c>
      <c r="BQ15" s="44">
        <f t="shared" si="18"/>
        <v>0</v>
      </c>
      <c r="BR15" s="70">
        <v>728</v>
      </c>
    </row>
    <row r="16" spans="1:298" ht="12.75" customHeight="1">
      <c r="A16" s="44" t="str">
        <f t="shared" si="1"/>
        <v>LA30747</v>
      </c>
      <c r="B16" s="115" t="s">
        <v>153</v>
      </c>
      <c r="C16" s="115" t="s">
        <v>162</v>
      </c>
      <c r="D16" s="115" t="s">
        <v>7</v>
      </c>
      <c r="E16" s="232"/>
      <c r="F16" s="118" t="s">
        <v>389</v>
      </c>
      <c r="G16" s="48" t="s">
        <v>67</v>
      </c>
      <c r="H16" s="118" t="s">
        <v>74</v>
      </c>
      <c r="I16" s="223" t="s">
        <v>1798</v>
      </c>
      <c r="J16" s="636" t="s">
        <v>1810</v>
      </c>
      <c r="K16" s="636" t="s">
        <v>1797</v>
      </c>
      <c r="L16" s="223" t="s">
        <v>1799</v>
      </c>
      <c r="M16" s="48">
        <v>2.3069999999999999</v>
      </c>
      <c r="N16" s="119">
        <v>20</v>
      </c>
      <c r="O16" s="233"/>
      <c r="P16" s="233"/>
      <c r="Q16" s="49"/>
      <c r="R16" s="50"/>
      <c r="S16" s="51"/>
      <c r="T16" s="52"/>
      <c r="U16" s="53"/>
      <c r="V16" s="54"/>
      <c r="W16" s="55"/>
      <c r="X16" s="56"/>
      <c r="Y16" s="57"/>
      <c r="Z16" s="58"/>
      <c r="AA16" s="59"/>
      <c r="AB16" s="95"/>
      <c r="AC16" s="95"/>
      <c r="AD16" s="213">
        <f t="shared" si="19"/>
        <v>0</v>
      </c>
      <c r="AE16" s="61">
        <f t="shared" si="2"/>
        <v>0</v>
      </c>
      <c r="AF16" s="62"/>
      <c r="AG16" s="62"/>
      <c r="AH16" s="63"/>
      <c r="AI16" s="62"/>
      <c r="AJ16" s="62"/>
      <c r="AK16" s="62"/>
      <c r="AL16" s="516"/>
      <c r="AM16" s="510"/>
      <c r="AN16" s="62">
        <f>ROUND(CEILING(AR16*('Summary '!$J$2/100+1),5),0)-1</f>
        <v>114</v>
      </c>
      <c r="AO16" s="63">
        <f t="shared" si="3"/>
        <v>0</v>
      </c>
      <c r="AP16" s="63">
        <f t="shared" si="4"/>
        <v>0</v>
      </c>
      <c r="AQ16" s="63"/>
      <c r="AR16" s="62">
        <v>94</v>
      </c>
      <c r="AS16" s="62"/>
      <c r="AT16" s="514"/>
      <c r="AU16" s="515"/>
      <c r="AV16" s="511">
        <f t="shared" si="5"/>
        <v>94</v>
      </c>
      <c r="AW16" s="511">
        <f t="shared" si="6"/>
        <v>94</v>
      </c>
      <c r="AX16" s="64"/>
      <c r="AY16" s="65"/>
      <c r="AZ16" s="66"/>
      <c r="BA16" s="67"/>
      <c r="BB16" s="68"/>
      <c r="BC16" s="45">
        <f t="shared" si="7"/>
        <v>0</v>
      </c>
      <c r="BD16" s="44">
        <f t="shared" si="8"/>
        <v>0</v>
      </c>
      <c r="BE16" s="512">
        <f t="shared" si="9"/>
        <v>98.7</v>
      </c>
      <c r="BF16" s="242"/>
      <c r="BG16" s="210">
        <f t="shared" si="10"/>
        <v>0</v>
      </c>
      <c r="BH16" s="512">
        <f t="shared" si="11"/>
        <v>103.4</v>
      </c>
      <c r="BI16" s="95"/>
      <c r="BJ16" s="44">
        <f t="shared" si="12"/>
        <v>0</v>
      </c>
      <c r="BK16" s="512">
        <f t="shared" si="13"/>
        <v>108.1</v>
      </c>
      <c r="BL16" s="95"/>
      <c r="BM16" s="210">
        <f t="shared" si="14"/>
        <v>0</v>
      </c>
      <c r="BN16" s="512">
        <f t="shared" si="15"/>
        <v>112.8</v>
      </c>
      <c r="BO16" s="397">
        <f t="shared" si="16"/>
        <v>0</v>
      </c>
      <c r="BP16" s="210">
        <f t="shared" si="17"/>
        <v>0</v>
      </c>
      <c r="BQ16" s="44">
        <f t="shared" si="18"/>
        <v>0</v>
      </c>
      <c r="BR16" s="70">
        <v>747</v>
      </c>
    </row>
    <row r="17" spans="1:70" ht="12.75" customHeight="1">
      <c r="A17" s="44" t="str">
        <f t="shared" si="1"/>
        <v>LA30910</v>
      </c>
      <c r="B17" s="83" t="s">
        <v>153</v>
      </c>
      <c r="C17" s="83" t="s">
        <v>163</v>
      </c>
      <c r="D17" s="83" t="s">
        <v>65</v>
      </c>
      <c r="E17" s="247"/>
      <c r="F17" s="48" t="s">
        <v>345</v>
      </c>
      <c r="G17" s="650" t="s">
        <v>1987</v>
      </c>
      <c r="H17" s="118" t="s">
        <v>95</v>
      </c>
      <c r="I17" s="223" t="s">
        <v>1798</v>
      </c>
      <c r="J17" s="636" t="s">
        <v>1810</v>
      </c>
      <c r="K17" s="636" t="s">
        <v>1797</v>
      </c>
      <c r="L17" s="223" t="s">
        <v>1799</v>
      </c>
      <c r="M17" s="48">
        <v>3</v>
      </c>
      <c r="N17" s="119">
        <v>1</v>
      </c>
      <c r="O17" s="233"/>
      <c r="P17" s="233"/>
      <c r="Q17" s="49"/>
      <c r="R17" s="50"/>
      <c r="S17" s="51"/>
      <c r="T17" s="52"/>
      <c r="U17" s="53"/>
      <c r="V17" s="54"/>
      <c r="W17" s="55"/>
      <c r="X17" s="56"/>
      <c r="Y17" s="57"/>
      <c r="Z17" s="58"/>
      <c r="AA17" s="59"/>
      <c r="AB17" s="95"/>
      <c r="AC17" s="95"/>
      <c r="AD17" s="213">
        <f t="shared" si="19"/>
        <v>0</v>
      </c>
      <c r="AE17" s="61">
        <f t="shared" si="2"/>
        <v>0</v>
      </c>
      <c r="AF17" s="62"/>
      <c r="AG17" s="62"/>
      <c r="AH17" s="63"/>
      <c r="AI17" s="62"/>
      <c r="AJ17" s="62"/>
      <c r="AK17" s="62"/>
      <c r="AL17" s="516"/>
      <c r="AM17" s="510"/>
      <c r="AN17" s="62">
        <f>ROUND(CEILING(AR17*('Summary '!$J$4/100+1),5),0)-1</f>
        <v>274</v>
      </c>
      <c r="AO17" s="63">
        <f t="shared" si="3"/>
        <v>0</v>
      </c>
      <c r="AP17" s="63">
        <f t="shared" si="4"/>
        <v>0</v>
      </c>
      <c r="AQ17" s="63"/>
      <c r="AR17" s="62">
        <v>224</v>
      </c>
      <c r="AS17" s="62"/>
      <c r="AT17" s="514"/>
      <c r="AU17" s="515"/>
      <c r="AV17" s="511">
        <f t="shared" si="5"/>
        <v>224</v>
      </c>
      <c r="AW17" s="511">
        <f t="shared" si="6"/>
        <v>224</v>
      </c>
      <c r="AX17" s="64"/>
      <c r="AY17" s="65"/>
      <c r="AZ17" s="66"/>
      <c r="BA17" s="67"/>
      <c r="BB17" s="68"/>
      <c r="BC17" s="45">
        <f t="shared" si="7"/>
        <v>0</v>
      </c>
      <c r="BD17" s="44">
        <f t="shared" si="8"/>
        <v>0</v>
      </c>
      <c r="BE17" s="512">
        <f t="shared" si="9"/>
        <v>235.20000000000002</v>
      </c>
      <c r="BF17" s="242"/>
      <c r="BG17" s="210">
        <f t="shared" si="10"/>
        <v>0</v>
      </c>
      <c r="BH17" s="512">
        <f t="shared" si="11"/>
        <v>246.40000000000003</v>
      </c>
      <c r="BI17" s="400"/>
      <c r="BJ17" s="44">
        <f t="shared" si="12"/>
        <v>0</v>
      </c>
      <c r="BK17" s="512">
        <f t="shared" si="13"/>
        <v>257.59999999999997</v>
      </c>
      <c r="BL17" s="400"/>
      <c r="BM17" s="210">
        <f t="shared" si="14"/>
        <v>0</v>
      </c>
      <c r="BN17" s="512">
        <f t="shared" si="15"/>
        <v>268.8</v>
      </c>
      <c r="BO17" s="397">
        <f t="shared" si="16"/>
        <v>0</v>
      </c>
      <c r="BP17" s="210">
        <f t="shared" si="17"/>
        <v>0</v>
      </c>
      <c r="BQ17" s="44">
        <f t="shared" si="18"/>
        <v>0</v>
      </c>
      <c r="BR17" s="70">
        <v>910</v>
      </c>
    </row>
    <row r="18" spans="1:70" ht="12.75" customHeight="1">
      <c r="A18" s="44" t="str">
        <f t="shared" si="1"/>
        <v>LA31957</v>
      </c>
      <c r="B18" s="115" t="s">
        <v>153</v>
      </c>
      <c r="C18" s="120" t="s">
        <v>486</v>
      </c>
      <c r="D18" s="115" t="s">
        <v>7</v>
      </c>
      <c r="E18" s="232"/>
      <c r="F18" s="118" t="s">
        <v>928</v>
      </c>
      <c r="G18" s="48" t="s">
        <v>76</v>
      </c>
      <c r="H18" s="118" t="s">
        <v>95</v>
      </c>
      <c r="I18" s="223" t="s">
        <v>1798</v>
      </c>
      <c r="J18" s="636" t="s">
        <v>1810</v>
      </c>
      <c r="K18" s="636" t="s">
        <v>1797</v>
      </c>
      <c r="L18" s="223" t="s">
        <v>1799</v>
      </c>
      <c r="M18" s="48">
        <v>3.1</v>
      </c>
      <c r="N18" s="119">
        <v>2</v>
      </c>
      <c r="O18" s="233"/>
      <c r="P18" s="233"/>
      <c r="Q18" s="49"/>
      <c r="R18" s="50"/>
      <c r="S18" s="51"/>
      <c r="T18" s="52"/>
      <c r="U18" s="53"/>
      <c r="V18" s="54"/>
      <c r="W18" s="55"/>
      <c r="X18" s="56"/>
      <c r="Y18" s="57"/>
      <c r="Z18" s="58"/>
      <c r="AA18" s="59"/>
      <c r="AB18" s="95"/>
      <c r="AC18" s="95"/>
      <c r="AD18" s="213">
        <f t="shared" si="19"/>
        <v>0</v>
      </c>
      <c r="AE18" s="61">
        <f t="shared" si="2"/>
        <v>0</v>
      </c>
      <c r="AF18" s="62"/>
      <c r="AG18" s="62"/>
      <c r="AH18" s="63"/>
      <c r="AI18" s="62"/>
      <c r="AJ18" s="62"/>
      <c r="AK18" s="62"/>
      <c r="AL18" s="516"/>
      <c r="AM18" s="510"/>
      <c r="AN18" s="62">
        <f>ROUND(CEILING(AR18*('Summary '!$J$2/100+1),5),0)-1</f>
        <v>129</v>
      </c>
      <c r="AO18" s="63">
        <f t="shared" si="3"/>
        <v>0</v>
      </c>
      <c r="AP18" s="63">
        <f t="shared" si="4"/>
        <v>0</v>
      </c>
      <c r="AQ18" s="63"/>
      <c r="AR18" s="62">
        <v>104</v>
      </c>
      <c r="AS18" s="62"/>
      <c r="AT18" s="514"/>
      <c r="AU18" s="515"/>
      <c r="AV18" s="511">
        <f t="shared" si="5"/>
        <v>104</v>
      </c>
      <c r="AW18" s="511">
        <f t="shared" si="6"/>
        <v>104</v>
      </c>
      <c r="AX18" s="64"/>
      <c r="AY18" s="65"/>
      <c r="AZ18" s="66"/>
      <c r="BA18" s="67"/>
      <c r="BB18" s="68"/>
      <c r="BC18" s="45">
        <f t="shared" si="7"/>
        <v>0</v>
      </c>
      <c r="BD18" s="44">
        <f t="shared" si="8"/>
        <v>0</v>
      </c>
      <c r="BE18" s="512">
        <f t="shared" si="9"/>
        <v>109.2</v>
      </c>
      <c r="BF18" s="242"/>
      <c r="BG18" s="210">
        <f t="shared" si="10"/>
        <v>0</v>
      </c>
      <c r="BH18" s="512">
        <f t="shared" si="11"/>
        <v>114.4</v>
      </c>
      <c r="BI18" s="95"/>
      <c r="BJ18" s="44">
        <f t="shared" si="12"/>
        <v>0</v>
      </c>
      <c r="BK18" s="512">
        <f t="shared" si="13"/>
        <v>119.6</v>
      </c>
      <c r="BL18" s="95"/>
      <c r="BM18" s="210">
        <f t="shared" si="14"/>
        <v>0</v>
      </c>
      <c r="BN18" s="512">
        <f t="shared" si="15"/>
        <v>124.8</v>
      </c>
      <c r="BO18" s="397">
        <f t="shared" si="16"/>
        <v>0</v>
      </c>
      <c r="BP18" s="210">
        <f t="shared" si="17"/>
        <v>0</v>
      </c>
      <c r="BQ18" s="44">
        <f t="shared" si="18"/>
        <v>0</v>
      </c>
      <c r="BR18" s="70">
        <v>1957</v>
      </c>
    </row>
    <row r="19" spans="1:70" ht="12.75" customHeight="1">
      <c r="A19" s="44" t="str">
        <f t="shared" si="1"/>
        <v>LA31987</v>
      </c>
      <c r="B19" s="115" t="s">
        <v>153</v>
      </c>
      <c r="C19" s="120" t="s">
        <v>498</v>
      </c>
      <c r="D19" s="115" t="s">
        <v>7</v>
      </c>
      <c r="E19" s="232"/>
      <c r="F19" s="118" t="s">
        <v>928</v>
      </c>
      <c r="G19" s="48" t="s">
        <v>87</v>
      </c>
      <c r="H19" s="118" t="s">
        <v>95</v>
      </c>
      <c r="I19" s="223" t="s">
        <v>1798</v>
      </c>
      <c r="J19" s="636" t="s">
        <v>1810</v>
      </c>
      <c r="K19" s="636" t="s">
        <v>1797</v>
      </c>
      <c r="L19" s="223" t="s">
        <v>1799</v>
      </c>
      <c r="M19" s="48">
        <v>5.4</v>
      </c>
      <c r="N19" s="119">
        <v>2</v>
      </c>
      <c r="O19" s="233"/>
      <c r="P19" s="233"/>
      <c r="Q19" s="49"/>
      <c r="R19" s="50"/>
      <c r="S19" s="51"/>
      <c r="T19" s="52"/>
      <c r="U19" s="53"/>
      <c r="V19" s="54"/>
      <c r="W19" s="55"/>
      <c r="X19" s="56"/>
      <c r="Y19" s="57"/>
      <c r="Z19" s="58"/>
      <c r="AA19" s="59"/>
      <c r="AB19" s="95"/>
      <c r="AC19" s="95"/>
      <c r="AD19" s="213">
        <f t="shared" si="19"/>
        <v>0</v>
      </c>
      <c r="AE19" s="61">
        <f t="shared" si="2"/>
        <v>0</v>
      </c>
      <c r="AF19" s="62"/>
      <c r="AG19" s="62"/>
      <c r="AH19" s="63"/>
      <c r="AI19" s="62"/>
      <c r="AJ19" s="62"/>
      <c r="AK19" s="62"/>
      <c r="AL19" s="516"/>
      <c r="AM19" s="510"/>
      <c r="AN19" s="62">
        <f>ROUND(CEILING(AR19*('Summary '!$J$2/100+1),5),0)-1</f>
        <v>154</v>
      </c>
      <c r="AO19" s="63">
        <f t="shared" si="3"/>
        <v>0</v>
      </c>
      <c r="AP19" s="63">
        <f t="shared" si="4"/>
        <v>0</v>
      </c>
      <c r="AQ19" s="63"/>
      <c r="AR19" s="62">
        <v>124</v>
      </c>
      <c r="AS19" s="62"/>
      <c r="AT19" s="514"/>
      <c r="AU19" s="515"/>
      <c r="AV19" s="511">
        <f t="shared" si="5"/>
        <v>124</v>
      </c>
      <c r="AW19" s="511">
        <f t="shared" si="6"/>
        <v>124</v>
      </c>
      <c r="AX19" s="64"/>
      <c r="AY19" s="65"/>
      <c r="AZ19" s="66"/>
      <c r="BA19" s="67"/>
      <c r="BB19" s="68"/>
      <c r="BC19" s="45">
        <f t="shared" si="7"/>
        <v>0</v>
      </c>
      <c r="BD19" s="44">
        <f t="shared" si="8"/>
        <v>0</v>
      </c>
      <c r="BE19" s="512">
        <f t="shared" si="9"/>
        <v>130.20000000000002</v>
      </c>
      <c r="BF19" s="242"/>
      <c r="BG19" s="210">
        <f t="shared" si="10"/>
        <v>0</v>
      </c>
      <c r="BH19" s="512">
        <f t="shared" si="11"/>
        <v>136.4</v>
      </c>
      <c r="BI19" s="95"/>
      <c r="BJ19" s="44">
        <f t="shared" si="12"/>
        <v>0</v>
      </c>
      <c r="BK19" s="512">
        <f t="shared" si="13"/>
        <v>142.6</v>
      </c>
      <c r="BL19" s="95"/>
      <c r="BM19" s="210">
        <f t="shared" si="14"/>
        <v>0</v>
      </c>
      <c r="BN19" s="512">
        <f t="shared" si="15"/>
        <v>148.79999999999998</v>
      </c>
      <c r="BO19" s="397">
        <f t="shared" si="16"/>
        <v>0</v>
      </c>
      <c r="BP19" s="210">
        <f t="shared" si="17"/>
        <v>0</v>
      </c>
      <c r="BQ19" s="44">
        <f t="shared" si="18"/>
        <v>0</v>
      </c>
      <c r="BR19" s="70">
        <v>1987</v>
      </c>
    </row>
    <row r="20" spans="1:70" ht="12.75" customHeight="1">
      <c r="A20" s="44" t="str">
        <f t="shared" si="1"/>
        <v>LA31988</v>
      </c>
      <c r="B20" s="115" t="s">
        <v>153</v>
      </c>
      <c r="C20" s="120" t="s">
        <v>499</v>
      </c>
      <c r="D20" s="115" t="s">
        <v>7</v>
      </c>
      <c r="E20" s="232"/>
      <c r="F20" s="118" t="s">
        <v>928</v>
      </c>
      <c r="G20" s="48" t="s">
        <v>87</v>
      </c>
      <c r="H20" s="118" t="s">
        <v>95</v>
      </c>
      <c r="I20" s="223" t="s">
        <v>1798</v>
      </c>
      <c r="J20" s="636" t="s">
        <v>1810</v>
      </c>
      <c r="K20" s="636" t="s">
        <v>1797</v>
      </c>
      <c r="L20" s="223" t="s">
        <v>1799</v>
      </c>
      <c r="M20" s="48">
        <v>4.2</v>
      </c>
      <c r="N20" s="119">
        <v>2</v>
      </c>
      <c r="O20" s="233"/>
      <c r="P20" s="233"/>
      <c r="Q20" s="49"/>
      <c r="R20" s="50"/>
      <c r="S20" s="51"/>
      <c r="T20" s="52"/>
      <c r="U20" s="53"/>
      <c r="V20" s="54"/>
      <c r="W20" s="55"/>
      <c r="X20" s="56"/>
      <c r="Y20" s="57"/>
      <c r="Z20" s="58"/>
      <c r="AA20" s="59"/>
      <c r="AB20" s="95"/>
      <c r="AC20" s="95"/>
      <c r="AD20" s="213">
        <f t="shared" si="19"/>
        <v>0</v>
      </c>
      <c r="AE20" s="61">
        <f t="shared" si="2"/>
        <v>0</v>
      </c>
      <c r="AF20" s="62"/>
      <c r="AG20" s="62"/>
      <c r="AH20" s="63"/>
      <c r="AI20" s="62"/>
      <c r="AJ20" s="62"/>
      <c r="AK20" s="62"/>
      <c r="AL20" s="516"/>
      <c r="AM20" s="510"/>
      <c r="AN20" s="62">
        <f>ROUND(CEILING(AR20*('Summary '!$J$2/100+1),5),0)-1</f>
        <v>149</v>
      </c>
      <c r="AO20" s="63">
        <f t="shared" si="3"/>
        <v>0</v>
      </c>
      <c r="AP20" s="63">
        <f t="shared" si="4"/>
        <v>0</v>
      </c>
      <c r="AQ20" s="63"/>
      <c r="AR20" s="62">
        <v>119</v>
      </c>
      <c r="AS20" s="62"/>
      <c r="AT20" s="514"/>
      <c r="AU20" s="515"/>
      <c r="AV20" s="511">
        <f t="shared" si="5"/>
        <v>119</v>
      </c>
      <c r="AW20" s="511">
        <f t="shared" si="6"/>
        <v>119</v>
      </c>
      <c r="AX20" s="64"/>
      <c r="AY20" s="65"/>
      <c r="AZ20" s="66"/>
      <c r="BA20" s="67"/>
      <c r="BB20" s="68"/>
      <c r="BC20" s="45">
        <f t="shared" si="7"/>
        <v>0</v>
      </c>
      <c r="BD20" s="44">
        <f t="shared" si="8"/>
        <v>0</v>
      </c>
      <c r="BE20" s="512">
        <f t="shared" si="9"/>
        <v>124.95</v>
      </c>
      <c r="BF20" s="242"/>
      <c r="BG20" s="210">
        <f t="shared" si="10"/>
        <v>0</v>
      </c>
      <c r="BH20" s="512">
        <f t="shared" si="11"/>
        <v>130.9</v>
      </c>
      <c r="BI20" s="95"/>
      <c r="BJ20" s="44">
        <f t="shared" si="12"/>
        <v>0</v>
      </c>
      <c r="BK20" s="512">
        <f t="shared" si="13"/>
        <v>136.85</v>
      </c>
      <c r="BL20" s="95"/>
      <c r="BM20" s="210">
        <f t="shared" si="14"/>
        <v>0</v>
      </c>
      <c r="BN20" s="512">
        <f t="shared" si="15"/>
        <v>142.79999999999998</v>
      </c>
      <c r="BO20" s="397">
        <f t="shared" si="16"/>
        <v>0</v>
      </c>
      <c r="BP20" s="210">
        <f t="shared" si="17"/>
        <v>0</v>
      </c>
      <c r="BQ20" s="44">
        <f t="shared" si="18"/>
        <v>0</v>
      </c>
      <c r="BR20" s="70">
        <v>1988</v>
      </c>
    </row>
    <row r="21" spans="1:70" ht="12.75" customHeight="1">
      <c r="A21" s="44" t="str">
        <f>"LA3"&amp;REPT(0,4-LEN(BR21))&amp;BR21</f>
        <v>LA32680</v>
      </c>
      <c r="B21" s="83" t="s">
        <v>153</v>
      </c>
      <c r="C21" s="83" t="s">
        <v>2372</v>
      </c>
      <c r="D21" s="83" t="s">
        <v>65</v>
      </c>
      <c r="E21" s="247"/>
      <c r="F21" s="118" t="s">
        <v>60</v>
      </c>
      <c r="G21" s="650" t="s">
        <v>1988</v>
      </c>
      <c r="H21" s="118" t="s">
        <v>95</v>
      </c>
      <c r="I21" s="223" t="s">
        <v>1798</v>
      </c>
      <c r="J21" s="636" t="s">
        <v>1810</v>
      </c>
      <c r="K21" s="636" t="s">
        <v>1797</v>
      </c>
      <c r="L21" s="223" t="s">
        <v>1799</v>
      </c>
      <c r="M21" s="48">
        <v>1.194</v>
      </c>
      <c r="N21" s="119">
        <v>1</v>
      </c>
      <c r="O21" s="233"/>
      <c r="P21" s="233"/>
      <c r="Q21" s="49"/>
      <c r="R21" s="50"/>
      <c r="S21" s="51"/>
      <c r="T21" s="52"/>
      <c r="U21" s="53"/>
      <c r="V21" s="54"/>
      <c r="W21" s="55"/>
      <c r="X21" s="56"/>
      <c r="Y21" s="57"/>
      <c r="Z21" s="58"/>
      <c r="AA21" s="59"/>
      <c r="AB21" s="95"/>
      <c r="AC21" s="95"/>
      <c r="AD21" s="213">
        <f>SUM(Q21:AC21)</f>
        <v>0</v>
      </c>
      <c r="AE21" s="61">
        <f>N21*AD21</f>
        <v>0</v>
      </c>
      <c r="AF21" s="62"/>
      <c r="AG21" s="62"/>
      <c r="AH21" s="63"/>
      <c r="AI21" s="62"/>
      <c r="AJ21" s="62"/>
      <c r="AK21" s="62"/>
      <c r="AL21" s="516"/>
      <c r="AM21" s="510"/>
      <c r="AN21" s="62">
        <f>ROUND(CEILING(AR21*('Summary '!$J$4/100+1),5),0)-1</f>
        <v>274</v>
      </c>
      <c r="AO21" s="63">
        <f>IF(P21=TRUE,-0.05,0)</f>
        <v>0</v>
      </c>
      <c r="AP21" s="63">
        <f>IF(O21=TRUE,0.15,0)</f>
        <v>0</v>
      </c>
      <c r="AQ21" s="63"/>
      <c r="AR21" s="62">
        <v>224</v>
      </c>
      <c r="AS21" s="62"/>
      <c r="AT21" s="514"/>
      <c r="AU21" s="515"/>
      <c r="AV21" s="511">
        <f>IF(OrderFormType="Wholesale",CEILING(AR21*ExchRate,ExchRateRoundUpTo),CEILING(AN21*ExchRate,ExchRateRoundUpTo)/1.22)</f>
        <v>224</v>
      </c>
      <c r="AW21" s="511">
        <f>AV21*(1+AO21+AP21)</f>
        <v>224</v>
      </c>
      <c r="AX21" s="64"/>
      <c r="AY21" s="65"/>
      <c r="AZ21" s="66"/>
      <c r="BA21" s="67"/>
      <c r="BB21" s="68"/>
      <c r="BC21" s="45">
        <f>SUM(AX21:BB21)</f>
        <v>0</v>
      </c>
      <c r="BD21" s="44">
        <f>N21*BC21</f>
        <v>0</v>
      </c>
      <c r="BE21" s="512">
        <f>AV21*(1.05+AO21+AP21)</f>
        <v>235.20000000000002</v>
      </c>
      <c r="BF21" s="242"/>
      <c r="BG21" s="210">
        <f>$N21*BF21</f>
        <v>0</v>
      </c>
      <c r="BH21" s="512">
        <f>$AV21*(1.1+$AO21+$AP21)</f>
        <v>246.40000000000003</v>
      </c>
      <c r="BI21" s="400"/>
      <c r="BJ21" s="44">
        <f>N21*BI21</f>
        <v>0</v>
      </c>
      <c r="BK21" s="512">
        <f>AV21*(1.15+AO21+AP21)</f>
        <v>257.59999999999997</v>
      </c>
      <c r="BL21" s="400"/>
      <c r="BM21" s="210">
        <f>N21*BL21</f>
        <v>0</v>
      </c>
      <c r="BN21" s="512">
        <f>AV21*(1.2+AO21+AP21)</f>
        <v>268.8</v>
      </c>
      <c r="BO21" s="397">
        <f>(AD21*AW21)+(BC21*BE21)+(BF21*BH21)+(BI21*BK21)+(BL21*BN21)</f>
        <v>0</v>
      </c>
      <c r="BP21" s="210">
        <f>AD21+BC21+BF21+BI21+BL21</f>
        <v>0</v>
      </c>
      <c r="BQ21" s="44">
        <f>N21*BP21</f>
        <v>0</v>
      </c>
      <c r="BR21" s="70">
        <v>2680</v>
      </c>
    </row>
    <row r="22" spans="1:70" ht="12.75" customHeight="1">
      <c r="A22" s="44" t="str">
        <f>"LA3"&amp;REPT(0,4-LEN(BR22))&amp;BR22</f>
        <v>LA32681</v>
      </c>
      <c r="B22" s="83" t="s">
        <v>153</v>
      </c>
      <c r="C22" s="83" t="s">
        <v>2373</v>
      </c>
      <c r="D22" s="83" t="s">
        <v>65</v>
      </c>
      <c r="E22" s="247"/>
      <c r="F22" s="118" t="s">
        <v>60</v>
      </c>
      <c r="G22" s="650" t="s">
        <v>1989</v>
      </c>
      <c r="H22" s="118" t="s">
        <v>95</v>
      </c>
      <c r="I22" s="223" t="s">
        <v>1798</v>
      </c>
      <c r="J22" s="636" t="s">
        <v>1810</v>
      </c>
      <c r="K22" s="636" t="s">
        <v>1797</v>
      </c>
      <c r="L22" s="223" t="s">
        <v>1799</v>
      </c>
      <c r="M22" s="48">
        <v>1.375</v>
      </c>
      <c r="N22" s="119">
        <v>1</v>
      </c>
      <c r="O22" s="233"/>
      <c r="P22" s="233"/>
      <c r="Q22" s="49"/>
      <c r="R22" s="50"/>
      <c r="S22" s="51"/>
      <c r="T22" s="52"/>
      <c r="U22" s="53"/>
      <c r="V22" s="54"/>
      <c r="W22" s="55"/>
      <c r="X22" s="56"/>
      <c r="Y22" s="57"/>
      <c r="Z22" s="58"/>
      <c r="AA22" s="59"/>
      <c r="AB22" s="95"/>
      <c r="AC22" s="95"/>
      <c r="AD22" s="213">
        <f>SUM(Q22:AC22)</f>
        <v>0</v>
      </c>
      <c r="AE22" s="61">
        <f>N22*AD22</f>
        <v>0</v>
      </c>
      <c r="AF22" s="62"/>
      <c r="AG22" s="62"/>
      <c r="AH22" s="63"/>
      <c r="AI22" s="62"/>
      <c r="AJ22" s="62"/>
      <c r="AK22" s="62"/>
      <c r="AL22" s="516"/>
      <c r="AM22" s="510"/>
      <c r="AN22" s="62">
        <f>ROUND(CEILING(AR22*('Summary '!$J$4/100+1),5),0)-1</f>
        <v>274</v>
      </c>
      <c r="AO22" s="63">
        <f>IF(P22=TRUE,-0.05,0)</f>
        <v>0</v>
      </c>
      <c r="AP22" s="63">
        <f>IF(O22=TRUE,0.15,0)</f>
        <v>0</v>
      </c>
      <c r="AQ22" s="63"/>
      <c r="AR22" s="62">
        <v>224</v>
      </c>
      <c r="AS22" s="62"/>
      <c r="AT22" s="514"/>
      <c r="AU22" s="515"/>
      <c r="AV22" s="511">
        <f>IF(OrderFormType="Wholesale",CEILING(AR22*ExchRate,ExchRateRoundUpTo),CEILING(AN22*ExchRate,ExchRateRoundUpTo)/1.22)</f>
        <v>224</v>
      </c>
      <c r="AW22" s="511">
        <f>AV22*(1+AO22+AP22)</f>
        <v>224</v>
      </c>
      <c r="AX22" s="64"/>
      <c r="AY22" s="65"/>
      <c r="AZ22" s="66"/>
      <c r="BA22" s="67"/>
      <c r="BB22" s="68"/>
      <c r="BC22" s="45">
        <f>SUM(AX22:BB22)</f>
        <v>0</v>
      </c>
      <c r="BD22" s="44">
        <f>N22*BC22</f>
        <v>0</v>
      </c>
      <c r="BE22" s="512">
        <f>AV22*(1.05+AO22+AP22)</f>
        <v>235.20000000000002</v>
      </c>
      <c r="BF22" s="242"/>
      <c r="BG22" s="210">
        <f>$N22*BF22</f>
        <v>0</v>
      </c>
      <c r="BH22" s="512">
        <f>$AV22*(1.1+$AO22+$AP22)</f>
        <v>246.40000000000003</v>
      </c>
      <c r="BI22" s="400"/>
      <c r="BJ22" s="44">
        <f>N22*BI22</f>
        <v>0</v>
      </c>
      <c r="BK22" s="512">
        <f>AV22*(1.15+AO22+AP22)</f>
        <v>257.59999999999997</v>
      </c>
      <c r="BL22" s="400"/>
      <c r="BM22" s="210">
        <f>N22*BL22</f>
        <v>0</v>
      </c>
      <c r="BN22" s="512">
        <f>AV22*(1.2+AO22+AP22)</f>
        <v>268.8</v>
      </c>
      <c r="BO22" s="397">
        <f>(AD22*AW22)+(BC22*BE22)+(BF22*BH22)+(BI22*BK22)+(BL22*BN22)</f>
        <v>0</v>
      </c>
      <c r="BP22" s="210">
        <f>AD22+BC22+BF22+BI22+BL22</f>
        <v>0</v>
      </c>
      <c r="BQ22" s="44">
        <f>N22*BP22</f>
        <v>0</v>
      </c>
      <c r="BR22" s="70">
        <v>2681</v>
      </c>
    </row>
    <row r="23" spans="1:70" ht="17">
      <c r="A23" s="229"/>
      <c r="B23" s="229"/>
      <c r="C23" s="298" t="s">
        <v>428</v>
      </c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116"/>
      <c r="AE23" s="229"/>
      <c r="AF23" s="229"/>
      <c r="AG23" s="229"/>
      <c r="AH23" s="229"/>
      <c r="AI23" s="116"/>
      <c r="AJ23" s="116"/>
      <c r="AK23" s="116"/>
      <c r="AL23" s="116"/>
      <c r="AM23" s="116"/>
      <c r="AN23" s="116"/>
      <c r="AO23" s="116"/>
      <c r="AP23" s="116"/>
      <c r="AQ23" s="116"/>
      <c r="AR23" s="229"/>
      <c r="AS23" s="229"/>
      <c r="AT23" s="229"/>
      <c r="AU23" s="229"/>
      <c r="AV23" s="229"/>
      <c r="AW23" s="229"/>
      <c r="AX23" s="230"/>
      <c r="AY23" s="230"/>
      <c r="AZ23" s="230"/>
      <c r="BA23" s="230"/>
      <c r="BB23" s="230"/>
      <c r="BC23" s="229"/>
      <c r="BD23" s="229"/>
      <c r="BE23" s="229"/>
      <c r="BF23" s="229"/>
      <c r="BG23" s="229"/>
      <c r="BH23" s="230"/>
      <c r="BI23" s="229"/>
      <c r="BJ23" s="229"/>
      <c r="BK23" s="229"/>
      <c r="BL23" s="229"/>
      <c r="BM23" s="229"/>
      <c r="BN23" s="229"/>
      <c r="BO23" s="229"/>
      <c r="BP23" s="229"/>
      <c r="BQ23" s="229"/>
      <c r="BR23" s="231"/>
    </row>
    <row r="24" spans="1:70" ht="12.75" customHeight="1">
      <c r="A24" s="210" t="str">
        <f t="shared" ref="A24:A32" si="20">"LA3"&amp;REPT(0,4-LEN(BR24))&amp;BR24</f>
        <v>LA31784</v>
      </c>
      <c r="B24" s="232" t="s">
        <v>428</v>
      </c>
      <c r="C24" s="241" t="s">
        <v>429</v>
      </c>
      <c r="D24" s="232" t="s">
        <v>7</v>
      </c>
      <c r="E24" s="232"/>
      <c r="F24" s="212" t="s">
        <v>59</v>
      </c>
      <c r="G24" s="212" t="s">
        <v>76</v>
      </c>
      <c r="H24" s="223" t="s">
        <v>74</v>
      </c>
      <c r="I24" s="223" t="s">
        <v>1798</v>
      </c>
      <c r="J24" s="636" t="s">
        <v>1810</v>
      </c>
      <c r="K24" s="636" t="s">
        <v>1797</v>
      </c>
      <c r="L24" s="223" t="s">
        <v>1799</v>
      </c>
      <c r="M24" s="212">
        <v>3.371</v>
      </c>
      <c r="N24" s="233">
        <v>5</v>
      </c>
      <c r="O24" s="233"/>
      <c r="P24" s="233"/>
      <c r="Q24" s="224"/>
      <c r="R24" s="225"/>
      <c r="S24" s="196"/>
      <c r="T24" s="197"/>
      <c r="U24" s="226"/>
      <c r="V24" s="199"/>
      <c r="W24" s="200"/>
      <c r="X24" s="201"/>
      <c r="Y24" s="202"/>
      <c r="Z24" s="203"/>
      <c r="AA24" s="227"/>
      <c r="AB24" s="95"/>
      <c r="AC24" s="95"/>
      <c r="AD24" s="213">
        <f t="shared" si="19"/>
        <v>0</v>
      </c>
      <c r="AE24" s="214">
        <f t="shared" ref="AE24:AE32" si="21">N24*AD24</f>
        <v>0</v>
      </c>
      <c r="AF24" s="62"/>
      <c r="AG24" s="62"/>
      <c r="AH24" s="63"/>
      <c r="AI24" s="62"/>
      <c r="AJ24" s="62"/>
      <c r="AK24" s="62"/>
      <c r="AL24" s="516"/>
      <c r="AM24" s="510"/>
      <c r="AN24" s="62">
        <f>ROUND(CEILING(AR24*('Summary '!$J$2/100+1),5),0)-1</f>
        <v>129</v>
      </c>
      <c r="AO24" s="63">
        <f t="shared" ref="AO24:AO32" si="22">IF(P24=TRUE,-0.05,0)</f>
        <v>0</v>
      </c>
      <c r="AP24" s="63">
        <f t="shared" ref="AP24:AP32" si="23">IF(O24=TRUE,0.15,0)</f>
        <v>0</v>
      </c>
      <c r="AQ24" s="63"/>
      <c r="AR24" s="62">
        <v>104</v>
      </c>
      <c r="AS24" s="62"/>
      <c r="AT24" s="510"/>
      <c r="AU24" s="511"/>
      <c r="AV24" s="511">
        <f t="shared" ref="AV24:AV32" si="24">IF(OrderFormType="Wholesale",CEILING(AR24*ExchRate,ExchRateRoundUpTo),CEILING(AN24*ExchRate,ExchRateRoundUpTo)/1.22)</f>
        <v>104</v>
      </c>
      <c r="AW24" s="511">
        <f t="shared" ref="AW24:AW32" si="25">AV24*(1+AO24+AP24)</f>
        <v>104</v>
      </c>
      <c r="AX24" s="234"/>
      <c r="AY24" s="235"/>
      <c r="AZ24" s="236"/>
      <c r="BA24" s="237"/>
      <c r="BB24" s="238"/>
      <c r="BC24" s="239">
        <f t="shared" ref="BC24:BC32" si="26">SUM(AX24:BB24)</f>
        <v>0</v>
      </c>
      <c r="BD24" s="210">
        <f t="shared" ref="BD24:BD32" si="27">N24*BC24</f>
        <v>0</v>
      </c>
      <c r="BE24" s="512">
        <f t="shared" ref="BE24:BE32" si="28">AV24*(1.05+AO24+AP24)</f>
        <v>109.2</v>
      </c>
      <c r="BF24" s="242"/>
      <c r="BG24" s="210">
        <f t="shared" ref="BG24:BG32" si="29">$N24*BF24</f>
        <v>0</v>
      </c>
      <c r="BH24" s="512">
        <f t="shared" ref="BH24:BH32" si="30">$AV24*(1.1+$AO24+$AP24)</f>
        <v>114.4</v>
      </c>
      <c r="BI24" s="240"/>
      <c r="BJ24" s="210">
        <f t="shared" ref="BJ24:BJ32" si="31">N24*BI24</f>
        <v>0</v>
      </c>
      <c r="BK24" s="512">
        <f t="shared" ref="BK24:BK32" si="32">AV24*(1.15+AO24+AP24)</f>
        <v>119.6</v>
      </c>
      <c r="BL24" s="240"/>
      <c r="BM24" s="210">
        <f t="shared" ref="BM24:BM32" si="33">N24*BL24</f>
        <v>0</v>
      </c>
      <c r="BN24" s="512">
        <f t="shared" ref="BN24:BN32" si="34">AV24*(1.2+AO24+AP24)</f>
        <v>124.8</v>
      </c>
      <c r="BO24" s="397">
        <f t="shared" ref="BO24:BO32" si="35">(AD24*AW24)+(BC24*BE24)+(BF24*BH24)+(BI24*BK24)+(BL24*BN24)</f>
        <v>0</v>
      </c>
      <c r="BP24" s="210">
        <f t="shared" ref="BP24:BP32" si="36">AD24+BC24+BF24+BI24+BL24</f>
        <v>0</v>
      </c>
      <c r="BQ24" s="210">
        <f t="shared" ref="BQ24:BQ32" si="37">N24*BP24</f>
        <v>0</v>
      </c>
      <c r="BR24" s="215">
        <v>1784</v>
      </c>
    </row>
    <row r="25" spans="1:70" ht="12.75" customHeight="1">
      <c r="A25" s="210" t="str">
        <f t="shared" si="20"/>
        <v>LA31785</v>
      </c>
      <c r="B25" s="232" t="s">
        <v>428</v>
      </c>
      <c r="C25" s="241" t="s">
        <v>430</v>
      </c>
      <c r="D25" s="232" t="s">
        <v>7</v>
      </c>
      <c r="E25" s="232"/>
      <c r="F25" s="212" t="s">
        <v>59</v>
      </c>
      <c r="G25" s="212" t="s">
        <v>76</v>
      </c>
      <c r="H25" s="223" t="s">
        <v>74</v>
      </c>
      <c r="I25" s="223" t="s">
        <v>1798</v>
      </c>
      <c r="J25" s="636" t="s">
        <v>1810</v>
      </c>
      <c r="K25" s="636" t="s">
        <v>1797</v>
      </c>
      <c r="L25" s="223" t="s">
        <v>1799</v>
      </c>
      <c r="M25" s="212">
        <v>3.218</v>
      </c>
      <c r="N25" s="233">
        <v>5</v>
      </c>
      <c r="O25" s="233"/>
      <c r="P25" s="233"/>
      <c r="Q25" s="224"/>
      <c r="R25" s="225"/>
      <c r="S25" s="196"/>
      <c r="T25" s="197"/>
      <c r="U25" s="226"/>
      <c r="V25" s="199"/>
      <c r="W25" s="200"/>
      <c r="X25" s="201"/>
      <c r="Y25" s="202"/>
      <c r="Z25" s="203"/>
      <c r="AA25" s="227"/>
      <c r="AB25" s="95"/>
      <c r="AC25" s="95"/>
      <c r="AD25" s="213">
        <f t="shared" si="19"/>
        <v>0</v>
      </c>
      <c r="AE25" s="214">
        <f t="shared" si="21"/>
        <v>0</v>
      </c>
      <c r="AF25" s="62"/>
      <c r="AG25" s="62"/>
      <c r="AH25" s="63"/>
      <c r="AI25" s="62"/>
      <c r="AJ25" s="62"/>
      <c r="AK25" s="62"/>
      <c r="AL25" s="516"/>
      <c r="AM25" s="510"/>
      <c r="AN25" s="62">
        <f>ROUND(CEILING(AR25*('Summary '!$J$2/100+1),5),0)-1</f>
        <v>129</v>
      </c>
      <c r="AO25" s="63">
        <f t="shared" si="22"/>
        <v>0</v>
      </c>
      <c r="AP25" s="63">
        <f t="shared" si="23"/>
        <v>0</v>
      </c>
      <c r="AQ25" s="63"/>
      <c r="AR25" s="62">
        <v>104</v>
      </c>
      <c r="AS25" s="62"/>
      <c r="AT25" s="510"/>
      <c r="AU25" s="511"/>
      <c r="AV25" s="511">
        <f t="shared" si="24"/>
        <v>104</v>
      </c>
      <c r="AW25" s="511">
        <f t="shared" si="25"/>
        <v>104</v>
      </c>
      <c r="AX25" s="234"/>
      <c r="AY25" s="235"/>
      <c r="AZ25" s="236"/>
      <c r="BA25" s="237"/>
      <c r="BB25" s="238"/>
      <c r="BC25" s="239">
        <f t="shared" si="26"/>
        <v>0</v>
      </c>
      <c r="BD25" s="210">
        <f t="shared" si="27"/>
        <v>0</v>
      </c>
      <c r="BE25" s="512">
        <f t="shared" si="28"/>
        <v>109.2</v>
      </c>
      <c r="BF25" s="242"/>
      <c r="BG25" s="210">
        <f t="shared" si="29"/>
        <v>0</v>
      </c>
      <c r="BH25" s="512">
        <f t="shared" si="30"/>
        <v>114.4</v>
      </c>
      <c r="BI25" s="240"/>
      <c r="BJ25" s="210">
        <f t="shared" si="31"/>
        <v>0</v>
      </c>
      <c r="BK25" s="512">
        <f t="shared" si="32"/>
        <v>119.6</v>
      </c>
      <c r="BL25" s="240"/>
      <c r="BM25" s="210">
        <f t="shared" si="33"/>
        <v>0</v>
      </c>
      <c r="BN25" s="512">
        <f t="shared" si="34"/>
        <v>124.8</v>
      </c>
      <c r="BO25" s="397">
        <f t="shared" si="35"/>
        <v>0</v>
      </c>
      <c r="BP25" s="210">
        <f t="shared" si="36"/>
        <v>0</v>
      </c>
      <c r="BQ25" s="210">
        <f t="shared" si="37"/>
        <v>0</v>
      </c>
      <c r="BR25" s="215">
        <v>1785</v>
      </c>
    </row>
    <row r="26" spans="1:70" ht="12.75" customHeight="1">
      <c r="A26" s="210" t="str">
        <f t="shared" si="20"/>
        <v>LA31786</v>
      </c>
      <c r="B26" s="232" t="s">
        <v>428</v>
      </c>
      <c r="C26" s="241" t="s">
        <v>431</v>
      </c>
      <c r="D26" s="232" t="s">
        <v>7</v>
      </c>
      <c r="E26" s="232"/>
      <c r="F26" s="212" t="s">
        <v>59</v>
      </c>
      <c r="G26" s="212" t="s">
        <v>76</v>
      </c>
      <c r="H26" s="223" t="s">
        <v>74</v>
      </c>
      <c r="I26" s="223" t="s">
        <v>1798</v>
      </c>
      <c r="J26" s="636" t="s">
        <v>1810</v>
      </c>
      <c r="K26" s="636" t="s">
        <v>1797</v>
      </c>
      <c r="L26" s="223" t="s">
        <v>1799</v>
      </c>
      <c r="M26" s="212">
        <v>10.6</v>
      </c>
      <c r="N26" s="233">
        <v>5</v>
      </c>
      <c r="O26" s="233"/>
      <c r="P26" s="233"/>
      <c r="Q26" s="224"/>
      <c r="R26" s="225"/>
      <c r="S26" s="196"/>
      <c r="T26" s="197"/>
      <c r="U26" s="226"/>
      <c r="V26" s="199"/>
      <c r="W26" s="200"/>
      <c r="X26" s="201"/>
      <c r="Y26" s="202"/>
      <c r="Z26" s="203"/>
      <c r="AA26" s="227"/>
      <c r="AB26" s="95"/>
      <c r="AC26" s="95"/>
      <c r="AD26" s="213">
        <f t="shared" si="19"/>
        <v>0</v>
      </c>
      <c r="AE26" s="214">
        <f t="shared" si="21"/>
        <v>0</v>
      </c>
      <c r="AF26" s="62"/>
      <c r="AG26" s="62"/>
      <c r="AH26" s="63"/>
      <c r="AI26" s="62"/>
      <c r="AJ26" s="62"/>
      <c r="AK26" s="62"/>
      <c r="AL26" s="516"/>
      <c r="AM26" s="510"/>
      <c r="AN26" s="62">
        <f>ROUND(CEILING(AR26*('Summary '!$J$2/100+1),5),0)-1</f>
        <v>204</v>
      </c>
      <c r="AO26" s="63">
        <f t="shared" si="22"/>
        <v>0</v>
      </c>
      <c r="AP26" s="63">
        <f t="shared" si="23"/>
        <v>0</v>
      </c>
      <c r="AQ26" s="63"/>
      <c r="AR26" s="62">
        <v>164</v>
      </c>
      <c r="AS26" s="62"/>
      <c r="AT26" s="510"/>
      <c r="AU26" s="511"/>
      <c r="AV26" s="511">
        <f t="shared" si="24"/>
        <v>164</v>
      </c>
      <c r="AW26" s="511">
        <f t="shared" si="25"/>
        <v>164</v>
      </c>
      <c r="AX26" s="234"/>
      <c r="AY26" s="235"/>
      <c r="AZ26" s="236"/>
      <c r="BA26" s="237"/>
      <c r="BB26" s="238"/>
      <c r="BC26" s="239">
        <f t="shared" si="26"/>
        <v>0</v>
      </c>
      <c r="BD26" s="210">
        <f t="shared" si="27"/>
        <v>0</v>
      </c>
      <c r="BE26" s="512">
        <f t="shared" si="28"/>
        <v>172.20000000000002</v>
      </c>
      <c r="BF26" s="242"/>
      <c r="BG26" s="210">
        <f t="shared" si="29"/>
        <v>0</v>
      </c>
      <c r="BH26" s="512">
        <f t="shared" si="30"/>
        <v>180.4</v>
      </c>
      <c r="BI26" s="240"/>
      <c r="BJ26" s="210">
        <f t="shared" si="31"/>
        <v>0</v>
      </c>
      <c r="BK26" s="512">
        <f t="shared" si="32"/>
        <v>188.6</v>
      </c>
      <c r="BL26" s="240"/>
      <c r="BM26" s="210">
        <f t="shared" si="33"/>
        <v>0</v>
      </c>
      <c r="BN26" s="512">
        <f t="shared" si="34"/>
        <v>196.79999999999998</v>
      </c>
      <c r="BO26" s="397">
        <f t="shared" si="35"/>
        <v>0</v>
      </c>
      <c r="BP26" s="210">
        <f t="shared" si="36"/>
        <v>0</v>
      </c>
      <c r="BQ26" s="210">
        <f t="shared" si="37"/>
        <v>0</v>
      </c>
      <c r="BR26" s="215">
        <v>1786</v>
      </c>
    </row>
    <row r="27" spans="1:70" ht="12.75" customHeight="1">
      <c r="A27" s="210" t="str">
        <f t="shared" si="20"/>
        <v>LA31787</v>
      </c>
      <c r="B27" s="232" t="s">
        <v>428</v>
      </c>
      <c r="C27" s="241" t="s">
        <v>432</v>
      </c>
      <c r="D27" s="232" t="s">
        <v>7</v>
      </c>
      <c r="E27" s="232"/>
      <c r="F27" s="212" t="s">
        <v>59</v>
      </c>
      <c r="G27" s="212" t="s">
        <v>76</v>
      </c>
      <c r="H27" s="223" t="s">
        <v>74</v>
      </c>
      <c r="I27" s="223" t="s">
        <v>1798</v>
      </c>
      <c r="J27" s="636" t="s">
        <v>1810</v>
      </c>
      <c r="K27" s="636" t="s">
        <v>1797</v>
      </c>
      <c r="L27" s="223" t="s">
        <v>1799</v>
      </c>
      <c r="M27" s="212">
        <v>10.332000000000001</v>
      </c>
      <c r="N27" s="233">
        <v>5</v>
      </c>
      <c r="O27" s="233"/>
      <c r="P27" s="233"/>
      <c r="Q27" s="224"/>
      <c r="R27" s="225"/>
      <c r="S27" s="196"/>
      <c r="T27" s="197"/>
      <c r="U27" s="226"/>
      <c r="V27" s="199"/>
      <c r="W27" s="200"/>
      <c r="X27" s="201"/>
      <c r="Y27" s="202"/>
      <c r="Z27" s="203"/>
      <c r="AA27" s="227"/>
      <c r="AB27" s="95"/>
      <c r="AC27" s="95"/>
      <c r="AD27" s="213">
        <f t="shared" si="19"/>
        <v>0</v>
      </c>
      <c r="AE27" s="214">
        <f t="shared" si="21"/>
        <v>0</v>
      </c>
      <c r="AF27" s="62"/>
      <c r="AG27" s="62"/>
      <c r="AH27" s="63"/>
      <c r="AI27" s="62"/>
      <c r="AJ27" s="62"/>
      <c r="AK27" s="62"/>
      <c r="AL27" s="516"/>
      <c r="AM27" s="510"/>
      <c r="AN27" s="62">
        <f>ROUND(CEILING(AR27*('Summary '!$J$2/100+1),5),0)-1</f>
        <v>194</v>
      </c>
      <c r="AO27" s="63">
        <f t="shared" si="22"/>
        <v>0</v>
      </c>
      <c r="AP27" s="63">
        <f t="shared" si="23"/>
        <v>0</v>
      </c>
      <c r="AQ27" s="63"/>
      <c r="AR27" s="62">
        <v>159</v>
      </c>
      <c r="AS27" s="62"/>
      <c r="AT27" s="510"/>
      <c r="AU27" s="511"/>
      <c r="AV27" s="511">
        <f t="shared" si="24"/>
        <v>159</v>
      </c>
      <c r="AW27" s="511">
        <f t="shared" si="25"/>
        <v>159</v>
      </c>
      <c r="AX27" s="234"/>
      <c r="AY27" s="235"/>
      <c r="AZ27" s="236"/>
      <c r="BA27" s="237"/>
      <c r="BB27" s="238"/>
      <c r="BC27" s="239">
        <f t="shared" si="26"/>
        <v>0</v>
      </c>
      <c r="BD27" s="210">
        <f t="shared" si="27"/>
        <v>0</v>
      </c>
      <c r="BE27" s="512">
        <f t="shared" si="28"/>
        <v>166.95000000000002</v>
      </c>
      <c r="BF27" s="242"/>
      <c r="BG27" s="210">
        <f t="shared" si="29"/>
        <v>0</v>
      </c>
      <c r="BH27" s="512">
        <f t="shared" si="30"/>
        <v>174.9</v>
      </c>
      <c r="BI27" s="240"/>
      <c r="BJ27" s="210">
        <f t="shared" si="31"/>
        <v>0</v>
      </c>
      <c r="BK27" s="512">
        <f t="shared" si="32"/>
        <v>182.85</v>
      </c>
      <c r="BL27" s="240"/>
      <c r="BM27" s="210">
        <f t="shared" si="33"/>
        <v>0</v>
      </c>
      <c r="BN27" s="512">
        <f t="shared" si="34"/>
        <v>190.79999999999998</v>
      </c>
      <c r="BO27" s="397">
        <f t="shared" si="35"/>
        <v>0</v>
      </c>
      <c r="BP27" s="210">
        <f t="shared" si="36"/>
        <v>0</v>
      </c>
      <c r="BQ27" s="210">
        <f t="shared" si="37"/>
        <v>0</v>
      </c>
      <c r="BR27" s="215">
        <v>1787</v>
      </c>
    </row>
    <row r="28" spans="1:70" ht="12.75" customHeight="1">
      <c r="A28" s="210" t="str">
        <f t="shared" si="20"/>
        <v>LA31788</v>
      </c>
      <c r="B28" s="232" t="s">
        <v>428</v>
      </c>
      <c r="C28" s="241" t="s">
        <v>433</v>
      </c>
      <c r="D28" s="232" t="s">
        <v>7</v>
      </c>
      <c r="E28" s="232"/>
      <c r="F28" s="212" t="s">
        <v>59</v>
      </c>
      <c r="G28" s="212" t="s">
        <v>87</v>
      </c>
      <c r="H28" s="223" t="s">
        <v>74</v>
      </c>
      <c r="I28" s="223" t="s">
        <v>1798</v>
      </c>
      <c r="J28" s="636" t="s">
        <v>1810</v>
      </c>
      <c r="K28" s="636" t="s">
        <v>1797</v>
      </c>
      <c r="L28" s="223" t="s">
        <v>1799</v>
      </c>
      <c r="M28" s="212">
        <v>5.46</v>
      </c>
      <c r="N28" s="233">
        <v>2</v>
      </c>
      <c r="O28" s="233"/>
      <c r="P28" s="233"/>
      <c r="Q28" s="224"/>
      <c r="R28" s="225"/>
      <c r="S28" s="196"/>
      <c r="T28" s="197"/>
      <c r="U28" s="226"/>
      <c r="V28" s="199"/>
      <c r="W28" s="200"/>
      <c r="X28" s="201"/>
      <c r="Y28" s="202"/>
      <c r="Z28" s="203"/>
      <c r="AA28" s="227"/>
      <c r="AB28" s="95"/>
      <c r="AC28" s="95"/>
      <c r="AD28" s="213">
        <f t="shared" si="19"/>
        <v>0</v>
      </c>
      <c r="AE28" s="214">
        <f t="shared" si="21"/>
        <v>0</v>
      </c>
      <c r="AF28" s="62"/>
      <c r="AG28" s="62"/>
      <c r="AH28" s="63"/>
      <c r="AI28" s="62"/>
      <c r="AJ28" s="62"/>
      <c r="AK28" s="62"/>
      <c r="AL28" s="516"/>
      <c r="AM28" s="510"/>
      <c r="AN28" s="62">
        <f>ROUND(CEILING(AR28*('Summary '!$J$2/100+1),5),0)-1</f>
        <v>149</v>
      </c>
      <c r="AO28" s="63">
        <f t="shared" si="22"/>
        <v>0</v>
      </c>
      <c r="AP28" s="63">
        <f t="shared" si="23"/>
        <v>0</v>
      </c>
      <c r="AQ28" s="63"/>
      <c r="AR28" s="62">
        <v>119</v>
      </c>
      <c r="AS28" s="62"/>
      <c r="AT28" s="510"/>
      <c r="AU28" s="511"/>
      <c r="AV28" s="511">
        <f t="shared" si="24"/>
        <v>119</v>
      </c>
      <c r="AW28" s="511">
        <f t="shared" si="25"/>
        <v>119</v>
      </c>
      <c r="AX28" s="234"/>
      <c r="AY28" s="235"/>
      <c r="AZ28" s="236"/>
      <c r="BA28" s="237"/>
      <c r="BB28" s="238"/>
      <c r="BC28" s="239">
        <f t="shared" si="26"/>
        <v>0</v>
      </c>
      <c r="BD28" s="210">
        <f t="shared" si="27"/>
        <v>0</v>
      </c>
      <c r="BE28" s="512">
        <f t="shared" si="28"/>
        <v>124.95</v>
      </c>
      <c r="BF28" s="242"/>
      <c r="BG28" s="210">
        <f t="shared" si="29"/>
        <v>0</v>
      </c>
      <c r="BH28" s="512">
        <f t="shared" si="30"/>
        <v>130.9</v>
      </c>
      <c r="BI28" s="240"/>
      <c r="BJ28" s="210">
        <f t="shared" si="31"/>
        <v>0</v>
      </c>
      <c r="BK28" s="512">
        <f t="shared" si="32"/>
        <v>136.85</v>
      </c>
      <c r="BL28" s="240"/>
      <c r="BM28" s="210">
        <f t="shared" si="33"/>
        <v>0</v>
      </c>
      <c r="BN28" s="512">
        <f t="shared" si="34"/>
        <v>142.79999999999998</v>
      </c>
      <c r="BO28" s="397">
        <f t="shared" si="35"/>
        <v>0</v>
      </c>
      <c r="BP28" s="210">
        <f t="shared" si="36"/>
        <v>0</v>
      </c>
      <c r="BQ28" s="210">
        <f t="shared" si="37"/>
        <v>0</v>
      </c>
      <c r="BR28" s="215">
        <v>1788</v>
      </c>
    </row>
    <row r="29" spans="1:70" ht="12.75" customHeight="1">
      <c r="A29" s="44" t="str">
        <f t="shared" si="20"/>
        <v>LA32682</v>
      </c>
      <c r="B29" s="83" t="s">
        <v>153</v>
      </c>
      <c r="C29" s="83" t="s">
        <v>2347</v>
      </c>
      <c r="D29" s="83" t="s">
        <v>65</v>
      </c>
      <c r="E29" s="247"/>
      <c r="F29" s="118" t="s">
        <v>2212</v>
      </c>
      <c r="G29" s="650" t="s">
        <v>1990</v>
      </c>
      <c r="H29" s="118" t="s">
        <v>74</v>
      </c>
      <c r="I29" s="223" t="s">
        <v>1798</v>
      </c>
      <c r="J29" s="636" t="s">
        <v>1810</v>
      </c>
      <c r="K29" s="636" t="s">
        <v>1797</v>
      </c>
      <c r="L29" s="223" t="s">
        <v>1799</v>
      </c>
      <c r="M29" s="48">
        <v>1.73</v>
      </c>
      <c r="N29" s="119">
        <v>1</v>
      </c>
      <c r="O29" s="233"/>
      <c r="P29" s="233"/>
      <c r="Q29" s="49"/>
      <c r="R29" s="50"/>
      <c r="S29" s="51"/>
      <c r="T29" s="52"/>
      <c r="U29" s="53"/>
      <c r="V29" s="54"/>
      <c r="W29" s="55"/>
      <c r="X29" s="56"/>
      <c r="Y29" s="57"/>
      <c r="Z29" s="58"/>
      <c r="AA29" s="59"/>
      <c r="AB29" s="95"/>
      <c r="AC29" s="95"/>
      <c r="AD29" s="213">
        <f t="shared" ref="AD29:AD32" si="38">SUM(Q29:AC29)</f>
        <v>0</v>
      </c>
      <c r="AE29" s="61">
        <f t="shared" si="21"/>
        <v>0</v>
      </c>
      <c r="AF29" s="62"/>
      <c r="AG29" s="62"/>
      <c r="AH29" s="63"/>
      <c r="AI29" s="62"/>
      <c r="AJ29" s="62"/>
      <c r="AK29" s="62"/>
      <c r="AL29" s="516"/>
      <c r="AM29" s="510"/>
      <c r="AN29" s="62">
        <f>ROUND(CEILING(AR29*('Summary '!$J$4/100+1),5),0)-1</f>
        <v>274</v>
      </c>
      <c r="AO29" s="63">
        <f t="shared" si="22"/>
        <v>0</v>
      </c>
      <c r="AP29" s="63">
        <f t="shared" si="23"/>
        <v>0</v>
      </c>
      <c r="AQ29" s="63"/>
      <c r="AR29" s="62">
        <v>224</v>
      </c>
      <c r="AS29" s="62"/>
      <c r="AT29" s="514"/>
      <c r="AU29" s="515"/>
      <c r="AV29" s="511">
        <f t="shared" si="24"/>
        <v>224</v>
      </c>
      <c r="AW29" s="511">
        <f t="shared" si="25"/>
        <v>224</v>
      </c>
      <c r="AX29" s="64"/>
      <c r="AY29" s="65"/>
      <c r="AZ29" s="66"/>
      <c r="BA29" s="67"/>
      <c r="BB29" s="68"/>
      <c r="BC29" s="45">
        <f t="shared" si="26"/>
        <v>0</v>
      </c>
      <c r="BD29" s="44">
        <f t="shared" si="27"/>
        <v>0</v>
      </c>
      <c r="BE29" s="512">
        <f t="shared" si="28"/>
        <v>235.20000000000002</v>
      </c>
      <c r="BF29" s="242"/>
      <c r="BG29" s="210">
        <f t="shared" si="29"/>
        <v>0</v>
      </c>
      <c r="BH29" s="512">
        <f t="shared" si="30"/>
        <v>246.40000000000003</v>
      </c>
      <c r="BI29" s="400"/>
      <c r="BJ29" s="44">
        <f t="shared" si="31"/>
        <v>0</v>
      </c>
      <c r="BK29" s="512">
        <f t="shared" si="32"/>
        <v>257.59999999999997</v>
      </c>
      <c r="BL29" s="400"/>
      <c r="BM29" s="210">
        <f t="shared" si="33"/>
        <v>0</v>
      </c>
      <c r="BN29" s="512">
        <f t="shared" si="34"/>
        <v>268.8</v>
      </c>
      <c r="BO29" s="397">
        <f t="shared" si="35"/>
        <v>0</v>
      </c>
      <c r="BP29" s="210">
        <f t="shared" si="36"/>
        <v>0</v>
      </c>
      <c r="BQ29" s="44">
        <f t="shared" si="37"/>
        <v>0</v>
      </c>
      <c r="BR29" s="70">
        <v>2682</v>
      </c>
    </row>
    <row r="30" spans="1:70" ht="12.75" customHeight="1">
      <c r="A30" s="44" t="str">
        <f t="shared" si="20"/>
        <v>LA32683</v>
      </c>
      <c r="B30" s="83" t="s">
        <v>153</v>
      </c>
      <c r="C30" s="83" t="s">
        <v>2348</v>
      </c>
      <c r="D30" s="83" t="s">
        <v>65</v>
      </c>
      <c r="E30" s="247"/>
      <c r="F30" s="118" t="s">
        <v>2212</v>
      </c>
      <c r="G30" s="650" t="s">
        <v>1991</v>
      </c>
      <c r="H30" s="118" t="s">
        <v>74</v>
      </c>
      <c r="I30" s="223" t="s">
        <v>1798</v>
      </c>
      <c r="J30" s="636" t="s">
        <v>1810</v>
      </c>
      <c r="K30" s="636" t="s">
        <v>1797</v>
      </c>
      <c r="L30" s="223" t="s">
        <v>1799</v>
      </c>
      <c r="M30" s="48">
        <v>1.242</v>
      </c>
      <c r="N30" s="119">
        <v>1</v>
      </c>
      <c r="O30" s="233"/>
      <c r="P30" s="233"/>
      <c r="Q30" s="49"/>
      <c r="R30" s="50"/>
      <c r="S30" s="51"/>
      <c r="T30" s="52"/>
      <c r="U30" s="53"/>
      <c r="V30" s="54"/>
      <c r="W30" s="55"/>
      <c r="X30" s="56"/>
      <c r="Y30" s="57"/>
      <c r="Z30" s="58"/>
      <c r="AA30" s="59"/>
      <c r="AB30" s="95"/>
      <c r="AC30" s="95"/>
      <c r="AD30" s="213">
        <f t="shared" si="38"/>
        <v>0</v>
      </c>
      <c r="AE30" s="61">
        <f t="shared" si="21"/>
        <v>0</v>
      </c>
      <c r="AF30" s="62"/>
      <c r="AG30" s="62"/>
      <c r="AH30" s="63"/>
      <c r="AI30" s="62"/>
      <c r="AJ30" s="62"/>
      <c r="AK30" s="62"/>
      <c r="AL30" s="516"/>
      <c r="AM30" s="510"/>
      <c r="AN30" s="62">
        <f>ROUND(CEILING(AR30*('Summary '!$J$4/100+1),5),0)-1</f>
        <v>289</v>
      </c>
      <c r="AO30" s="63">
        <f t="shared" si="22"/>
        <v>0</v>
      </c>
      <c r="AP30" s="63">
        <f t="shared" si="23"/>
        <v>0</v>
      </c>
      <c r="AQ30" s="63"/>
      <c r="AR30" s="62">
        <v>234</v>
      </c>
      <c r="AS30" s="62"/>
      <c r="AT30" s="514"/>
      <c r="AU30" s="515"/>
      <c r="AV30" s="511">
        <f t="shared" si="24"/>
        <v>234</v>
      </c>
      <c r="AW30" s="511">
        <f t="shared" si="25"/>
        <v>234</v>
      </c>
      <c r="AX30" s="64"/>
      <c r="AY30" s="65"/>
      <c r="AZ30" s="66"/>
      <c r="BA30" s="67"/>
      <c r="BB30" s="68"/>
      <c r="BC30" s="45">
        <f t="shared" si="26"/>
        <v>0</v>
      </c>
      <c r="BD30" s="44">
        <f t="shared" si="27"/>
        <v>0</v>
      </c>
      <c r="BE30" s="512">
        <f t="shared" si="28"/>
        <v>245.70000000000002</v>
      </c>
      <c r="BF30" s="242"/>
      <c r="BG30" s="210">
        <f t="shared" si="29"/>
        <v>0</v>
      </c>
      <c r="BH30" s="512">
        <f t="shared" si="30"/>
        <v>257.40000000000003</v>
      </c>
      <c r="BI30" s="400"/>
      <c r="BJ30" s="44">
        <f t="shared" si="31"/>
        <v>0</v>
      </c>
      <c r="BK30" s="512">
        <f t="shared" si="32"/>
        <v>269.09999999999997</v>
      </c>
      <c r="BL30" s="400"/>
      <c r="BM30" s="210">
        <f t="shared" si="33"/>
        <v>0</v>
      </c>
      <c r="BN30" s="512">
        <f t="shared" si="34"/>
        <v>280.8</v>
      </c>
      <c r="BO30" s="397">
        <f t="shared" si="35"/>
        <v>0</v>
      </c>
      <c r="BP30" s="210">
        <f t="shared" si="36"/>
        <v>0</v>
      </c>
      <c r="BQ30" s="44">
        <f t="shared" si="37"/>
        <v>0</v>
      </c>
      <c r="BR30" s="70">
        <v>2683</v>
      </c>
    </row>
    <row r="31" spans="1:70" ht="12.75" customHeight="1">
      <c r="A31" s="44" t="str">
        <f t="shared" si="20"/>
        <v>LA32684</v>
      </c>
      <c r="B31" s="83" t="s">
        <v>153</v>
      </c>
      <c r="C31" s="83" t="s">
        <v>2349</v>
      </c>
      <c r="D31" s="83" t="s">
        <v>65</v>
      </c>
      <c r="E31" s="247"/>
      <c r="F31" s="118" t="s">
        <v>2212</v>
      </c>
      <c r="G31" s="650" t="s">
        <v>1992</v>
      </c>
      <c r="H31" s="118" t="s">
        <v>74</v>
      </c>
      <c r="I31" s="223" t="s">
        <v>1798</v>
      </c>
      <c r="J31" s="636" t="s">
        <v>1810</v>
      </c>
      <c r="K31" s="636" t="s">
        <v>1797</v>
      </c>
      <c r="L31" s="223" t="s">
        <v>1799</v>
      </c>
      <c r="M31" s="48">
        <v>1.61</v>
      </c>
      <c r="N31" s="119">
        <v>1</v>
      </c>
      <c r="O31" s="233"/>
      <c r="P31" s="233"/>
      <c r="Q31" s="49"/>
      <c r="R31" s="50"/>
      <c r="S31" s="51"/>
      <c r="T31" s="52"/>
      <c r="U31" s="53"/>
      <c r="V31" s="54"/>
      <c r="W31" s="55"/>
      <c r="X31" s="56"/>
      <c r="Y31" s="57"/>
      <c r="Z31" s="58"/>
      <c r="AA31" s="59"/>
      <c r="AB31" s="95"/>
      <c r="AC31" s="95"/>
      <c r="AD31" s="213">
        <f t="shared" si="38"/>
        <v>0</v>
      </c>
      <c r="AE31" s="61">
        <f t="shared" si="21"/>
        <v>0</v>
      </c>
      <c r="AF31" s="62"/>
      <c r="AG31" s="62"/>
      <c r="AH31" s="63"/>
      <c r="AI31" s="62"/>
      <c r="AJ31" s="62"/>
      <c r="AK31" s="62"/>
      <c r="AL31" s="516"/>
      <c r="AM31" s="510"/>
      <c r="AN31" s="62">
        <f>ROUND(CEILING(AR31*('Summary '!$J$4/100+1),5),0)-1</f>
        <v>299</v>
      </c>
      <c r="AO31" s="63">
        <f t="shared" si="22"/>
        <v>0</v>
      </c>
      <c r="AP31" s="63">
        <f t="shared" si="23"/>
        <v>0</v>
      </c>
      <c r="AQ31" s="63"/>
      <c r="AR31" s="62">
        <v>244</v>
      </c>
      <c r="AS31" s="62"/>
      <c r="AT31" s="514"/>
      <c r="AU31" s="515"/>
      <c r="AV31" s="511">
        <f t="shared" si="24"/>
        <v>244</v>
      </c>
      <c r="AW31" s="511">
        <f t="shared" si="25"/>
        <v>244</v>
      </c>
      <c r="AX31" s="64"/>
      <c r="AY31" s="65"/>
      <c r="AZ31" s="66"/>
      <c r="BA31" s="67"/>
      <c r="BB31" s="68"/>
      <c r="BC31" s="45">
        <f t="shared" si="26"/>
        <v>0</v>
      </c>
      <c r="BD31" s="44">
        <f t="shared" si="27"/>
        <v>0</v>
      </c>
      <c r="BE31" s="512">
        <f t="shared" si="28"/>
        <v>256.2</v>
      </c>
      <c r="BF31" s="242"/>
      <c r="BG31" s="210">
        <f t="shared" si="29"/>
        <v>0</v>
      </c>
      <c r="BH31" s="512">
        <f t="shared" si="30"/>
        <v>268.40000000000003</v>
      </c>
      <c r="BI31" s="400"/>
      <c r="BJ31" s="44">
        <f t="shared" si="31"/>
        <v>0</v>
      </c>
      <c r="BK31" s="512">
        <f t="shared" si="32"/>
        <v>280.59999999999997</v>
      </c>
      <c r="BL31" s="400"/>
      <c r="BM31" s="210">
        <f t="shared" si="33"/>
        <v>0</v>
      </c>
      <c r="BN31" s="512">
        <f t="shared" si="34"/>
        <v>292.8</v>
      </c>
      <c r="BO31" s="397">
        <f t="shared" si="35"/>
        <v>0</v>
      </c>
      <c r="BP31" s="210">
        <f t="shared" si="36"/>
        <v>0</v>
      </c>
      <c r="BQ31" s="44">
        <f t="shared" si="37"/>
        <v>0</v>
      </c>
      <c r="BR31" s="70">
        <v>2684</v>
      </c>
    </row>
    <row r="32" spans="1:70" ht="12.75" customHeight="1">
      <c r="A32" s="44" t="str">
        <f t="shared" si="20"/>
        <v>LA32685</v>
      </c>
      <c r="B32" s="83" t="s">
        <v>153</v>
      </c>
      <c r="C32" s="83" t="s">
        <v>2350</v>
      </c>
      <c r="D32" s="83" t="s">
        <v>65</v>
      </c>
      <c r="E32" s="247"/>
      <c r="F32" s="118" t="s">
        <v>2212</v>
      </c>
      <c r="G32" s="650" t="s">
        <v>1993</v>
      </c>
      <c r="H32" s="118" t="s">
        <v>74</v>
      </c>
      <c r="I32" s="223" t="s">
        <v>1798</v>
      </c>
      <c r="J32" s="636" t="s">
        <v>1810</v>
      </c>
      <c r="K32" s="636" t="s">
        <v>1797</v>
      </c>
      <c r="L32" s="223" t="s">
        <v>1799</v>
      </c>
      <c r="M32" s="48">
        <v>1.004</v>
      </c>
      <c r="N32" s="119">
        <v>1</v>
      </c>
      <c r="O32" s="233"/>
      <c r="P32" s="233"/>
      <c r="Q32" s="49"/>
      <c r="R32" s="50"/>
      <c r="S32" s="51"/>
      <c r="T32" s="52"/>
      <c r="U32" s="53"/>
      <c r="V32" s="54"/>
      <c r="W32" s="55"/>
      <c r="X32" s="56"/>
      <c r="Y32" s="57"/>
      <c r="Z32" s="58"/>
      <c r="AA32" s="59"/>
      <c r="AB32" s="95"/>
      <c r="AC32" s="95"/>
      <c r="AD32" s="213">
        <f t="shared" si="38"/>
        <v>0</v>
      </c>
      <c r="AE32" s="61">
        <f t="shared" si="21"/>
        <v>0</v>
      </c>
      <c r="AF32" s="62"/>
      <c r="AG32" s="62"/>
      <c r="AH32" s="63"/>
      <c r="AI32" s="62"/>
      <c r="AJ32" s="62"/>
      <c r="AK32" s="62"/>
      <c r="AL32" s="516"/>
      <c r="AM32" s="510"/>
      <c r="AN32" s="62">
        <f>ROUND(CEILING(AR32*('Summary '!$J$4/100+1),5),0)-1</f>
        <v>304</v>
      </c>
      <c r="AO32" s="63">
        <f t="shared" si="22"/>
        <v>0</v>
      </c>
      <c r="AP32" s="63">
        <f t="shared" si="23"/>
        <v>0</v>
      </c>
      <c r="AQ32" s="63"/>
      <c r="AR32" s="62">
        <v>249</v>
      </c>
      <c r="AS32" s="62"/>
      <c r="AT32" s="514"/>
      <c r="AU32" s="515"/>
      <c r="AV32" s="511">
        <f t="shared" si="24"/>
        <v>249</v>
      </c>
      <c r="AW32" s="511">
        <f t="shared" si="25"/>
        <v>249</v>
      </c>
      <c r="AX32" s="64"/>
      <c r="AY32" s="65"/>
      <c r="AZ32" s="66"/>
      <c r="BA32" s="67"/>
      <c r="BB32" s="68"/>
      <c r="BC32" s="45">
        <f t="shared" si="26"/>
        <v>0</v>
      </c>
      <c r="BD32" s="44">
        <f t="shared" si="27"/>
        <v>0</v>
      </c>
      <c r="BE32" s="512">
        <f t="shared" si="28"/>
        <v>261.45</v>
      </c>
      <c r="BF32" s="242"/>
      <c r="BG32" s="210">
        <f t="shared" si="29"/>
        <v>0</v>
      </c>
      <c r="BH32" s="512">
        <f t="shared" si="30"/>
        <v>273.90000000000003</v>
      </c>
      <c r="BI32" s="400"/>
      <c r="BJ32" s="44">
        <f t="shared" si="31"/>
        <v>0</v>
      </c>
      <c r="BK32" s="512">
        <f t="shared" si="32"/>
        <v>286.34999999999997</v>
      </c>
      <c r="BL32" s="400"/>
      <c r="BM32" s="210">
        <f t="shared" si="33"/>
        <v>0</v>
      </c>
      <c r="BN32" s="512">
        <f t="shared" si="34"/>
        <v>298.8</v>
      </c>
      <c r="BO32" s="397">
        <f t="shared" si="35"/>
        <v>0</v>
      </c>
      <c r="BP32" s="210">
        <f t="shared" si="36"/>
        <v>0</v>
      </c>
      <c r="BQ32" s="44">
        <f t="shared" si="37"/>
        <v>0</v>
      </c>
      <c r="BR32" s="70">
        <v>2685</v>
      </c>
    </row>
    <row r="33" spans="1:70" ht="17">
      <c r="A33" s="116"/>
      <c r="B33" s="116"/>
      <c r="C33" s="297" t="s">
        <v>72</v>
      </c>
      <c r="D33" s="116"/>
      <c r="E33" s="229"/>
      <c r="F33" s="116"/>
      <c r="G33" s="116"/>
      <c r="H33" s="116"/>
      <c r="I33" s="229"/>
      <c r="J33" s="229"/>
      <c r="K33" s="642"/>
      <c r="L33" s="229"/>
      <c r="M33" s="116"/>
      <c r="N33" s="116"/>
      <c r="O33" s="543"/>
      <c r="P33" s="543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230"/>
      <c r="AC33" s="230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229"/>
      <c r="AS33" s="229"/>
      <c r="AT33" s="229"/>
      <c r="AU33" s="229"/>
      <c r="AV33" s="229"/>
      <c r="AW33" s="229"/>
      <c r="AX33" s="230"/>
      <c r="AY33" s="230"/>
      <c r="AZ33" s="230"/>
      <c r="BA33" s="230"/>
      <c r="BB33" s="230"/>
      <c r="BC33" s="229"/>
      <c r="BD33" s="229"/>
      <c r="BE33" s="229"/>
      <c r="BF33" s="229"/>
      <c r="BG33" s="229"/>
      <c r="BH33" s="230"/>
      <c r="BI33" s="229"/>
      <c r="BJ33" s="229"/>
      <c r="BK33" s="229"/>
      <c r="BL33" s="229"/>
      <c r="BM33" s="229"/>
      <c r="BN33" s="229"/>
      <c r="BO33" s="229"/>
      <c r="BP33" s="229"/>
      <c r="BQ33" s="116"/>
      <c r="BR33" s="117"/>
    </row>
    <row r="34" spans="1:70" ht="12.75" customHeight="1">
      <c r="A34" s="44" t="str">
        <f t="shared" ref="A34:A40" si="39">"LA3"&amp;REPT(0,4-LEN(BR34))&amp;BR34</f>
        <v>LA30396</v>
      </c>
      <c r="B34" s="115" t="s">
        <v>72</v>
      </c>
      <c r="C34" s="115" t="s">
        <v>164</v>
      </c>
      <c r="D34" s="115" t="s">
        <v>7</v>
      </c>
      <c r="E34" s="232"/>
      <c r="F34" s="48" t="s">
        <v>72</v>
      </c>
      <c r="G34" s="48" t="s">
        <v>73</v>
      </c>
      <c r="H34" s="621" t="s">
        <v>74</v>
      </c>
      <c r="I34" s="223" t="s">
        <v>1798</v>
      </c>
      <c r="J34" s="636" t="s">
        <v>1810</v>
      </c>
      <c r="K34" s="636" t="s">
        <v>1797</v>
      </c>
      <c r="L34" s="223" t="s">
        <v>1799</v>
      </c>
      <c r="M34" s="641">
        <v>2.6520000000000001</v>
      </c>
      <c r="N34" s="541">
        <v>10</v>
      </c>
      <c r="O34" s="545"/>
      <c r="P34" s="545"/>
      <c r="Q34" s="421"/>
      <c r="R34" s="50"/>
      <c r="S34" s="51"/>
      <c r="T34" s="52"/>
      <c r="U34" s="53"/>
      <c r="V34" s="54"/>
      <c r="W34" s="55"/>
      <c r="X34" s="56"/>
      <c r="Y34" s="57"/>
      <c r="Z34" s="58"/>
      <c r="AA34" s="59"/>
      <c r="AB34" s="95"/>
      <c r="AC34" s="95"/>
      <c r="AD34" s="213">
        <f t="shared" si="19"/>
        <v>0</v>
      </c>
      <c r="AE34" s="61">
        <f t="shared" ref="AE34:AE40" si="40">N34*AD34</f>
        <v>0</v>
      </c>
      <c r="AF34" s="62"/>
      <c r="AG34" s="62"/>
      <c r="AH34" s="63"/>
      <c r="AI34" s="62"/>
      <c r="AJ34" s="62"/>
      <c r="AK34" s="62"/>
      <c r="AL34" s="516"/>
      <c r="AM34" s="510"/>
      <c r="AN34" s="62">
        <f>ROUND(CEILING(AR34*('Summary '!$J$2/100+1),5),0)-1</f>
        <v>114</v>
      </c>
      <c r="AO34" s="63">
        <f t="shared" ref="AO34:AO40" si="41">IF(P34=TRUE,-0.05,0)</f>
        <v>0</v>
      </c>
      <c r="AP34" s="63">
        <f t="shared" ref="AP34:AP40" si="42">IF(O34=TRUE,0.15,0)</f>
        <v>0</v>
      </c>
      <c r="AQ34" s="63"/>
      <c r="AR34" s="62">
        <v>94</v>
      </c>
      <c r="AS34" s="62"/>
      <c r="AT34" s="514"/>
      <c r="AU34" s="515"/>
      <c r="AV34" s="511">
        <f t="shared" ref="AV34:AV40" si="43">IF(OrderFormType="Wholesale",CEILING(AR34*ExchRate,ExchRateRoundUpTo),CEILING(AN34*ExchRate,ExchRateRoundUpTo)/1.22)</f>
        <v>94</v>
      </c>
      <c r="AW34" s="511">
        <f t="shared" ref="AW34:AW40" si="44">AV34*(1+AO34+AP34)</f>
        <v>94</v>
      </c>
      <c r="AX34" s="64"/>
      <c r="AY34" s="65"/>
      <c r="AZ34" s="66"/>
      <c r="BA34" s="67"/>
      <c r="BB34" s="68"/>
      <c r="BC34" s="45">
        <f t="shared" ref="BC34:BC40" si="45">SUM(AX34:BB34)</f>
        <v>0</v>
      </c>
      <c r="BD34" s="44">
        <f t="shared" ref="BD34:BD40" si="46">N34*BC34</f>
        <v>0</v>
      </c>
      <c r="BE34" s="512">
        <f t="shared" ref="BE34:BE40" si="47">AV34*(1.05+AO34+AP34)</f>
        <v>98.7</v>
      </c>
      <c r="BF34" s="242"/>
      <c r="BG34" s="210">
        <f t="shared" ref="BG34:BG40" si="48">$N34*BF34</f>
        <v>0</v>
      </c>
      <c r="BH34" s="512">
        <f t="shared" ref="BH34:BH40" si="49">$AV34*(1.1+$AO34+$AP34)</f>
        <v>103.4</v>
      </c>
      <c r="BI34" s="95"/>
      <c r="BJ34" s="44">
        <f t="shared" ref="BJ34:BJ40" si="50">N34*BI34</f>
        <v>0</v>
      </c>
      <c r="BK34" s="512">
        <f t="shared" ref="BK34:BK40" si="51">AV34*(1.15+AO34+AP34)</f>
        <v>108.1</v>
      </c>
      <c r="BL34" s="95"/>
      <c r="BM34" s="210">
        <f t="shared" ref="BM34:BM40" si="52">N34*BL34</f>
        <v>0</v>
      </c>
      <c r="BN34" s="512">
        <f t="shared" ref="BN34:BN40" si="53">AV34*(1.2+AO34+AP34)</f>
        <v>112.8</v>
      </c>
      <c r="BO34" s="397">
        <f t="shared" ref="BO34:BO40" si="54">(AD34*AW34)+(BC34*BE34)+(BF34*BH34)+(BI34*BK34)+(BL34*BN34)</f>
        <v>0</v>
      </c>
      <c r="BP34" s="210">
        <f t="shared" ref="BP34:BP40" si="55">AD34+BC34+BF34+BI34+BL34</f>
        <v>0</v>
      </c>
      <c r="BQ34" s="44">
        <f t="shared" ref="BQ34:BQ40" si="56">N34*BP34</f>
        <v>0</v>
      </c>
      <c r="BR34" s="70">
        <v>396</v>
      </c>
    </row>
    <row r="35" spans="1:70" ht="12.75" customHeight="1">
      <c r="A35" s="44" t="str">
        <f t="shared" si="39"/>
        <v>LA30538</v>
      </c>
      <c r="B35" s="115" t="s">
        <v>72</v>
      </c>
      <c r="C35" s="120" t="s">
        <v>165</v>
      </c>
      <c r="D35" s="115" t="s">
        <v>7</v>
      </c>
      <c r="E35" s="232"/>
      <c r="F35" s="48" t="s">
        <v>72</v>
      </c>
      <c r="G35" s="48" t="s">
        <v>73</v>
      </c>
      <c r="H35" s="621" t="s">
        <v>74</v>
      </c>
      <c r="I35" s="223" t="s">
        <v>1798</v>
      </c>
      <c r="J35" s="636" t="s">
        <v>1810</v>
      </c>
      <c r="K35" s="636" t="s">
        <v>1797</v>
      </c>
      <c r="L35" s="223" t="s">
        <v>1799</v>
      </c>
      <c r="M35" s="628">
        <v>3.3239999999999998</v>
      </c>
      <c r="N35" s="542">
        <v>20</v>
      </c>
      <c r="O35" s="546"/>
      <c r="P35" s="546"/>
      <c r="Q35" s="421"/>
      <c r="R35" s="50"/>
      <c r="S35" s="51"/>
      <c r="T35" s="52"/>
      <c r="U35" s="53"/>
      <c r="V35" s="54"/>
      <c r="W35" s="55"/>
      <c r="X35" s="56"/>
      <c r="Y35" s="57"/>
      <c r="Z35" s="58"/>
      <c r="AA35" s="59"/>
      <c r="AB35" s="95"/>
      <c r="AC35" s="95"/>
      <c r="AD35" s="213">
        <f t="shared" si="19"/>
        <v>0</v>
      </c>
      <c r="AE35" s="61">
        <f t="shared" si="40"/>
        <v>0</v>
      </c>
      <c r="AF35" s="62"/>
      <c r="AG35" s="62"/>
      <c r="AH35" s="63"/>
      <c r="AI35" s="62"/>
      <c r="AJ35" s="62"/>
      <c r="AK35" s="62"/>
      <c r="AL35" s="516"/>
      <c r="AM35" s="510"/>
      <c r="AN35" s="62">
        <f>ROUND(CEILING(AR35*('Summary '!$J$2/100+1),5),0)-1</f>
        <v>114</v>
      </c>
      <c r="AO35" s="63">
        <f t="shared" si="41"/>
        <v>0</v>
      </c>
      <c r="AP35" s="63">
        <f t="shared" si="42"/>
        <v>0</v>
      </c>
      <c r="AQ35" s="63"/>
      <c r="AR35" s="62">
        <v>94</v>
      </c>
      <c r="AS35" s="62"/>
      <c r="AT35" s="514"/>
      <c r="AU35" s="515"/>
      <c r="AV35" s="511">
        <f t="shared" si="43"/>
        <v>94</v>
      </c>
      <c r="AW35" s="511">
        <f t="shared" si="44"/>
        <v>94</v>
      </c>
      <c r="AX35" s="64"/>
      <c r="AY35" s="65"/>
      <c r="AZ35" s="66"/>
      <c r="BA35" s="67"/>
      <c r="BB35" s="68"/>
      <c r="BC35" s="45">
        <f t="shared" si="45"/>
        <v>0</v>
      </c>
      <c r="BD35" s="44">
        <f t="shared" si="46"/>
        <v>0</v>
      </c>
      <c r="BE35" s="512">
        <f t="shared" si="47"/>
        <v>98.7</v>
      </c>
      <c r="BF35" s="242"/>
      <c r="BG35" s="210">
        <f t="shared" si="48"/>
        <v>0</v>
      </c>
      <c r="BH35" s="512">
        <f t="shared" si="49"/>
        <v>103.4</v>
      </c>
      <c r="BI35" s="95"/>
      <c r="BJ35" s="44">
        <f t="shared" si="50"/>
        <v>0</v>
      </c>
      <c r="BK35" s="512">
        <f t="shared" si="51"/>
        <v>108.1</v>
      </c>
      <c r="BL35" s="95"/>
      <c r="BM35" s="210">
        <f t="shared" si="52"/>
        <v>0</v>
      </c>
      <c r="BN35" s="512">
        <f t="shared" si="53"/>
        <v>112.8</v>
      </c>
      <c r="BO35" s="397">
        <f t="shared" si="54"/>
        <v>0</v>
      </c>
      <c r="BP35" s="210">
        <f t="shared" si="55"/>
        <v>0</v>
      </c>
      <c r="BQ35" s="44">
        <f t="shared" si="56"/>
        <v>0</v>
      </c>
      <c r="BR35" s="70">
        <v>538</v>
      </c>
    </row>
    <row r="36" spans="1:70" ht="12.75" customHeight="1">
      <c r="A36" s="44" t="str">
        <f t="shared" si="39"/>
        <v>LA30003</v>
      </c>
      <c r="B36" s="115" t="s">
        <v>72</v>
      </c>
      <c r="C36" s="115" t="s">
        <v>166</v>
      </c>
      <c r="D36" s="115" t="s">
        <v>7</v>
      </c>
      <c r="E36" s="232"/>
      <c r="F36" s="48" t="s">
        <v>72</v>
      </c>
      <c r="G36" s="48" t="s">
        <v>73</v>
      </c>
      <c r="H36" s="621" t="s">
        <v>74</v>
      </c>
      <c r="I36" s="223" t="s">
        <v>1798</v>
      </c>
      <c r="J36" s="636" t="s">
        <v>1810</v>
      </c>
      <c r="K36" s="636" t="s">
        <v>1797</v>
      </c>
      <c r="L36" s="223" t="s">
        <v>1799</v>
      </c>
      <c r="M36" s="628">
        <v>2.6486000000000001</v>
      </c>
      <c r="N36" s="542">
        <v>20</v>
      </c>
      <c r="O36" s="546"/>
      <c r="P36" s="546"/>
      <c r="Q36" s="421"/>
      <c r="R36" s="50"/>
      <c r="S36" s="51"/>
      <c r="T36" s="52"/>
      <c r="U36" s="53"/>
      <c r="V36" s="54"/>
      <c r="W36" s="55"/>
      <c r="X36" s="56"/>
      <c r="Y36" s="57"/>
      <c r="Z36" s="58"/>
      <c r="AA36" s="59"/>
      <c r="AB36" s="95"/>
      <c r="AC36" s="95"/>
      <c r="AD36" s="213">
        <f t="shared" si="19"/>
        <v>0</v>
      </c>
      <c r="AE36" s="61">
        <f t="shared" si="40"/>
        <v>0</v>
      </c>
      <c r="AF36" s="62"/>
      <c r="AG36" s="62"/>
      <c r="AH36" s="63"/>
      <c r="AI36" s="62"/>
      <c r="AJ36" s="62"/>
      <c r="AK36" s="62"/>
      <c r="AL36" s="516"/>
      <c r="AM36" s="510"/>
      <c r="AN36" s="62">
        <f>ROUND(CEILING(AR36*('Summary '!$J$2/100+1),5),0)-1</f>
        <v>114</v>
      </c>
      <c r="AO36" s="63">
        <f t="shared" si="41"/>
        <v>0</v>
      </c>
      <c r="AP36" s="63">
        <f t="shared" si="42"/>
        <v>0</v>
      </c>
      <c r="AQ36" s="63"/>
      <c r="AR36" s="62">
        <v>94</v>
      </c>
      <c r="AS36" s="62"/>
      <c r="AT36" s="514"/>
      <c r="AU36" s="515"/>
      <c r="AV36" s="511">
        <f t="shared" si="43"/>
        <v>94</v>
      </c>
      <c r="AW36" s="511">
        <f t="shared" si="44"/>
        <v>94</v>
      </c>
      <c r="AX36" s="64"/>
      <c r="AY36" s="65"/>
      <c r="AZ36" s="66"/>
      <c r="BA36" s="67"/>
      <c r="BB36" s="68"/>
      <c r="BC36" s="45">
        <f t="shared" si="45"/>
        <v>0</v>
      </c>
      <c r="BD36" s="44">
        <f t="shared" si="46"/>
        <v>0</v>
      </c>
      <c r="BE36" s="512">
        <f t="shared" si="47"/>
        <v>98.7</v>
      </c>
      <c r="BF36" s="242"/>
      <c r="BG36" s="210">
        <f t="shared" si="48"/>
        <v>0</v>
      </c>
      <c r="BH36" s="512">
        <f t="shared" si="49"/>
        <v>103.4</v>
      </c>
      <c r="BI36" s="95"/>
      <c r="BJ36" s="44">
        <f t="shared" si="50"/>
        <v>0</v>
      </c>
      <c r="BK36" s="512">
        <f t="shared" si="51"/>
        <v>108.1</v>
      </c>
      <c r="BL36" s="95"/>
      <c r="BM36" s="210">
        <f t="shared" si="52"/>
        <v>0</v>
      </c>
      <c r="BN36" s="512">
        <f t="shared" si="53"/>
        <v>112.8</v>
      </c>
      <c r="BO36" s="397">
        <f t="shared" si="54"/>
        <v>0</v>
      </c>
      <c r="BP36" s="210">
        <f t="shared" si="55"/>
        <v>0</v>
      </c>
      <c r="BQ36" s="44">
        <f t="shared" si="56"/>
        <v>0</v>
      </c>
      <c r="BR36" s="70">
        <v>3</v>
      </c>
    </row>
    <row r="37" spans="1:70" ht="12.75" customHeight="1">
      <c r="A37" s="44" t="str">
        <f t="shared" si="39"/>
        <v>LA30405</v>
      </c>
      <c r="B37" s="115" t="s">
        <v>72</v>
      </c>
      <c r="C37" s="115" t="s">
        <v>167</v>
      </c>
      <c r="D37" s="115" t="s">
        <v>7</v>
      </c>
      <c r="E37" s="232"/>
      <c r="F37" s="48" t="s">
        <v>72</v>
      </c>
      <c r="G37" s="48" t="s">
        <v>73</v>
      </c>
      <c r="H37" s="621" t="s">
        <v>74</v>
      </c>
      <c r="I37" s="223" t="s">
        <v>1798</v>
      </c>
      <c r="J37" s="636" t="s">
        <v>1810</v>
      </c>
      <c r="K37" s="636" t="s">
        <v>1797</v>
      </c>
      <c r="L37" s="223" t="s">
        <v>1799</v>
      </c>
      <c r="M37" s="641">
        <v>2.5249999999999999</v>
      </c>
      <c r="N37" s="541">
        <v>10</v>
      </c>
      <c r="O37" s="545"/>
      <c r="P37" s="545"/>
      <c r="Q37" s="421"/>
      <c r="R37" s="50"/>
      <c r="S37" s="51"/>
      <c r="T37" s="52"/>
      <c r="U37" s="53"/>
      <c r="V37" s="54"/>
      <c r="W37" s="55"/>
      <c r="X37" s="56"/>
      <c r="Y37" s="57"/>
      <c r="Z37" s="58"/>
      <c r="AA37" s="59"/>
      <c r="AB37" s="95"/>
      <c r="AC37" s="95"/>
      <c r="AD37" s="213">
        <f t="shared" si="19"/>
        <v>0</v>
      </c>
      <c r="AE37" s="61">
        <f t="shared" si="40"/>
        <v>0</v>
      </c>
      <c r="AF37" s="62"/>
      <c r="AG37" s="62"/>
      <c r="AH37" s="63"/>
      <c r="AI37" s="62"/>
      <c r="AJ37" s="62"/>
      <c r="AK37" s="62"/>
      <c r="AL37" s="516"/>
      <c r="AM37" s="510"/>
      <c r="AN37" s="62">
        <f>ROUND(CEILING(AR37*('Summary '!$J$2/100+1),5),0)-1</f>
        <v>114</v>
      </c>
      <c r="AO37" s="63">
        <f t="shared" si="41"/>
        <v>0</v>
      </c>
      <c r="AP37" s="63">
        <f t="shared" si="42"/>
        <v>0</v>
      </c>
      <c r="AQ37" s="63"/>
      <c r="AR37" s="62">
        <v>94</v>
      </c>
      <c r="AS37" s="62"/>
      <c r="AT37" s="514"/>
      <c r="AU37" s="515"/>
      <c r="AV37" s="511">
        <f t="shared" si="43"/>
        <v>94</v>
      </c>
      <c r="AW37" s="511">
        <f t="shared" si="44"/>
        <v>94</v>
      </c>
      <c r="AX37" s="64"/>
      <c r="AY37" s="65"/>
      <c r="AZ37" s="66"/>
      <c r="BA37" s="67"/>
      <c r="BB37" s="68"/>
      <c r="BC37" s="45">
        <f t="shared" si="45"/>
        <v>0</v>
      </c>
      <c r="BD37" s="44">
        <f t="shared" si="46"/>
        <v>0</v>
      </c>
      <c r="BE37" s="512">
        <f t="shared" si="47"/>
        <v>98.7</v>
      </c>
      <c r="BF37" s="242"/>
      <c r="BG37" s="210">
        <f t="shared" si="48"/>
        <v>0</v>
      </c>
      <c r="BH37" s="512">
        <f t="shared" si="49"/>
        <v>103.4</v>
      </c>
      <c r="BI37" s="95"/>
      <c r="BJ37" s="44">
        <f t="shared" si="50"/>
        <v>0</v>
      </c>
      <c r="BK37" s="512">
        <f t="shared" si="51"/>
        <v>108.1</v>
      </c>
      <c r="BL37" s="95"/>
      <c r="BM37" s="210">
        <f t="shared" si="52"/>
        <v>0</v>
      </c>
      <c r="BN37" s="512">
        <f t="shared" si="53"/>
        <v>112.8</v>
      </c>
      <c r="BO37" s="397">
        <f t="shared" si="54"/>
        <v>0</v>
      </c>
      <c r="BP37" s="210">
        <f t="shared" si="55"/>
        <v>0</v>
      </c>
      <c r="BQ37" s="44">
        <f t="shared" si="56"/>
        <v>0</v>
      </c>
      <c r="BR37" s="70">
        <v>405</v>
      </c>
    </row>
    <row r="38" spans="1:70" ht="12.75" customHeight="1">
      <c r="A38" s="44" t="str">
        <f t="shared" si="39"/>
        <v>LA30537</v>
      </c>
      <c r="B38" s="115" t="s">
        <v>72</v>
      </c>
      <c r="C38" s="115" t="s">
        <v>168</v>
      </c>
      <c r="D38" s="115" t="s">
        <v>7</v>
      </c>
      <c r="E38" s="232"/>
      <c r="F38" s="48" t="s">
        <v>72</v>
      </c>
      <c r="G38" s="48" t="s">
        <v>73</v>
      </c>
      <c r="H38" s="621" t="s">
        <v>74</v>
      </c>
      <c r="I38" s="223" t="s">
        <v>1798</v>
      </c>
      <c r="J38" s="636" t="s">
        <v>1810</v>
      </c>
      <c r="K38" s="636" t="s">
        <v>1797</v>
      </c>
      <c r="L38" s="223" t="s">
        <v>1799</v>
      </c>
      <c r="M38" s="628">
        <v>3.472</v>
      </c>
      <c r="N38" s="542">
        <v>15</v>
      </c>
      <c r="O38" s="546"/>
      <c r="P38" s="546"/>
      <c r="Q38" s="421"/>
      <c r="R38" s="50"/>
      <c r="S38" s="51"/>
      <c r="T38" s="52"/>
      <c r="U38" s="53"/>
      <c r="V38" s="54"/>
      <c r="W38" s="55"/>
      <c r="X38" s="56"/>
      <c r="Y38" s="57"/>
      <c r="Z38" s="58"/>
      <c r="AA38" s="59"/>
      <c r="AB38" s="95"/>
      <c r="AC38" s="95"/>
      <c r="AD38" s="213">
        <f t="shared" si="19"/>
        <v>0</v>
      </c>
      <c r="AE38" s="61">
        <f t="shared" si="40"/>
        <v>0</v>
      </c>
      <c r="AF38" s="62"/>
      <c r="AG38" s="62"/>
      <c r="AH38" s="63"/>
      <c r="AI38" s="62"/>
      <c r="AJ38" s="62"/>
      <c r="AK38" s="62"/>
      <c r="AL38" s="516"/>
      <c r="AM38" s="510"/>
      <c r="AN38" s="62">
        <f>ROUND(CEILING(AR38*('Summary '!$J$2/100+1),5),0)-1</f>
        <v>114</v>
      </c>
      <c r="AO38" s="63">
        <f t="shared" si="41"/>
        <v>0</v>
      </c>
      <c r="AP38" s="63">
        <f t="shared" si="42"/>
        <v>0</v>
      </c>
      <c r="AQ38" s="63"/>
      <c r="AR38" s="62">
        <v>94</v>
      </c>
      <c r="AS38" s="62"/>
      <c r="AT38" s="514"/>
      <c r="AU38" s="515"/>
      <c r="AV38" s="511">
        <f t="shared" si="43"/>
        <v>94</v>
      </c>
      <c r="AW38" s="511">
        <f t="shared" si="44"/>
        <v>94</v>
      </c>
      <c r="AX38" s="64"/>
      <c r="AY38" s="65"/>
      <c r="AZ38" s="66"/>
      <c r="BA38" s="67"/>
      <c r="BB38" s="68"/>
      <c r="BC38" s="45">
        <f t="shared" si="45"/>
        <v>0</v>
      </c>
      <c r="BD38" s="44">
        <f t="shared" si="46"/>
        <v>0</v>
      </c>
      <c r="BE38" s="512">
        <f t="shared" si="47"/>
        <v>98.7</v>
      </c>
      <c r="BF38" s="242"/>
      <c r="BG38" s="210">
        <f t="shared" si="48"/>
        <v>0</v>
      </c>
      <c r="BH38" s="512">
        <f t="shared" si="49"/>
        <v>103.4</v>
      </c>
      <c r="BI38" s="95"/>
      <c r="BJ38" s="44">
        <f t="shared" si="50"/>
        <v>0</v>
      </c>
      <c r="BK38" s="512">
        <f t="shared" si="51"/>
        <v>108.1</v>
      </c>
      <c r="BL38" s="95"/>
      <c r="BM38" s="210">
        <f t="shared" si="52"/>
        <v>0</v>
      </c>
      <c r="BN38" s="512">
        <f t="shared" si="53"/>
        <v>112.8</v>
      </c>
      <c r="BO38" s="397">
        <f t="shared" si="54"/>
        <v>0</v>
      </c>
      <c r="BP38" s="210">
        <f t="shared" si="55"/>
        <v>0</v>
      </c>
      <c r="BQ38" s="44">
        <f t="shared" si="56"/>
        <v>0</v>
      </c>
      <c r="BR38" s="70">
        <v>537</v>
      </c>
    </row>
    <row r="39" spans="1:70" ht="12.75" customHeight="1">
      <c r="A39" s="44" t="str">
        <f t="shared" si="39"/>
        <v>LA30002</v>
      </c>
      <c r="B39" s="115" t="s">
        <v>72</v>
      </c>
      <c r="C39" s="120" t="s">
        <v>169</v>
      </c>
      <c r="D39" s="115" t="s">
        <v>7</v>
      </c>
      <c r="E39" s="232"/>
      <c r="F39" s="48" t="s">
        <v>72</v>
      </c>
      <c r="G39" s="48" t="s">
        <v>73</v>
      </c>
      <c r="H39" s="621" t="s">
        <v>74</v>
      </c>
      <c r="I39" s="223" t="s">
        <v>1798</v>
      </c>
      <c r="J39" s="636" t="s">
        <v>1810</v>
      </c>
      <c r="K39" s="636" t="s">
        <v>1797</v>
      </c>
      <c r="L39" s="223" t="s">
        <v>1799</v>
      </c>
      <c r="M39" s="628">
        <v>1.9923999999999999</v>
      </c>
      <c r="N39" s="542">
        <v>15</v>
      </c>
      <c r="O39" s="546"/>
      <c r="P39" s="546"/>
      <c r="Q39" s="421"/>
      <c r="R39" s="50"/>
      <c r="S39" s="51"/>
      <c r="T39" s="52"/>
      <c r="U39" s="53"/>
      <c r="V39" s="54"/>
      <c r="W39" s="55"/>
      <c r="X39" s="56"/>
      <c r="Y39" s="57"/>
      <c r="Z39" s="58"/>
      <c r="AA39" s="59"/>
      <c r="AB39" s="95"/>
      <c r="AC39" s="95"/>
      <c r="AD39" s="213">
        <f t="shared" si="19"/>
        <v>0</v>
      </c>
      <c r="AE39" s="61">
        <f t="shared" si="40"/>
        <v>0</v>
      </c>
      <c r="AF39" s="62"/>
      <c r="AG39" s="62"/>
      <c r="AH39" s="63"/>
      <c r="AI39" s="62"/>
      <c r="AJ39" s="62"/>
      <c r="AK39" s="62"/>
      <c r="AL39" s="516"/>
      <c r="AM39" s="510"/>
      <c r="AN39" s="62">
        <f>ROUND(CEILING(AR39*('Summary '!$J$2/100+1),5),0)-1</f>
        <v>114</v>
      </c>
      <c r="AO39" s="63">
        <f t="shared" si="41"/>
        <v>0</v>
      </c>
      <c r="AP39" s="63">
        <f t="shared" si="42"/>
        <v>0</v>
      </c>
      <c r="AQ39" s="63"/>
      <c r="AR39" s="62">
        <v>94</v>
      </c>
      <c r="AS39" s="62"/>
      <c r="AT39" s="514"/>
      <c r="AU39" s="515"/>
      <c r="AV39" s="511">
        <f t="shared" si="43"/>
        <v>94</v>
      </c>
      <c r="AW39" s="511">
        <f t="shared" si="44"/>
        <v>94</v>
      </c>
      <c r="AX39" s="64"/>
      <c r="AY39" s="65"/>
      <c r="AZ39" s="66"/>
      <c r="BA39" s="67"/>
      <c r="BB39" s="68"/>
      <c r="BC39" s="45">
        <f t="shared" si="45"/>
        <v>0</v>
      </c>
      <c r="BD39" s="44">
        <f t="shared" si="46"/>
        <v>0</v>
      </c>
      <c r="BE39" s="512">
        <f t="shared" si="47"/>
        <v>98.7</v>
      </c>
      <c r="BF39" s="242"/>
      <c r="BG39" s="210">
        <f t="shared" si="48"/>
        <v>0</v>
      </c>
      <c r="BH39" s="512">
        <f t="shared" si="49"/>
        <v>103.4</v>
      </c>
      <c r="BI39" s="95"/>
      <c r="BJ39" s="44">
        <f t="shared" si="50"/>
        <v>0</v>
      </c>
      <c r="BK39" s="512">
        <f t="shared" si="51"/>
        <v>108.1</v>
      </c>
      <c r="BL39" s="95"/>
      <c r="BM39" s="210">
        <f t="shared" si="52"/>
        <v>0</v>
      </c>
      <c r="BN39" s="512">
        <f t="shared" si="53"/>
        <v>112.8</v>
      </c>
      <c r="BO39" s="397">
        <f t="shared" si="54"/>
        <v>0</v>
      </c>
      <c r="BP39" s="210">
        <f t="shared" si="55"/>
        <v>0</v>
      </c>
      <c r="BQ39" s="44">
        <f t="shared" si="56"/>
        <v>0</v>
      </c>
      <c r="BR39" s="70">
        <v>2</v>
      </c>
    </row>
    <row r="40" spans="1:70" ht="12.75" customHeight="1">
      <c r="A40" s="44" t="str">
        <f t="shared" si="39"/>
        <v>LA31119</v>
      </c>
      <c r="B40" s="115" t="s">
        <v>72</v>
      </c>
      <c r="C40" s="115" t="s">
        <v>170</v>
      </c>
      <c r="D40" s="115" t="s">
        <v>7</v>
      </c>
      <c r="E40" s="232"/>
      <c r="F40" s="48" t="s">
        <v>72</v>
      </c>
      <c r="G40" s="48" t="s">
        <v>73</v>
      </c>
      <c r="H40" s="621" t="s">
        <v>74</v>
      </c>
      <c r="I40" s="223" t="s">
        <v>1798</v>
      </c>
      <c r="J40" s="636" t="s">
        <v>1810</v>
      </c>
      <c r="K40" s="636" t="s">
        <v>1797</v>
      </c>
      <c r="L40" s="223" t="s">
        <v>1799</v>
      </c>
      <c r="M40" s="628">
        <v>2.2999999999999998</v>
      </c>
      <c r="N40" s="542">
        <v>10</v>
      </c>
      <c r="O40" s="546"/>
      <c r="P40" s="546"/>
      <c r="Q40" s="421"/>
      <c r="R40" s="50"/>
      <c r="S40" s="51"/>
      <c r="T40" s="52"/>
      <c r="U40" s="53"/>
      <c r="V40" s="54"/>
      <c r="W40" s="55"/>
      <c r="X40" s="56"/>
      <c r="Y40" s="57"/>
      <c r="Z40" s="58"/>
      <c r="AA40" s="59"/>
      <c r="AB40" s="95"/>
      <c r="AC40" s="95"/>
      <c r="AD40" s="213">
        <f t="shared" si="19"/>
        <v>0</v>
      </c>
      <c r="AE40" s="61">
        <f t="shared" si="40"/>
        <v>0</v>
      </c>
      <c r="AF40" s="62"/>
      <c r="AG40" s="62"/>
      <c r="AH40" s="63"/>
      <c r="AI40" s="62"/>
      <c r="AJ40" s="62"/>
      <c r="AK40" s="62"/>
      <c r="AL40" s="516"/>
      <c r="AM40" s="510"/>
      <c r="AN40" s="62">
        <f>ROUND(CEILING(AR40*('Summary '!$J$2/100+1),5),0)-1</f>
        <v>114</v>
      </c>
      <c r="AO40" s="63">
        <f t="shared" si="41"/>
        <v>0</v>
      </c>
      <c r="AP40" s="63">
        <f t="shared" si="42"/>
        <v>0</v>
      </c>
      <c r="AQ40" s="63"/>
      <c r="AR40" s="62">
        <v>94</v>
      </c>
      <c r="AS40" s="62"/>
      <c r="AT40" s="514"/>
      <c r="AU40" s="515"/>
      <c r="AV40" s="511">
        <f t="shared" si="43"/>
        <v>94</v>
      </c>
      <c r="AW40" s="511">
        <f t="shared" si="44"/>
        <v>94</v>
      </c>
      <c r="AX40" s="64"/>
      <c r="AY40" s="65"/>
      <c r="AZ40" s="66"/>
      <c r="BA40" s="67"/>
      <c r="BB40" s="68"/>
      <c r="BC40" s="45">
        <f t="shared" si="45"/>
        <v>0</v>
      </c>
      <c r="BD40" s="44">
        <f t="shared" si="46"/>
        <v>0</v>
      </c>
      <c r="BE40" s="512">
        <f t="shared" si="47"/>
        <v>98.7</v>
      </c>
      <c r="BF40" s="242"/>
      <c r="BG40" s="210">
        <f t="shared" si="48"/>
        <v>0</v>
      </c>
      <c r="BH40" s="512">
        <f t="shared" si="49"/>
        <v>103.4</v>
      </c>
      <c r="BI40" s="95"/>
      <c r="BJ40" s="44">
        <f t="shared" si="50"/>
        <v>0</v>
      </c>
      <c r="BK40" s="512">
        <f t="shared" si="51"/>
        <v>108.1</v>
      </c>
      <c r="BL40" s="95"/>
      <c r="BM40" s="210">
        <f t="shared" si="52"/>
        <v>0</v>
      </c>
      <c r="BN40" s="512">
        <f t="shared" si="53"/>
        <v>112.8</v>
      </c>
      <c r="BO40" s="397">
        <f t="shared" si="54"/>
        <v>0</v>
      </c>
      <c r="BP40" s="210">
        <f t="shared" si="55"/>
        <v>0</v>
      </c>
      <c r="BQ40" s="44">
        <f t="shared" si="56"/>
        <v>0</v>
      </c>
      <c r="BR40" s="70">
        <v>1119</v>
      </c>
    </row>
    <row r="41" spans="1:70" ht="17">
      <c r="A41" s="116"/>
      <c r="B41" s="116"/>
      <c r="C41" s="297" t="s">
        <v>57</v>
      </c>
      <c r="D41" s="116"/>
      <c r="E41" s="229"/>
      <c r="F41" s="116"/>
      <c r="G41" s="116"/>
      <c r="H41" s="116"/>
      <c r="I41" s="229"/>
      <c r="J41" s="229"/>
      <c r="K41" s="544"/>
      <c r="L41" s="229"/>
      <c r="M41" s="116"/>
      <c r="N41" s="116"/>
      <c r="O41" s="116"/>
      <c r="P41" s="116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230"/>
      <c r="AC41" s="230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229"/>
      <c r="AS41" s="229"/>
      <c r="AT41" s="229"/>
      <c r="AU41" s="229"/>
      <c r="AV41" s="229"/>
      <c r="AW41" s="229"/>
      <c r="AX41" s="230"/>
      <c r="AY41" s="230"/>
      <c r="AZ41" s="230"/>
      <c r="BA41" s="230"/>
      <c r="BB41" s="230"/>
      <c r="BC41" s="229"/>
      <c r="BD41" s="229"/>
      <c r="BE41" s="229"/>
      <c r="BF41" s="229"/>
      <c r="BG41" s="229"/>
      <c r="BH41" s="230"/>
      <c r="BI41" s="229"/>
      <c r="BJ41" s="229"/>
      <c r="BK41" s="229"/>
      <c r="BL41" s="229"/>
      <c r="BM41" s="229"/>
      <c r="BN41" s="229"/>
      <c r="BO41" s="229"/>
      <c r="BP41" s="229"/>
      <c r="BQ41" s="116"/>
      <c r="BR41" s="117"/>
    </row>
    <row r="42" spans="1:70" ht="12.75" customHeight="1">
      <c r="A42" s="44" t="str">
        <f t="shared" ref="A42:A67" si="57">"LA3"&amp;REPT(0,4-LEN(BR42))&amp;BR42</f>
        <v>LA31402</v>
      </c>
      <c r="B42" s="120" t="s">
        <v>1074</v>
      </c>
      <c r="C42" s="47" t="s">
        <v>1048</v>
      </c>
      <c r="D42" s="115" t="s">
        <v>7</v>
      </c>
      <c r="E42" s="232"/>
      <c r="F42" s="48" t="s">
        <v>392</v>
      </c>
      <c r="G42" s="48" t="s">
        <v>93</v>
      </c>
      <c r="H42" s="48" t="s">
        <v>74</v>
      </c>
      <c r="I42" s="223" t="s">
        <v>1798</v>
      </c>
      <c r="J42" s="636" t="s">
        <v>1810</v>
      </c>
      <c r="K42" s="636" t="s">
        <v>1797</v>
      </c>
      <c r="L42" s="223" t="s">
        <v>1799</v>
      </c>
      <c r="M42" s="48">
        <v>1.1379999999999999</v>
      </c>
      <c r="N42" s="44">
        <v>10</v>
      </c>
      <c r="O42" s="210"/>
      <c r="P42" s="210"/>
      <c r="Q42" s="49"/>
      <c r="R42" s="50"/>
      <c r="S42" s="51"/>
      <c r="T42" s="52"/>
      <c r="U42" s="53"/>
      <c r="V42" s="54"/>
      <c r="W42" s="55"/>
      <c r="X42" s="56"/>
      <c r="Y42" s="57"/>
      <c r="Z42" s="58"/>
      <c r="AA42" s="59"/>
      <c r="AB42" s="95"/>
      <c r="AC42" s="95"/>
      <c r="AD42" s="213">
        <f t="shared" si="19"/>
        <v>0</v>
      </c>
      <c r="AE42" s="61">
        <f t="shared" ref="AE42:AE67" si="58">N42*AD42</f>
        <v>0</v>
      </c>
      <c r="AF42" s="62"/>
      <c r="AG42" s="62"/>
      <c r="AH42" s="63"/>
      <c r="AI42" s="62"/>
      <c r="AJ42" s="62"/>
      <c r="AK42" s="62"/>
      <c r="AL42" s="516"/>
      <c r="AM42" s="510"/>
      <c r="AN42" s="62">
        <f>ROUND(CEILING(AR42*('Summary '!$J$2/100+1),5),0)-1</f>
        <v>114</v>
      </c>
      <c r="AO42" s="63">
        <f t="shared" ref="AO42:AO67" si="59">IF(P42=TRUE,-0.05,0)</f>
        <v>0</v>
      </c>
      <c r="AP42" s="63">
        <f t="shared" ref="AP42:AP67" si="60">IF(O42=TRUE,0.15,0)</f>
        <v>0</v>
      </c>
      <c r="AQ42" s="63"/>
      <c r="AR42" s="62">
        <v>94</v>
      </c>
      <c r="AS42" s="62"/>
      <c r="AT42" s="514"/>
      <c r="AU42" s="515"/>
      <c r="AV42" s="511">
        <f t="shared" ref="AV42:AV67" si="61">IF(OrderFormType="Wholesale",CEILING(AR42*ExchRate,ExchRateRoundUpTo),CEILING(AN42*ExchRate,ExchRateRoundUpTo)/1.22)</f>
        <v>94</v>
      </c>
      <c r="AW42" s="511">
        <f t="shared" ref="AW42:AW67" si="62">AV42*(1+AO42+AP42)</f>
        <v>94</v>
      </c>
      <c r="AX42" s="64"/>
      <c r="AY42" s="65"/>
      <c r="AZ42" s="66"/>
      <c r="BA42" s="67"/>
      <c r="BB42" s="68"/>
      <c r="BC42" s="45">
        <f t="shared" ref="BC42:BC67" si="63">SUM(AX42:BB42)</f>
        <v>0</v>
      </c>
      <c r="BD42" s="44">
        <f t="shared" ref="BD42:BD67" si="64">N42*BC42</f>
        <v>0</v>
      </c>
      <c r="BE42" s="512">
        <f t="shared" ref="BE42:BE67" si="65">AV42*(1.05+AO42+AP42)</f>
        <v>98.7</v>
      </c>
      <c r="BF42" s="242"/>
      <c r="BG42" s="210">
        <f t="shared" ref="BG42:BG67" si="66">$N42*BF42</f>
        <v>0</v>
      </c>
      <c r="BH42" s="512">
        <f t="shared" ref="BH42:BH67" si="67">$AV42*(1.1+$AO42+$AP42)</f>
        <v>103.4</v>
      </c>
      <c r="BI42" s="95"/>
      <c r="BJ42" s="44">
        <f t="shared" ref="BJ42:BJ67" si="68">N42*BI42</f>
        <v>0</v>
      </c>
      <c r="BK42" s="512">
        <f t="shared" ref="BK42:BK67" si="69">AV42*(1.15+AO42+AP42)</f>
        <v>108.1</v>
      </c>
      <c r="BL42" s="95"/>
      <c r="BM42" s="210">
        <f t="shared" ref="BM42:BM67" si="70">N42*BL42</f>
        <v>0</v>
      </c>
      <c r="BN42" s="512">
        <f t="shared" ref="BN42:BN67" si="71">AV42*(1.2+AO42+AP42)</f>
        <v>112.8</v>
      </c>
      <c r="BO42" s="397">
        <f t="shared" ref="BO42:BO67" si="72">(AD42*AW42)+(BC42*BE42)+(BF42*BH42)+(BI42*BK42)+(BL42*BN42)</f>
        <v>0</v>
      </c>
      <c r="BP42" s="210">
        <f t="shared" ref="BP42:BP67" si="73">AD42+BC42+BF42+BI42+BL42</f>
        <v>0</v>
      </c>
      <c r="BQ42" s="44">
        <f t="shared" ref="BQ42:BQ67" si="74">N42*BP42</f>
        <v>0</v>
      </c>
      <c r="BR42" s="70">
        <v>1402</v>
      </c>
    </row>
    <row r="43" spans="1:70" ht="12.75" customHeight="1">
      <c r="A43" s="44" t="str">
        <f t="shared" si="57"/>
        <v>LA31403</v>
      </c>
      <c r="B43" s="120" t="s">
        <v>1074</v>
      </c>
      <c r="C43" s="47" t="s">
        <v>1047</v>
      </c>
      <c r="D43" s="115" t="s">
        <v>7</v>
      </c>
      <c r="E43" s="232"/>
      <c r="F43" s="48" t="s">
        <v>392</v>
      </c>
      <c r="G43" s="48" t="s">
        <v>93</v>
      </c>
      <c r="H43" s="48" t="s">
        <v>74</v>
      </c>
      <c r="I43" s="223" t="s">
        <v>1798</v>
      </c>
      <c r="J43" s="636" t="s">
        <v>1810</v>
      </c>
      <c r="K43" s="636" t="s">
        <v>1797</v>
      </c>
      <c r="L43" s="223" t="s">
        <v>1799</v>
      </c>
      <c r="M43" s="48">
        <v>0.55000000000000004</v>
      </c>
      <c r="N43" s="44">
        <v>10</v>
      </c>
      <c r="O43" s="210"/>
      <c r="P43" s="210"/>
      <c r="Q43" s="49"/>
      <c r="R43" s="50"/>
      <c r="S43" s="51"/>
      <c r="T43" s="52"/>
      <c r="U43" s="53"/>
      <c r="V43" s="54"/>
      <c r="W43" s="55"/>
      <c r="X43" s="56"/>
      <c r="Y43" s="57"/>
      <c r="Z43" s="58"/>
      <c r="AA43" s="59"/>
      <c r="AB43" s="95"/>
      <c r="AC43" s="95"/>
      <c r="AD43" s="213">
        <f t="shared" si="19"/>
        <v>0</v>
      </c>
      <c r="AE43" s="61">
        <f t="shared" si="58"/>
        <v>0</v>
      </c>
      <c r="AF43" s="62"/>
      <c r="AG43" s="62"/>
      <c r="AH43" s="63"/>
      <c r="AI43" s="62"/>
      <c r="AJ43" s="62"/>
      <c r="AK43" s="62"/>
      <c r="AL43" s="516"/>
      <c r="AM43" s="510"/>
      <c r="AN43" s="62">
        <f>ROUND(CEILING(AR43*('Summary '!$J$2/100+1),5),0)-1</f>
        <v>114</v>
      </c>
      <c r="AO43" s="63">
        <f t="shared" si="59"/>
        <v>0</v>
      </c>
      <c r="AP43" s="63">
        <f t="shared" si="60"/>
        <v>0</v>
      </c>
      <c r="AQ43" s="63"/>
      <c r="AR43" s="62">
        <v>94</v>
      </c>
      <c r="AS43" s="62"/>
      <c r="AT43" s="514"/>
      <c r="AU43" s="515"/>
      <c r="AV43" s="511">
        <f t="shared" si="61"/>
        <v>94</v>
      </c>
      <c r="AW43" s="511">
        <f t="shared" si="62"/>
        <v>94</v>
      </c>
      <c r="AX43" s="64"/>
      <c r="AY43" s="65"/>
      <c r="AZ43" s="66"/>
      <c r="BA43" s="67"/>
      <c r="BB43" s="68"/>
      <c r="BC43" s="45">
        <f t="shared" si="63"/>
        <v>0</v>
      </c>
      <c r="BD43" s="44">
        <f t="shared" si="64"/>
        <v>0</v>
      </c>
      <c r="BE43" s="512">
        <f t="shared" si="65"/>
        <v>98.7</v>
      </c>
      <c r="BF43" s="242"/>
      <c r="BG43" s="210">
        <f t="shared" si="66"/>
        <v>0</v>
      </c>
      <c r="BH43" s="512">
        <f t="shared" si="67"/>
        <v>103.4</v>
      </c>
      <c r="BI43" s="95"/>
      <c r="BJ43" s="44">
        <f t="shared" si="68"/>
        <v>0</v>
      </c>
      <c r="BK43" s="512">
        <f t="shared" si="69"/>
        <v>108.1</v>
      </c>
      <c r="BL43" s="95"/>
      <c r="BM43" s="210">
        <f t="shared" si="70"/>
        <v>0</v>
      </c>
      <c r="BN43" s="512">
        <f t="shared" si="71"/>
        <v>112.8</v>
      </c>
      <c r="BO43" s="397">
        <f t="shared" si="72"/>
        <v>0</v>
      </c>
      <c r="BP43" s="210">
        <f t="shared" si="73"/>
        <v>0</v>
      </c>
      <c r="BQ43" s="44">
        <f t="shared" si="74"/>
        <v>0</v>
      </c>
      <c r="BR43" s="70">
        <v>1403</v>
      </c>
    </row>
    <row r="44" spans="1:70" ht="12.75" customHeight="1">
      <c r="A44" s="44" t="str">
        <f t="shared" si="57"/>
        <v>LA30463</v>
      </c>
      <c r="B44" s="120" t="s">
        <v>1074</v>
      </c>
      <c r="C44" s="47" t="s">
        <v>1049</v>
      </c>
      <c r="D44" s="115" t="s">
        <v>7</v>
      </c>
      <c r="E44" s="232"/>
      <c r="F44" s="48" t="s">
        <v>57</v>
      </c>
      <c r="G44" s="48" t="s">
        <v>76</v>
      </c>
      <c r="H44" s="48" t="s">
        <v>74</v>
      </c>
      <c r="I44" s="223" t="s">
        <v>1798</v>
      </c>
      <c r="J44" s="636" t="s">
        <v>1810</v>
      </c>
      <c r="K44" s="636" t="s">
        <v>1797</v>
      </c>
      <c r="L44" s="223" t="s">
        <v>1799</v>
      </c>
      <c r="M44" s="48">
        <v>2.2250000000000001</v>
      </c>
      <c r="N44" s="119">
        <v>10</v>
      </c>
      <c r="O44" s="233"/>
      <c r="P44" s="233"/>
      <c r="Q44" s="49"/>
      <c r="R44" s="50"/>
      <c r="S44" s="51"/>
      <c r="T44" s="52"/>
      <c r="U44" s="53"/>
      <c r="V44" s="54"/>
      <c r="W44" s="55"/>
      <c r="X44" s="56"/>
      <c r="Y44" s="57"/>
      <c r="Z44" s="58"/>
      <c r="AA44" s="59"/>
      <c r="AB44" s="95"/>
      <c r="AC44" s="95"/>
      <c r="AD44" s="213">
        <f t="shared" si="19"/>
        <v>0</v>
      </c>
      <c r="AE44" s="61">
        <f t="shared" si="58"/>
        <v>0</v>
      </c>
      <c r="AF44" s="62"/>
      <c r="AG44" s="62"/>
      <c r="AH44" s="63"/>
      <c r="AI44" s="62"/>
      <c r="AJ44" s="62"/>
      <c r="AK44" s="62"/>
      <c r="AL44" s="516"/>
      <c r="AM44" s="510"/>
      <c r="AN44" s="62">
        <f>ROUND(CEILING(AR44*('Summary '!$J$2/100+1),5),0)-1</f>
        <v>154</v>
      </c>
      <c r="AO44" s="63">
        <f t="shared" si="59"/>
        <v>0</v>
      </c>
      <c r="AP44" s="63">
        <f t="shared" si="60"/>
        <v>0</v>
      </c>
      <c r="AQ44" s="63"/>
      <c r="AR44" s="62">
        <v>124</v>
      </c>
      <c r="AS44" s="62"/>
      <c r="AT44" s="514"/>
      <c r="AU44" s="515"/>
      <c r="AV44" s="511">
        <f t="shared" si="61"/>
        <v>124</v>
      </c>
      <c r="AW44" s="511">
        <f t="shared" si="62"/>
        <v>124</v>
      </c>
      <c r="AX44" s="64"/>
      <c r="AY44" s="65"/>
      <c r="AZ44" s="66"/>
      <c r="BA44" s="67"/>
      <c r="BB44" s="68"/>
      <c r="BC44" s="45">
        <f t="shared" si="63"/>
        <v>0</v>
      </c>
      <c r="BD44" s="44">
        <f t="shared" si="64"/>
        <v>0</v>
      </c>
      <c r="BE44" s="512">
        <f t="shared" si="65"/>
        <v>130.20000000000002</v>
      </c>
      <c r="BF44" s="242"/>
      <c r="BG44" s="210">
        <f t="shared" si="66"/>
        <v>0</v>
      </c>
      <c r="BH44" s="512">
        <f t="shared" si="67"/>
        <v>136.4</v>
      </c>
      <c r="BI44" s="95"/>
      <c r="BJ44" s="44">
        <f t="shared" si="68"/>
        <v>0</v>
      </c>
      <c r="BK44" s="512">
        <f t="shared" si="69"/>
        <v>142.6</v>
      </c>
      <c r="BL44" s="95"/>
      <c r="BM44" s="210">
        <f t="shared" si="70"/>
        <v>0</v>
      </c>
      <c r="BN44" s="512">
        <f t="shared" si="71"/>
        <v>148.79999999999998</v>
      </c>
      <c r="BO44" s="397">
        <f t="shared" si="72"/>
        <v>0</v>
      </c>
      <c r="BP44" s="210">
        <f t="shared" si="73"/>
        <v>0</v>
      </c>
      <c r="BQ44" s="44">
        <f t="shared" si="74"/>
        <v>0</v>
      </c>
      <c r="BR44" s="70">
        <v>463</v>
      </c>
    </row>
    <row r="45" spans="1:70" ht="12.75" customHeight="1">
      <c r="A45" s="44" t="str">
        <f t="shared" si="57"/>
        <v>LA31395</v>
      </c>
      <c r="B45" s="120" t="s">
        <v>1074</v>
      </c>
      <c r="C45" s="47" t="s">
        <v>1050</v>
      </c>
      <c r="D45" s="115" t="s">
        <v>7</v>
      </c>
      <c r="E45" s="232"/>
      <c r="F45" s="48" t="s">
        <v>57</v>
      </c>
      <c r="G45" s="118" t="s">
        <v>73</v>
      </c>
      <c r="H45" s="48" t="s">
        <v>74</v>
      </c>
      <c r="I45" s="223" t="s">
        <v>1798</v>
      </c>
      <c r="J45" s="636" t="s">
        <v>1810</v>
      </c>
      <c r="K45" s="636" t="s">
        <v>1797</v>
      </c>
      <c r="L45" s="223" t="s">
        <v>1799</v>
      </c>
      <c r="M45" s="48">
        <v>2.7040000000000002</v>
      </c>
      <c r="N45" s="119">
        <v>10</v>
      </c>
      <c r="O45" s="233"/>
      <c r="P45" s="233"/>
      <c r="Q45" s="49"/>
      <c r="R45" s="50"/>
      <c r="S45" s="51"/>
      <c r="T45" s="52"/>
      <c r="U45" s="53"/>
      <c r="V45" s="54"/>
      <c r="W45" s="55"/>
      <c r="X45" s="56"/>
      <c r="Y45" s="57"/>
      <c r="Z45" s="58"/>
      <c r="AA45" s="59"/>
      <c r="AB45" s="95"/>
      <c r="AC45" s="95"/>
      <c r="AD45" s="213">
        <f t="shared" si="19"/>
        <v>0</v>
      </c>
      <c r="AE45" s="61">
        <f t="shared" si="58"/>
        <v>0</v>
      </c>
      <c r="AF45" s="62"/>
      <c r="AG45" s="62"/>
      <c r="AH45" s="63"/>
      <c r="AI45" s="62"/>
      <c r="AJ45" s="62"/>
      <c r="AK45" s="62"/>
      <c r="AL45" s="516"/>
      <c r="AM45" s="510"/>
      <c r="AN45" s="62">
        <f>ROUND(CEILING(AR45*('Summary '!$J$2/100+1),5),0)-1</f>
        <v>154</v>
      </c>
      <c r="AO45" s="63">
        <f t="shared" si="59"/>
        <v>0</v>
      </c>
      <c r="AP45" s="63">
        <f t="shared" si="60"/>
        <v>0</v>
      </c>
      <c r="AQ45" s="63"/>
      <c r="AR45" s="62">
        <v>124</v>
      </c>
      <c r="AS45" s="62"/>
      <c r="AT45" s="514"/>
      <c r="AU45" s="515"/>
      <c r="AV45" s="511">
        <f t="shared" si="61"/>
        <v>124</v>
      </c>
      <c r="AW45" s="511">
        <f t="shared" si="62"/>
        <v>124</v>
      </c>
      <c r="AX45" s="64"/>
      <c r="AY45" s="65"/>
      <c r="AZ45" s="66"/>
      <c r="BA45" s="67"/>
      <c r="BB45" s="68"/>
      <c r="BC45" s="45">
        <f t="shared" si="63"/>
        <v>0</v>
      </c>
      <c r="BD45" s="44">
        <f t="shared" si="64"/>
        <v>0</v>
      </c>
      <c r="BE45" s="512">
        <f t="shared" si="65"/>
        <v>130.20000000000002</v>
      </c>
      <c r="BF45" s="242"/>
      <c r="BG45" s="210">
        <f t="shared" si="66"/>
        <v>0</v>
      </c>
      <c r="BH45" s="512">
        <f t="shared" si="67"/>
        <v>136.4</v>
      </c>
      <c r="BI45" s="95"/>
      <c r="BJ45" s="44">
        <f t="shared" si="68"/>
        <v>0</v>
      </c>
      <c r="BK45" s="512">
        <f t="shared" si="69"/>
        <v>142.6</v>
      </c>
      <c r="BL45" s="95"/>
      <c r="BM45" s="210">
        <f t="shared" si="70"/>
        <v>0</v>
      </c>
      <c r="BN45" s="512">
        <f t="shared" si="71"/>
        <v>148.79999999999998</v>
      </c>
      <c r="BO45" s="397">
        <f t="shared" si="72"/>
        <v>0</v>
      </c>
      <c r="BP45" s="210">
        <f t="shared" si="73"/>
        <v>0</v>
      </c>
      <c r="BQ45" s="44">
        <f t="shared" si="74"/>
        <v>0</v>
      </c>
      <c r="BR45" s="70">
        <v>1395</v>
      </c>
    </row>
    <row r="46" spans="1:70" ht="12.75" customHeight="1">
      <c r="A46" s="44" t="str">
        <f t="shared" si="57"/>
        <v>LA31396</v>
      </c>
      <c r="B46" s="120" t="s">
        <v>1074</v>
      </c>
      <c r="C46" s="47" t="s">
        <v>1051</v>
      </c>
      <c r="D46" s="115" t="s">
        <v>7</v>
      </c>
      <c r="E46" s="232"/>
      <c r="F46" s="48" t="s">
        <v>57</v>
      </c>
      <c r="G46" s="118" t="s">
        <v>73</v>
      </c>
      <c r="H46" s="48" t="s">
        <v>74</v>
      </c>
      <c r="I46" s="223" t="s">
        <v>1798</v>
      </c>
      <c r="J46" s="636" t="s">
        <v>1810</v>
      </c>
      <c r="K46" s="636" t="s">
        <v>1797</v>
      </c>
      <c r="L46" s="223" t="s">
        <v>1799</v>
      </c>
      <c r="M46" s="48">
        <v>1.833</v>
      </c>
      <c r="N46" s="119">
        <v>10</v>
      </c>
      <c r="O46" s="233"/>
      <c r="P46" s="233"/>
      <c r="Q46" s="49"/>
      <c r="R46" s="50"/>
      <c r="S46" s="51"/>
      <c r="T46" s="52"/>
      <c r="U46" s="53"/>
      <c r="V46" s="54"/>
      <c r="W46" s="55"/>
      <c r="X46" s="56"/>
      <c r="Y46" s="57"/>
      <c r="Z46" s="58"/>
      <c r="AA46" s="59"/>
      <c r="AB46" s="95"/>
      <c r="AC46" s="95"/>
      <c r="AD46" s="213">
        <f t="shared" si="19"/>
        <v>0</v>
      </c>
      <c r="AE46" s="61">
        <f t="shared" si="58"/>
        <v>0</v>
      </c>
      <c r="AF46" s="62"/>
      <c r="AG46" s="62"/>
      <c r="AH46" s="63"/>
      <c r="AI46" s="62"/>
      <c r="AJ46" s="62"/>
      <c r="AK46" s="62"/>
      <c r="AL46" s="516"/>
      <c r="AM46" s="510"/>
      <c r="AN46" s="62">
        <f>ROUND(CEILING(AR46*('Summary '!$J$2/100+1),5),0)-1</f>
        <v>164</v>
      </c>
      <c r="AO46" s="63">
        <f t="shared" si="59"/>
        <v>0</v>
      </c>
      <c r="AP46" s="63">
        <f t="shared" si="60"/>
        <v>0</v>
      </c>
      <c r="AQ46" s="63"/>
      <c r="AR46" s="62">
        <v>134</v>
      </c>
      <c r="AS46" s="62"/>
      <c r="AT46" s="514"/>
      <c r="AU46" s="515"/>
      <c r="AV46" s="511">
        <f t="shared" si="61"/>
        <v>134</v>
      </c>
      <c r="AW46" s="511">
        <f t="shared" si="62"/>
        <v>134</v>
      </c>
      <c r="AX46" s="64"/>
      <c r="AY46" s="65"/>
      <c r="AZ46" s="66"/>
      <c r="BA46" s="67"/>
      <c r="BB46" s="68"/>
      <c r="BC46" s="45">
        <f t="shared" si="63"/>
        <v>0</v>
      </c>
      <c r="BD46" s="44">
        <f t="shared" si="64"/>
        <v>0</v>
      </c>
      <c r="BE46" s="512">
        <f t="shared" si="65"/>
        <v>140.70000000000002</v>
      </c>
      <c r="BF46" s="242"/>
      <c r="BG46" s="210">
        <f t="shared" si="66"/>
        <v>0</v>
      </c>
      <c r="BH46" s="512">
        <f t="shared" si="67"/>
        <v>147.4</v>
      </c>
      <c r="BI46" s="95"/>
      <c r="BJ46" s="44">
        <f t="shared" si="68"/>
        <v>0</v>
      </c>
      <c r="BK46" s="512">
        <f t="shared" si="69"/>
        <v>154.1</v>
      </c>
      <c r="BL46" s="95"/>
      <c r="BM46" s="210">
        <f t="shared" si="70"/>
        <v>0</v>
      </c>
      <c r="BN46" s="512">
        <f t="shared" si="71"/>
        <v>160.79999999999998</v>
      </c>
      <c r="BO46" s="397">
        <f t="shared" si="72"/>
        <v>0</v>
      </c>
      <c r="BP46" s="210">
        <f t="shared" si="73"/>
        <v>0</v>
      </c>
      <c r="BQ46" s="44">
        <f t="shared" si="74"/>
        <v>0</v>
      </c>
      <c r="BR46" s="70">
        <v>1396</v>
      </c>
    </row>
    <row r="47" spans="1:70" ht="12.75" customHeight="1">
      <c r="A47" s="44" t="str">
        <f t="shared" si="57"/>
        <v>LA31397</v>
      </c>
      <c r="B47" s="120" t="s">
        <v>1074</v>
      </c>
      <c r="C47" s="47" t="s">
        <v>1052</v>
      </c>
      <c r="D47" s="115" t="s">
        <v>7</v>
      </c>
      <c r="E47" s="232"/>
      <c r="F47" s="48" t="s">
        <v>57</v>
      </c>
      <c r="G47" s="48" t="s">
        <v>76</v>
      </c>
      <c r="H47" s="48" t="s">
        <v>74</v>
      </c>
      <c r="I47" s="223" t="s">
        <v>1798</v>
      </c>
      <c r="J47" s="636" t="s">
        <v>1810</v>
      </c>
      <c r="K47" s="636" t="s">
        <v>1797</v>
      </c>
      <c r="L47" s="223" t="s">
        <v>1799</v>
      </c>
      <c r="M47" s="48">
        <v>2.7759999999999998</v>
      </c>
      <c r="N47" s="119">
        <v>5</v>
      </c>
      <c r="O47" s="233"/>
      <c r="P47" s="233"/>
      <c r="Q47" s="49"/>
      <c r="R47" s="50"/>
      <c r="S47" s="51"/>
      <c r="T47" s="52"/>
      <c r="U47" s="53"/>
      <c r="V47" s="54"/>
      <c r="W47" s="55"/>
      <c r="X47" s="56"/>
      <c r="Y47" s="57"/>
      <c r="Z47" s="58"/>
      <c r="AA47" s="59"/>
      <c r="AB47" s="95"/>
      <c r="AC47" s="95"/>
      <c r="AD47" s="213">
        <f t="shared" si="19"/>
        <v>0</v>
      </c>
      <c r="AE47" s="61">
        <f t="shared" si="58"/>
        <v>0</v>
      </c>
      <c r="AF47" s="62"/>
      <c r="AG47" s="62"/>
      <c r="AH47" s="63"/>
      <c r="AI47" s="62"/>
      <c r="AJ47" s="62"/>
      <c r="AK47" s="62"/>
      <c r="AL47" s="516"/>
      <c r="AM47" s="510"/>
      <c r="AN47" s="62">
        <f>ROUND(CEILING(AR47*('Summary '!$J$2/100+1),5),0)-1</f>
        <v>149</v>
      </c>
      <c r="AO47" s="63">
        <f t="shared" si="59"/>
        <v>0</v>
      </c>
      <c r="AP47" s="63">
        <f t="shared" si="60"/>
        <v>0</v>
      </c>
      <c r="AQ47" s="63"/>
      <c r="AR47" s="62">
        <v>119</v>
      </c>
      <c r="AS47" s="62"/>
      <c r="AT47" s="514"/>
      <c r="AU47" s="515"/>
      <c r="AV47" s="511">
        <f t="shared" si="61"/>
        <v>119</v>
      </c>
      <c r="AW47" s="511">
        <f t="shared" si="62"/>
        <v>119</v>
      </c>
      <c r="AX47" s="64"/>
      <c r="AY47" s="65"/>
      <c r="AZ47" s="66"/>
      <c r="BA47" s="67"/>
      <c r="BB47" s="68"/>
      <c r="BC47" s="45">
        <f t="shared" si="63"/>
        <v>0</v>
      </c>
      <c r="BD47" s="44">
        <f t="shared" si="64"/>
        <v>0</v>
      </c>
      <c r="BE47" s="512">
        <f t="shared" si="65"/>
        <v>124.95</v>
      </c>
      <c r="BF47" s="242"/>
      <c r="BG47" s="210">
        <f t="shared" si="66"/>
        <v>0</v>
      </c>
      <c r="BH47" s="512">
        <f t="shared" si="67"/>
        <v>130.9</v>
      </c>
      <c r="BI47" s="95"/>
      <c r="BJ47" s="44">
        <f t="shared" si="68"/>
        <v>0</v>
      </c>
      <c r="BK47" s="512">
        <f t="shared" si="69"/>
        <v>136.85</v>
      </c>
      <c r="BL47" s="95"/>
      <c r="BM47" s="210">
        <f t="shared" si="70"/>
        <v>0</v>
      </c>
      <c r="BN47" s="512">
        <f t="shared" si="71"/>
        <v>142.79999999999998</v>
      </c>
      <c r="BO47" s="397">
        <f t="shared" si="72"/>
        <v>0</v>
      </c>
      <c r="BP47" s="210">
        <f t="shared" si="73"/>
        <v>0</v>
      </c>
      <c r="BQ47" s="44">
        <f t="shared" si="74"/>
        <v>0</v>
      </c>
      <c r="BR47" s="70">
        <v>1397</v>
      </c>
    </row>
    <row r="48" spans="1:70" ht="12.75" customHeight="1">
      <c r="A48" s="44" t="str">
        <f t="shared" si="57"/>
        <v>LA31398</v>
      </c>
      <c r="B48" s="120" t="s">
        <v>1074</v>
      </c>
      <c r="C48" s="47" t="s">
        <v>1053</v>
      </c>
      <c r="D48" s="115" t="s">
        <v>7</v>
      </c>
      <c r="E48" s="232"/>
      <c r="F48" s="48" t="s">
        <v>57</v>
      </c>
      <c r="G48" s="48" t="s">
        <v>87</v>
      </c>
      <c r="H48" s="48" t="s">
        <v>74</v>
      </c>
      <c r="I48" s="223" t="s">
        <v>1798</v>
      </c>
      <c r="J48" s="636" t="s">
        <v>1810</v>
      </c>
      <c r="K48" s="636" t="s">
        <v>1797</v>
      </c>
      <c r="L48" s="223" t="s">
        <v>1799</v>
      </c>
      <c r="M48" s="48">
        <v>4.7</v>
      </c>
      <c r="N48" s="119">
        <v>3</v>
      </c>
      <c r="O48" s="233"/>
      <c r="P48" s="233"/>
      <c r="Q48" s="49"/>
      <c r="R48" s="50"/>
      <c r="S48" s="51"/>
      <c r="T48" s="52"/>
      <c r="U48" s="53"/>
      <c r="V48" s="54"/>
      <c r="W48" s="55"/>
      <c r="X48" s="56"/>
      <c r="Y48" s="57"/>
      <c r="Z48" s="58"/>
      <c r="AA48" s="59"/>
      <c r="AB48" s="95"/>
      <c r="AC48" s="95"/>
      <c r="AD48" s="213">
        <f t="shared" si="19"/>
        <v>0</v>
      </c>
      <c r="AE48" s="61">
        <f t="shared" si="58"/>
        <v>0</v>
      </c>
      <c r="AF48" s="62"/>
      <c r="AG48" s="62"/>
      <c r="AH48" s="63"/>
      <c r="AI48" s="62"/>
      <c r="AJ48" s="62"/>
      <c r="AK48" s="62"/>
      <c r="AL48" s="516"/>
      <c r="AM48" s="510"/>
      <c r="AN48" s="62">
        <f>ROUND(CEILING(AR48*('Summary '!$J$2/100+1),5),0)-1</f>
        <v>149</v>
      </c>
      <c r="AO48" s="63">
        <f t="shared" si="59"/>
        <v>0</v>
      </c>
      <c r="AP48" s="63">
        <f t="shared" si="60"/>
        <v>0</v>
      </c>
      <c r="AQ48" s="63"/>
      <c r="AR48" s="62">
        <v>119</v>
      </c>
      <c r="AS48" s="62"/>
      <c r="AT48" s="514"/>
      <c r="AU48" s="515"/>
      <c r="AV48" s="511">
        <f t="shared" si="61"/>
        <v>119</v>
      </c>
      <c r="AW48" s="511">
        <f t="shared" si="62"/>
        <v>119</v>
      </c>
      <c r="AX48" s="64"/>
      <c r="AY48" s="65"/>
      <c r="AZ48" s="66"/>
      <c r="BA48" s="67"/>
      <c r="BB48" s="68"/>
      <c r="BC48" s="45">
        <f t="shared" si="63"/>
        <v>0</v>
      </c>
      <c r="BD48" s="44">
        <f t="shared" si="64"/>
        <v>0</v>
      </c>
      <c r="BE48" s="512">
        <f t="shared" si="65"/>
        <v>124.95</v>
      </c>
      <c r="BF48" s="242"/>
      <c r="BG48" s="210">
        <f t="shared" si="66"/>
        <v>0</v>
      </c>
      <c r="BH48" s="512">
        <f t="shared" si="67"/>
        <v>130.9</v>
      </c>
      <c r="BI48" s="95"/>
      <c r="BJ48" s="44">
        <f t="shared" si="68"/>
        <v>0</v>
      </c>
      <c r="BK48" s="512">
        <f t="shared" si="69"/>
        <v>136.85</v>
      </c>
      <c r="BL48" s="95"/>
      <c r="BM48" s="210">
        <f t="shared" si="70"/>
        <v>0</v>
      </c>
      <c r="BN48" s="512">
        <f t="shared" si="71"/>
        <v>142.79999999999998</v>
      </c>
      <c r="BO48" s="397">
        <f t="shared" si="72"/>
        <v>0</v>
      </c>
      <c r="BP48" s="210">
        <f t="shared" si="73"/>
        <v>0</v>
      </c>
      <c r="BQ48" s="44">
        <f t="shared" si="74"/>
        <v>0</v>
      </c>
      <c r="BR48" s="70">
        <v>1398</v>
      </c>
    </row>
    <row r="49" spans="1:70" ht="12.75" customHeight="1">
      <c r="A49" s="44" t="str">
        <f t="shared" si="57"/>
        <v>LA30752</v>
      </c>
      <c r="B49" s="120" t="s">
        <v>1074</v>
      </c>
      <c r="C49" s="47" t="s">
        <v>1054</v>
      </c>
      <c r="D49" s="115" t="s">
        <v>7</v>
      </c>
      <c r="E49" s="232"/>
      <c r="F49" s="48" t="s">
        <v>57</v>
      </c>
      <c r="G49" s="48" t="s">
        <v>87</v>
      </c>
      <c r="H49" s="48" t="s">
        <v>74</v>
      </c>
      <c r="I49" s="223" t="s">
        <v>1798</v>
      </c>
      <c r="J49" s="636" t="s">
        <v>1810</v>
      </c>
      <c r="K49" s="636" t="s">
        <v>1797</v>
      </c>
      <c r="L49" s="223" t="s">
        <v>1799</v>
      </c>
      <c r="M49" s="48">
        <v>8.1</v>
      </c>
      <c r="N49" s="119">
        <v>3</v>
      </c>
      <c r="O49" s="233"/>
      <c r="P49" s="233"/>
      <c r="Q49" s="49"/>
      <c r="R49" s="50"/>
      <c r="S49" s="51"/>
      <c r="T49" s="52"/>
      <c r="U49" s="53"/>
      <c r="V49" s="54"/>
      <c r="W49" s="55"/>
      <c r="X49" s="56"/>
      <c r="Y49" s="57"/>
      <c r="Z49" s="58"/>
      <c r="AA49" s="59"/>
      <c r="AB49" s="95"/>
      <c r="AC49" s="95"/>
      <c r="AD49" s="213">
        <f t="shared" si="19"/>
        <v>0</v>
      </c>
      <c r="AE49" s="61">
        <f t="shared" si="58"/>
        <v>0</v>
      </c>
      <c r="AF49" s="62"/>
      <c r="AG49" s="62"/>
      <c r="AH49" s="63"/>
      <c r="AI49" s="62"/>
      <c r="AJ49" s="62"/>
      <c r="AK49" s="62"/>
      <c r="AL49" s="516"/>
      <c r="AM49" s="510"/>
      <c r="AN49" s="62">
        <f>ROUND(CEILING(AR49*('Summary '!$J$2/100+1),5),0)-1</f>
        <v>169</v>
      </c>
      <c r="AO49" s="63">
        <f t="shared" si="59"/>
        <v>0</v>
      </c>
      <c r="AP49" s="63">
        <f t="shared" si="60"/>
        <v>0</v>
      </c>
      <c r="AQ49" s="63"/>
      <c r="AR49" s="62">
        <v>139</v>
      </c>
      <c r="AS49" s="62"/>
      <c r="AT49" s="514"/>
      <c r="AU49" s="515"/>
      <c r="AV49" s="511">
        <f t="shared" si="61"/>
        <v>139</v>
      </c>
      <c r="AW49" s="511">
        <f t="shared" si="62"/>
        <v>139</v>
      </c>
      <c r="AX49" s="64"/>
      <c r="AY49" s="65"/>
      <c r="AZ49" s="66"/>
      <c r="BA49" s="67"/>
      <c r="BB49" s="68"/>
      <c r="BC49" s="45">
        <f t="shared" si="63"/>
        <v>0</v>
      </c>
      <c r="BD49" s="44">
        <f t="shared" si="64"/>
        <v>0</v>
      </c>
      <c r="BE49" s="512">
        <f t="shared" si="65"/>
        <v>145.95000000000002</v>
      </c>
      <c r="BF49" s="242"/>
      <c r="BG49" s="210">
        <f t="shared" si="66"/>
        <v>0</v>
      </c>
      <c r="BH49" s="512">
        <f t="shared" si="67"/>
        <v>152.9</v>
      </c>
      <c r="BI49" s="95"/>
      <c r="BJ49" s="44">
        <f t="shared" si="68"/>
        <v>0</v>
      </c>
      <c r="BK49" s="512">
        <f t="shared" si="69"/>
        <v>159.85</v>
      </c>
      <c r="BL49" s="95"/>
      <c r="BM49" s="210">
        <f t="shared" si="70"/>
        <v>0</v>
      </c>
      <c r="BN49" s="512">
        <f t="shared" si="71"/>
        <v>166.79999999999998</v>
      </c>
      <c r="BO49" s="397">
        <f t="shared" si="72"/>
        <v>0</v>
      </c>
      <c r="BP49" s="210">
        <f t="shared" si="73"/>
        <v>0</v>
      </c>
      <c r="BQ49" s="44">
        <f t="shared" si="74"/>
        <v>0</v>
      </c>
      <c r="BR49" s="70">
        <v>752</v>
      </c>
    </row>
    <row r="50" spans="1:70" ht="12.75" customHeight="1">
      <c r="A50" s="44" t="str">
        <f t="shared" si="57"/>
        <v>LA30892</v>
      </c>
      <c r="B50" s="120" t="s">
        <v>1074</v>
      </c>
      <c r="C50" s="47" t="s">
        <v>1055</v>
      </c>
      <c r="D50" s="115" t="s">
        <v>7</v>
      </c>
      <c r="E50" s="232"/>
      <c r="F50" s="48" t="s">
        <v>57</v>
      </c>
      <c r="G50" s="48" t="s">
        <v>99</v>
      </c>
      <c r="H50" s="48" t="s">
        <v>95</v>
      </c>
      <c r="I50" s="223" t="s">
        <v>1798</v>
      </c>
      <c r="J50" s="636" t="s">
        <v>1810</v>
      </c>
      <c r="K50" s="636" t="s">
        <v>1797</v>
      </c>
      <c r="L50" s="223" t="s">
        <v>1799</v>
      </c>
      <c r="M50" s="48">
        <v>5.9139999999999997</v>
      </c>
      <c r="N50" s="119">
        <v>2</v>
      </c>
      <c r="O50" s="233"/>
      <c r="P50" s="233"/>
      <c r="Q50" s="49"/>
      <c r="R50" s="50"/>
      <c r="S50" s="51"/>
      <c r="T50" s="52"/>
      <c r="U50" s="53"/>
      <c r="V50" s="54"/>
      <c r="W50" s="55"/>
      <c r="X50" s="56"/>
      <c r="Y50" s="57"/>
      <c r="Z50" s="58"/>
      <c r="AA50" s="59"/>
      <c r="AB50" s="95"/>
      <c r="AC50" s="95"/>
      <c r="AD50" s="213">
        <f t="shared" si="19"/>
        <v>0</v>
      </c>
      <c r="AE50" s="61">
        <f t="shared" si="58"/>
        <v>0</v>
      </c>
      <c r="AF50" s="62"/>
      <c r="AG50" s="62"/>
      <c r="AH50" s="63"/>
      <c r="AI50" s="62"/>
      <c r="AJ50" s="62"/>
      <c r="AK50" s="62"/>
      <c r="AL50" s="516"/>
      <c r="AM50" s="510"/>
      <c r="AN50" s="62">
        <f>ROUND(CEILING(AR50*('Summary '!$J$2/100+1),5),0)-1</f>
        <v>149</v>
      </c>
      <c r="AO50" s="63">
        <f t="shared" si="59"/>
        <v>0</v>
      </c>
      <c r="AP50" s="63">
        <f t="shared" si="60"/>
        <v>0</v>
      </c>
      <c r="AQ50" s="63"/>
      <c r="AR50" s="62">
        <v>119</v>
      </c>
      <c r="AS50" s="62"/>
      <c r="AT50" s="514"/>
      <c r="AU50" s="515"/>
      <c r="AV50" s="511">
        <f t="shared" si="61"/>
        <v>119</v>
      </c>
      <c r="AW50" s="511">
        <f t="shared" si="62"/>
        <v>119</v>
      </c>
      <c r="AX50" s="64"/>
      <c r="AY50" s="65"/>
      <c r="AZ50" s="66"/>
      <c r="BA50" s="67"/>
      <c r="BB50" s="68"/>
      <c r="BC50" s="45">
        <f t="shared" si="63"/>
        <v>0</v>
      </c>
      <c r="BD50" s="44">
        <f t="shared" si="64"/>
        <v>0</v>
      </c>
      <c r="BE50" s="512">
        <f t="shared" si="65"/>
        <v>124.95</v>
      </c>
      <c r="BF50" s="242"/>
      <c r="BG50" s="210">
        <f t="shared" si="66"/>
        <v>0</v>
      </c>
      <c r="BH50" s="512">
        <f t="shared" si="67"/>
        <v>130.9</v>
      </c>
      <c r="BI50" s="95"/>
      <c r="BJ50" s="44">
        <f t="shared" si="68"/>
        <v>0</v>
      </c>
      <c r="BK50" s="512">
        <f t="shared" si="69"/>
        <v>136.85</v>
      </c>
      <c r="BL50" s="95"/>
      <c r="BM50" s="210">
        <f t="shared" si="70"/>
        <v>0</v>
      </c>
      <c r="BN50" s="512">
        <f t="shared" si="71"/>
        <v>142.79999999999998</v>
      </c>
      <c r="BO50" s="397">
        <f t="shared" si="72"/>
        <v>0</v>
      </c>
      <c r="BP50" s="210">
        <f t="shared" si="73"/>
        <v>0</v>
      </c>
      <c r="BQ50" s="44">
        <f t="shared" si="74"/>
        <v>0</v>
      </c>
      <c r="BR50" s="70">
        <v>892</v>
      </c>
    </row>
    <row r="51" spans="1:70" ht="12" customHeight="1">
      <c r="A51" s="44" t="str">
        <f t="shared" si="57"/>
        <v>LA30893</v>
      </c>
      <c r="B51" s="120" t="s">
        <v>1074</v>
      </c>
      <c r="C51" s="47" t="s">
        <v>1056</v>
      </c>
      <c r="D51" s="115" t="s">
        <v>7</v>
      </c>
      <c r="E51" s="232"/>
      <c r="F51" s="48" t="s">
        <v>57</v>
      </c>
      <c r="G51" s="48" t="s">
        <v>99</v>
      </c>
      <c r="H51" s="48" t="s">
        <v>79</v>
      </c>
      <c r="I51" s="223" t="s">
        <v>1798</v>
      </c>
      <c r="J51" s="636" t="s">
        <v>1810</v>
      </c>
      <c r="K51" s="636" t="s">
        <v>1797</v>
      </c>
      <c r="L51" s="223" t="s">
        <v>1799</v>
      </c>
      <c r="M51" s="48">
        <v>4.4749999999999996</v>
      </c>
      <c r="N51" s="119">
        <v>2</v>
      </c>
      <c r="O51" s="233"/>
      <c r="P51" s="233"/>
      <c r="Q51" s="49"/>
      <c r="R51" s="50"/>
      <c r="S51" s="51"/>
      <c r="T51" s="52"/>
      <c r="U51" s="53"/>
      <c r="V51" s="54"/>
      <c r="W51" s="55"/>
      <c r="X51" s="56"/>
      <c r="Y51" s="57"/>
      <c r="Z51" s="58"/>
      <c r="AA51" s="59"/>
      <c r="AB51" s="95"/>
      <c r="AC51" s="95"/>
      <c r="AD51" s="213">
        <f t="shared" si="19"/>
        <v>0</v>
      </c>
      <c r="AE51" s="61">
        <f t="shared" si="58"/>
        <v>0</v>
      </c>
      <c r="AF51" s="62"/>
      <c r="AG51" s="62"/>
      <c r="AH51" s="63"/>
      <c r="AI51" s="62"/>
      <c r="AJ51" s="62"/>
      <c r="AK51" s="62"/>
      <c r="AL51" s="516"/>
      <c r="AM51" s="510"/>
      <c r="AN51" s="62">
        <f>ROUND(CEILING(AR51*('Summary '!$J$2/100+1),5),0)-1</f>
        <v>149</v>
      </c>
      <c r="AO51" s="63">
        <f t="shared" si="59"/>
        <v>0</v>
      </c>
      <c r="AP51" s="63">
        <f t="shared" si="60"/>
        <v>0</v>
      </c>
      <c r="AQ51" s="63"/>
      <c r="AR51" s="62">
        <v>119</v>
      </c>
      <c r="AS51" s="62"/>
      <c r="AT51" s="514"/>
      <c r="AU51" s="515"/>
      <c r="AV51" s="511">
        <f t="shared" si="61"/>
        <v>119</v>
      </c>
      <c r="AW51" s="511">
        <f t="shared" si="62"/>
        <v>119</v>
      </c>
      <c r="AX51" s="64"/>
      <c r="AY51" s="65"/>
      <c r="AZ51" s="66"/>
      <c r="BA51" s="67"/>
      <c r="BB51" s="68"/>
      <c r="BC51" s="45">
        <f t="shared" si="63"/>
        <v>0</v>
      </c>
      <c r="BD51" s="44">
        <f t="shared" si="64"/>
        <v>0</v>
      </c>
      <c r="BE51" s="512">
        <f t="shared" si="65"/>
        <v>124.95</v>
      </c>
      <c r="BF51" s="242"/>
      <c r="BG51" s="210">
        <f t="shared" si="66"/>
        <v>0</v>
      </c>
      <c r="BH51" s="512">
        <f t="shared" si="67"/>
        <v>130.9</v>
      </c>
      <c r="BI51" s="95"/>
      <c r="BJ51" s="44">
        <f t="shared" si="68"/>
        <v>0</v>
      </c>
      <c r="BK51" s="512">
        <f t="shared" si="69"/>
        <v>136.85</v>
      </c>
      <c r="BL51" s="95"/>
      <c r="BM51" s="210">
        <f t="shared" si="70"/>
        <v>0</v>
      </c>
      <c r="BN51" s="512">
        <f t="shared" si="71"/>
        <v>142.79999999999998</v>
      </c>
      <c r="BO51" s="397">
        <f t="shared" si="72"/>
        <v>0</v>
      </c>
      <c r="BP51" s="210">
        <f t="shared" si="73"/>
        <v>0</v>
      </c>
      <c r="BQ51" s="44">
        <f t="shared" si="74"/>
        <v>0</v>
      </c>
      <c r="BR51" s="70">
        <v>893</v>
      </c>
    </row>
    <row r="52" spans="1:70" ht="12.75" customHeight="1">
      <c r="A52" s="44" t="str">
        <f t="shared" si="57"/>
        <v>LA30234</v>
      </c>
      <c r="B52" s="120" t="s">
        <v>1074</v>
      </c>
      <c r="C52" s="47" t="s">
        <v>1089</v>
      </c>
      <c r="D52" s="115" t="s">
        <v>7</v>
      </c>
      <c r="E52" s="232"/>
      <c r="F52" s="48" t="s">
        <v>57</v>
      </c>
      <c r="G52" s="48" t="s">
        <v>99</v>
      </c>
      <c r="H52" s="48" t="s">
        <v>95</v>
      </c>
      <c r="I52" s="223" t="s">
        <v>1798</v>
      </c>
      <c r="J52" s="636" t="s">
        <v>1810</v>
      </c>
      <c r="K52" s="636" t="s">
        <v>1797</v>
      </c>
      <c r="L52" s="223" t="s">
        <v>1799</v>
      </c>
      <c r="M52" s="48">
        <v>2.42</v>
      </c>
      <c r="N52" s="119">
        <v>1</v>
      </c>
      <c r="O52" s="233"/>
      <c r="P52" s="233"/>
      <c r="Q52" s="49"/>
      <c r="R52" s="50"/>
      <c r="S52" s="51"/>
      <c r="T52" s="52"/>
      <c r="U52" s="53"/>
      <c r="V52" s="54"/>
      <c r="W52" s="55"/>
      <c r="X52" s="56"/>
      <c r="Y52" s="57"/>
      <c r="Z52" s="58"/>
      <c r="AA52" s="59"/>
      <c r="AB52" s="95"/>
      <c r="AC52" s="95"/>
      <c r="AD52" s="213">
        <f t="shared" si="19"/>
        <v>0</v>
      </c>
      <c r="AE52" s="61">
        <f t="shared" si="58"/>
        <v>0</v>
      </c>
      <c r="AF52" s="62"/>
      <c r="AG52" s="62"/>
      <c r="AH52" s="63"/>
      <c r="AI52" s="62"/>
      <c r="AJ52" s="62"/>
      <c r="AK52" s="62"/>
      <c r="AL52" s="516"/>
      <c r="AM52" s="510"/>
      <c r="AN52" s="62">
        <f>ROUND(CEILING(AR52*('Summary '!$J$2/100+1),5),0)-1</f>
        <v>134</v>
      </c>
      <c r="AO52" s="63">
        <f t="shared" si="59"/>
        <v>0</v>
      </c>
      <c r="AP52" s="63">
        <f t="shared" si="60"/>
        <v>0</v>
      </c>
      <c r="AQ52" s="63"/>
      <c r="AR52" s="62">
        <v>109</v>
      </c>
      <c r="AS52" s="62"/>
      <c r="AT52" s="514"/>
      <c r="AU52" s="515"/>
      <c r="AV52" s="511">
        <f t="shared" si="61"/>
        <v>109</v>
      </c>
      <c r="AW52" s="511">
        <f t="shared" si="62"/>
        <v>109</v>
      </c>
      <c r="AX52" s="64"/>
      <c r="AY52" s="65"/>
      <c r="AZ52" s="66"/>
      <c r="BA52" s="67"/>
      <c r="BB52" s="68"/>
      <c r="BC52" s="45">
        <f t="shared" si="63"/>
        <v>0</v>
      </c>
      <c r="BD52" s="44">
        <f t="shared" si="64"/>
        <v>0</v>
      </c>
      <c r="BE52" s="512">
        <f t="shared" si="65"/>
        <v>114.45</v>
      </c>
      <c r="BF52" s="242"/>
      <c r="BG52" s="210">
        <f t="shared" si="66"/>
        <v>0</v>
      </c>
      <c r="BH52" s="512">
        <f t="shared" si="67"/>
        <v>119.9</v>
      </c>
      <c r="BI52" s="95"/>
      <c r="BJ52" s="44">
        <f t="shared" si="68"/>
        <v>0</v>
      </c>
      <c r="BK52" s="512">
        <f t="shared" si="69"/>
        <v>125.35</v>
      </c>
      <c r="BL52" s="95"/>
      <c r="BM52" s="210">
        <f t="shared" si="70"/>
        <v>0</v>
      </c>
      <c r="BN52" s="512">
        <f t="shared" si="71"/>
        <v>130.79999999999998</v>
      </c>
      <c r="BO52" s="397">
        <f t="shared" si="72"/>
        <v>0</v>
      </c>
      <c r="BP52" s="210">
        <f t="shared" si="73"/>
        <v>0</v>
      </c>
      <c r="BQ52" s="44">
        <f t="shared" si="74"/>
        <v>0</v>
      </c>
      <c r="BR52" s="70">
        <v>234</v>
      </c>
    </row>
    <row r="53" spans="1:70" ht="12.75" customHeight="1">
      <c r="A53" s="44" t="str">
        <f t="shared" si="57"/>
        <v>LA31400</v>
      </c>
      <c r="B53" s="83" t="s">
        <v>1074</v>
      </c>
      <c r="C53" s="83" t="s">
        <v>1090</v>
      </c>
      <c r="D53" s="83" t="s">
        <v>65</v>
      </c>
      <c r="E53" s="247"/>
      <c r="F53" s="118" t="s">
        <v>337</v>
      </c>
      <c r="G53" s="650" t="s">
        <v>1994</v>
      </c>
      <c r="H53" s="48" t="s">
        <v>74</v>
      </c>
      <c r="I53" s="223" t="s">
        <v>1798</v>
      </c>
      <c r="J53" s="636" t="s">
        <v>1810</v>
      </c>
      <c r="K53" s="636" t="s">
        <v>1797</v>
      </c>
      <c r="L53" s="223" t="s">
        <v>1799</v>
      </c>
      <c r="M53" s="48">
        <v>3</v>
      </c>
      <c r="N53" s="119">
        <v>1</v>
      </c>
      <c r="O53" s="233"/>
      <c r="P53" s="233"/>
      <c r="Q53" s="49"/>
      <c r="R53" s="50"/>
      <c r="S53" s="51"/>
      <c r="T53" s="52"/>
      <c r="U53" s="53"/>
      <c r="V53" s="54"/>
      <c r="W53" s="55"/>
      <c r="X53" s="56"/>
      <c r="Y53" s="57"/>
      <c r="Z53" s="58"/>
      <c r="AA53" s="59"/>
      <c r="AB53" s="95"/>
      <c r="AC53" s="95"/>
      <c r="AD53" s="213">
        <f t="shared" si="19"/>
        <v>0</v>
      </c>
      <c r="AE53" s="61">
        <f t="shared" si="58"/>
        <v>0</v>
      </c>
      <c r="AF53" s="62"/>
      <c r="AG53" s="62"/>
      <c r="AH53" s="63"/>
      <c r="AI53" s="62"/>
      <c r="AJ53" s="62"/>
      <c r="AK53" s="62"/>
      <c r="AL53" s="516"/>
      <c r="AM53" s="510"/>
      <c r="AN53" s="62">
        <f>ROUND(CEILING(AR53*('Summary '!$J$4/100+1),5),0)-1</f>
        <v>234</v>
      </c>
      <c r="AO53" s="63">
        <f t="shared" si="59"/>
        <v>0</v>
      </c>
      <c r="AP53" s="63">
        <f t="shared" si="60"/>
        <v>0</v>
      </c>
      <c r="AQ53" s="63"/>
      <c r="AR53" s="62">
        <v>189</v>
      </c>
      <c r="AS53" s="62"/>
      <c r="AT53" s="514"/>
      <c r="AU53" s="515"/>
      <c r="AV53" s="511">
        <f t="shared" si="61"/>
        <v>189</v>
      </c>
      <c r="AW53" s="511">
        <f t="shared" si="62"/>
        <v>189</v>
      </c>
      <c r="AX53" s="64"/>
      <c r="AY53" s="65"/>
      <c r="AZ53" s="66"/>
      <c r="BA53" s="67"/>
      <c r="BB53" s="68"/>
      <c r="BC53" s="45">
        <f t="shared" si="63"/>
        <v>0</v>
      </c>
      <c r="BD53" s="44">
        <f t="shared" si="64"/>
        <v>0</v>
      </c>
      <c r="BE53" s="512">
        <f t="shared" si="65"/>
        <v>198.45000000000002</v>
      </c>
      <c r="BF53" s="242"/>
      <c r="BG53" s="210">
        <f t="shared" si="66"/>
        <v>0</v>
      </c>
      <c r="BH53" s="512">
        <f t="shared" si="67"/>
        <v>207.9</v>
      </c>
      <c r="BI53" s="400"/>
      <c r="BJ53" s="44">
        <f t="shared" si="68"/>
        <v>0</v>
      </c>
      <c r="BK53" s="512">
        <f t="shared" si="69"/>
        <v>217.35</v>
      </c>
      <c r="BL53" s="400"/>
      <c r="BM53" s="210">
        <f t="shared" si="70"/>
        <v>0</v>
      </c>
      <c r="BN53" s="512">
        <f t="shared" si="71"/>
        <v>226.79999999999998</v>
      </c>
      <c r="BO53" s="397">
        <f t="shared" si="72"/>
        <v>0</v>
      </c>
      <c r="BP53" s="210">
        <f t="shared" si="73"/>
        <v>0</v>
      </c>
      <c r="BQ53" s="44">
        <f t="shared" si="74"/>
        <v>0</v>
      </c>
      <c r="BR53" s="70">
        <v>1400</v>
      </c>
    </row>
    <row r="54" spans="1:70" ht="12.75" customHeight="1">
      <c r="A54" s="44" t="str">
        <f t="shared" si="57"/>
        <v>LA31404</v>
      </c>
      <c r="B54" s="120" t="s">
        <v>1075</v>
      </c>
      <c r="C54" s="47" t="s">
        <v>943</v>
      </c>
      <c r="D54" s="115" t="s">
        <v>7</v>
      </c>
      <c r="E54" s="232"/>
      <c r="F54" s="48" t="s">
        <v>392</v>
      </c>
      <c r="G54" s="118" t="s">
        <v>73</v>
      </c>
      <c r="H54" s="48" t="s">
        <v>74</v>
      </c>
      <c r="I54" s="223" t="s">
        <v>1798</v>
      </c>
      <c r="J54" s="636" t="s">
        <v>1812</v>
      </c>
      <c r="K54" s="636" t="s">
        <v>1797</v>
      </c>
      <c r="L54" s="223" t="s">
        <v>1799</v>
      </c>
      <c r="M54" s="48">
        <v>1.3129999999999999</v>
      </c>
      <c r="N54" s="44">
        <v>10</v>
      </c>
      <c r="O54" s="210"/>
      <c r="P54" s="210"/>
      <c r="Q54" s="49"/>
      <c r="R54" s="50"/>
      <c r="S54" s="51"/>
      <c r="T54" s="52"/>
      <c r="U54" s="53"/>
      <c r="V54" s="54"/>
      <c r="W54" s="55"/>
      <c r="X54" s="56"/>
      <c r="Y54" s="57"/>
      <c r="Z54" s="58"/>
      <c r="AA54" s="59"/>
      <c r="AB54" s="95"/>
      <c r="AC54" s="95"/>
      <c r="AD54" s="213">
        <f t="shared" si="19"/>
        <v>0</v>
      </c>
      <c r="AE54" s="61">
        <f t="shared" si="58"/>
        <v>0</v>
      </c>
      <c r="AF54" s="62"/>
      <c r="AG54" s="62"/>
      <c r="AH54" s="63"/>
      <c r="AI54" s="62"/>
      <c r="AJ54" s="62"/>
      <c r="AK54" s="62"/>
      <c r="AL54" s="516"/>
      <c r="AM54" s="510"/>
      <c r="AN54" s="62">
        <f>ROUND(CEILING(AR54*('Summary '!$J$2/100+1),5),0)-1</f>
        <v>114</v>
      </c>
      <c r="AO54" s="63">
        <f t="shared" si="59"/>
        <v>0</v>
      </c>
      <c r="AP54" s="63">
        <f t="shared" si="60"/>
        <v>0</v>
      </c>
      <c r="AQ54" s="63"/>
      <c r="AR54" s="62">
        <v>94</v>
      </c>
      <c r="AS54" s="62"/>
      <c r="AT54" s="514"/>
      <c r="AU54" s="515"/>
      <c r="AV54" s="511">
        <f t="shared" si="61"/>
        <v>94</v>
      </c>
      <c r="AW54" s="511">
        <f t="shared" si="62"/>
        <v>94</v>
      </c>
      <c r="AX54" s="64"/>
      <c r="AY54" s="65"/>
      <c r="AZ54" s="66"/>
      <c r="BA54" s="67"/>
      <c r="BB54" s="68"/>
      <c r="BC54" s="45">
        <f t="shared" si="63"/>
        <v>0</v>
      </c>
      <c r="BD54" s="44">
        <f t="shared" si="64"/>
        <v>0</v>
      </c>
      <c r="BE54" s="512">
        <f t="shared" si="65"/>
        <v>98.7</v>
      </c>
      <c r="BF54" s="242"/>
      <c r="BG54" s="210">
        <f t="shared" si="66"/>
        <v>0</v>
      </c>
      <c r="BH54" s="512">
        <f t="shared" si="67"/>
        <v>103.4</v>
      </c>
      <c r="BI54" s="95"/>
      <c r="BJ54" s="44">
        <f t="shared" si="68"/>
        <v>0</v>
      </c>
      <c r="BK54" s="512">
        <f t="shared" si="69"/>
        <v>108.1</v>
      </c>
      <c r="BL54" s="95"/>
      <c r="BM54" s="210">
        <f t="shared" si="70"/>
        <v>0</v>
      </c>
      <c r="BN54" s="512">
        <f t="shared" si="71"/>
        <v>112.8</v>
      </c>
      <c r="BO54" s="397">
        <f t="shared" si="72"/>
        <v>0</v>
      </c>
      <c r="BP54" s="210">
        <f t="shared" si="73"/>
        <v>0</v>
      </c>
      <c r="BQ54" s="44">
        <f t="shared" si="74"/>
        <v>0</v>
      </c>
      <c r="BR54" s="70">
        <v>1404</v>
      </c>
    </row>
    <row r="55" spans="1:70" ht="12.75" customHeight="1">
      <c r="A55" s="44" t="str">
        <f t="shared" si="57"/>
        <v>LA31405</v>
      </c>
      <c r="B55" s="120" t="s">
        <v>1075</v>
      </c>
      <c r="C55" s="47" t="s">
        <v>944</v>
      </c>
      <c r="D55" s="115" t="s">
        <v>7</v>
      </c>
      <c r="E55" s="232"/>
      <c r="F55" s="48" t="s">
        <v>392</v>
      </c>
      <c r="G55" s="118" t="s">
        <v>73</v>
      </c>
      <c r="H55" s="48" t="s">
        <v>74</v>
      </c>
      <c r="I55" s="223" t="s">
        <v>1798</v>
      </c>
      <c r="J55" s="636" t="s">
        <v>1812</v>
      </c>
      <c r="K55" s="636" t="s">
        <v>1797</v>
      </c>
      <c r="L55" s="223" t="s">
        <v>1799</v>
      </c>
      <c r="M55" s="48">
        <v>0.72299999999999998</v>
      </c>
      <c r="N55" s="44">
        <v>10</v>
      </c>
      <c r="O55" s="210"/>
      <c r="P55" s="210"/>
      <c r="Q55" s="49"/>
      <c r="R55" s="50"/>
      <c r="S55" s="51"/>
      <c r="T55" s="52"/>
      <c r="U55" s="53"/>
      <c r="V55" s="54"/>
      <c r="W55" s="55"/>
      <c r="X55" s="56"/>
      <c r="Y55" s="57"/>
      <c r="Z55" s="58"/>
      <c r="AA55" s="59"/>
      <c r="AB55" s="95"/>
      <c r="AC55" s="95"/>
      <c r="AD55" s="213">
        <f t="shared" si="19"/>
        <v>0</v>
      </c>
      <c r="AE55" s="61">
        <f t="shared" si="58"/>
        <v>0</v>
      </c>
      <c r="AF55" s="62"/>
      <c r="AG55" s="62"/>
      <c r="AH55" s="63"/>
      <c r="AI55" s="62"/>
      <c r="AJ55" s="62"/>
      <c r="AK55" s="62"/>
      <c r="AL55" s="516"/>
      <c r="AM55" s="510"/>
      <c r="AN55" s="62">
        <f>ROUND(CEILING(AR55*('Summary '!$J$2/100+1),5),0)-1</f>
        <v>114</v>
      </c>
      <c r="AO55" s="63">
        <f t="shared" si="59"/>
        <v>0</v>
      </c>
      <c r="AP55" s="63">
        <f t="shared" si="60"/>
        <v>0</v>
      </c>
      <c r="AQ55" s="63"/>
      <c r="AR55" s="62">
        <v>94</v>
      </c>
      <c r="AS55" s="62"/>
      <c r="AT55" s="514"/>
      <c r="AU55" s="515"/>
      <c r="AV55" s="511">
        <f t="shared" si="61"/>
        <v>94</v>
      </c>
      <c r="AW55" s="511">
        <f t="shared" si="62"/>
        <v>94</v>
      </c>
      <c r="AX55" s="64"/>
      <c r="AY55" s="65"/>
      <c r="AZ55" s="66"/>
      <c r="BA55" s="67"/>
      <c r="BB55" s="68"/>
      <c r="BC55" s="45">
        <f t="shared" si="63"/>
        <v>0</v>
      </c>
      <c r="BD55" s="44">
        <f t="shared" si="64"/>
        <v>0</v>
      </c>
      <c r="BE55" s="512">
        <f t="shared" si="65"/>
        <v>98.7</v>
      </c>
      <c r="BF55" s="242"/>
      <c r="BG55" s="210">
        <f t="shared" si="66"/>
        <v>0</v>
      </c>
      <c r="BH55" s="512">
        <f t="shared" si="67"/>
        <v>103.4</v>
      </c>
      <c r="BI55" s="95"/>
      <c r="BJ55" s="44">
        <f t="shared" si="68"/>
        <v>0</v>
      </c>
      <c r="BK55" s="512">
        <f t="shared" si="69"/>
        <v>108.1</v>
      </c>
      <c r="BL55" s="95"/>
      <c r="BM55" s="210">
        <f t="shared" si="70"/>
        <v>0</v>
      </c>
      <c r="BN55" s="512">
        <f t="shared" si="71"/>
        <v>112.8</v>
      </c>
      <c r="BO55" s="397">
        <f t="shared" si="72"/>
        <v>0</v>
      </c>
      <c r="BP55" s="210">
        <f t="shared" si="73"/>
        <v>0</v>
      </c>
      <c r="BQ55" s="44">
        <f t="shared" si="74"/>
        <v>0</v>
      </c>
      <c r="BR55" s="70">
        <v>1405</v>
      </c>
    </row>
    <row r="56" spans="1:70" ht="12" customHeight="1">
      <c r="A56" s="44" t="str">
        <f t="shared" si="57"/>
        <v>LA30748</v>
      </c>
      <c r="B56" s="120" t="s">
        <v>1075</v>
      </c>
      <c r="C56" s="47" t="s">
        <v>945</v>
      </c>
      <c r="D56" s="115" t="s">
        <v>7</v>
      </c>
      <c r="E56" s="232"/>
      <c r="F56" s="48" t="s">
        <v>57</v>
      </c>
      <c r="G56" s="48" t="s">
        <v>76</v>
      </c>
      <c r="H56" s="48" t="s">
        <v>74</v>
      </c>
      <c r="I56" s="223" t="s">
        <v>1798</v>
      </c>
      <c r="J56" s="636" t="s">
        <v>1812</v>
      </c>
      <c r="K56" s="636" t="s">
        <v>1797</v>
      </c>
      <c r="L56" s="223" t="s">
        <v>1799</v>
      </c>
      <c r="M56" s="48">
        <v>2.94</v>
      </c>
      <c r="N56" s="119">
        <v>10</v>
      </c>
      <c r="O56" s="233"/>
      <c r="P56" s="233"/>
      <c r="Q56" s="49"/>
      <c r="R56" s="50"/>
      <c r="S56" s="51"/>
      <c r="T56" s="52"/>
      <c r="U56" s="53"/>
      <c r="V56" s="54"/>
      <c r="W56" s="55"/>
      <c r="X56" s="56"/>
      <c r="Y56" s="57"/>
      <c r="Z56" s="58"/>
      <c r="AA56" s="59"/>
      <c r="AB56" s="95"/>
      <c r="AC56" s="95"/>
      <c r="AD56" s="213">
        <f t="shared" si="19"/>
        <v>0</v>
      </c>
      <c r="AE56" s="61">
        <f t="shared" si="58"/>
        <v>0</v>
      </c>
      <c r="AF56" s="62"/>
      <c r="AG56" s="62"/>
      <c r="AH56" s="63"/>
      <c r="AI56" s="62"/>
      <c r="AJ56" s="62"/>
      <c r="AK56" s="62"/>
      <c r="AL56" s="516"/>
      <c r="AM56" s="510"/>
      <c r="AN56" s="62">
        <f>ROUND(CEILING(AR56*('Summary '!$J$2/100+1),5),0)-1</f>
        <v>154</v>
      </c>
      <c r="AO56" s="63">
        <f t="shared" si="59"/>
        <v>0</v>
      </c>
      <c r="AP56" s="63">
        <f t="shared" si="60"/>
        <v>0</v>
      </c>
      <c r="AQ56" s="63"/>
      <c r="AR56" s="62">
        <v>124</v>
      </c>
      <c r="AS56" s="62"/>
      <c r="AT56" s="514"/>
      <c r="AU56" s="515"/>
      <c r="AV56" s="511">
        <f t="shared" si="61"/>
        <v>124</v>
      </c>
      <c r="AW56" s="511">
        <f t="shared" si="62"/>
        <v>124</v>
      </c>
      <c r="AX56" s="64"/>
      <c r="AY56" s="65"/>
      <c r="AZ56" s="66"/>
      <c r="BA56" s="67"/>
      <c r="BB56" s="68"/>
      <c r="BC56" s="45">
        <f t="shared" si="63"/>
        <v>0</v>
      </c>
      <c r="BD56" s="44">
        <f t="shared" si="64"/>
        <v>0</v>
      </c>
      <c r="BE56" s="512">
        <f t="shared" si="65"/>
        <v>130.20000000000002</v>
      </c>
      <c r="BF56" s="242"/>
      <c r="BG56" s="210">
        <f t="shared" si="66"/>
        <v>0</v>
      </c>
      <c r="BH56" s="512">
        <f t="shared" si="67"/>
        <v>136.4</v>
      </c>
      <c r="BI56" s="95"/>
      <c r="BJ56" s="44">
        <f t="shared" si="68"/>
        <v>0</v>
      </c>
      <c r="BK56" s="512">
        <f t="shared" si="69"/>
        <v>142.6</v>
      </c>
      <c r="BL56" s="95"/>
      <c r="BM56" s="210">
        <f t="shared" si="70"/>
        <v>0</v>
      </c>
      <c r="BN56" s="512">
        <f t="shared" si="71"/>
        <v>148.79999999999998</v>
      </c>
      <c r="BO56" s="397">
        <f t="shared" si="72"/>
        <v>0</v>
      </c>
      <c r="BP56" s="210">
        <f t="shared" si="73"/>
        <v>0</v>
      </c>
      <c r="BQ56" s="44">
        <f t="shared" si="74"/>
        <v>0</v>
      </c>
      <c r="BR56" s="70">
        <v>748</v>
      </c>
    </row>
    <row r="57" spans="1:70" ht="12.75" customHeight="1">
      <c r="A57" s="44" t="str">
        <f t="shared" si="57"/>
        <v>LA30749</v>
      </c>
      <c r="B57" s="120" t="s">
        <v>1075</v>
      </c>
      <c r="C57" s="47" t="s">
        <v>946</v>
      </c>
      <c r="D57" s="115" t="s">
        <v>7</v>
      </c>
      <c r="E57" s="232"/>
      <c r="F57" s="48" t="s">
        <v>57</v>
      </c>
      <c r="G57" s="48" t="s">
        <v>76</v>
      </c>
      <c r="H57" s="48" t="s">
        <v>74</v>
      </c>
      <c r="I57" s="223" t="s">
        <v>1798</v>
      </c>
      <c r="J57" s="636" t="s">
        <v>1812</v>
      </c>
      <c r="K57" s="636" t="s">
        <v>1797</v>
      </c>
      <c r="L57" s="223" t="s">
        <v>1799</v>
      </c>
      <c r="M57" s="48">
        <v>3.5649999999999999</v>
      </c>
      <c r="N57" s="119">
        <v>10</v>
      </c>
      <c r="O57" s="233"/>
      <c r="P57" s="233"/>
      <c r="Q57" s="49"/>
      <c r="R57" s="50"/>
      <c r="S57" s="51"/>
      <c r="T57" s="52"/>
      <c r="U57" s="53"/>
      <c r="V57" s="54"/>
      <c r="W57" s="55"/>
      <c r="X57" s="56"/>
      <c r="Y57" s="57"/>
      <c r="Z57" s="58"/>
      <c r="AA57" s="59"/>
      <c r="AB57" s="95"/>
      <c r="AC57" s="95"/>
      <c r="AD57" s="213">
        <f t="shared" si="19"/>
        <v>0</v>
      </c>
      <c r="AE57" s="61">
        <f t="shared" si="58"/>
        <v>0</v>
      </c>
      <c r="AF57" s="62"/>
      <c r="AG57" s="62"/>
      <c r="AH57" s="63"/>
      <c r="AI57" s="62"/>
      <c r="AJ57" s="62"/>
      <c r="AK57" s="62"/>
      <c r="AL57" s="516"/>
      <c r="AM57" s="510"/>
      <c r="AN57" s="62">
        <f>ROUND(CEILING(AR57*('Summary '!$J$2/100+1),5),0)-1</f>
        <v>154</v>
      </c>
      <c r="AO57" s="63">
        <f t="shared" si="59"/>
        <v>0</v>
      </c>
      <c r="AP57" s="63">
        <f t="shared" si="60"/>
        <v>0</v>
      </c>
      <c r="AQ57" s="63"/>
      <c r="AR57" s="62">
        <v>124</v>
      </c>
      <c r="AS57" s="62"/>
      <c r="AT57" s="514"/>
      <c r="AU57" s="515"/>
      <c r="AV57" s="511">
        <f t="shared" si="61"/>
        <v>124</v>
      </c>
      <c r="AW57" s="511">
        <f t="shared" si="62"/>
        <v>124</v>
      </c>
      <c r="AX57" s="64"/>
      <c r="AY57" s="65"/>
      <c r="AZ57" s="66"/>
      <c r="BA57" s="67"/>
      <c r="BB57" s="68"/>
      <c r="BC57" s="45">
        <f t="shared" si="63"/>
        <v>0</v>
      </c>
      <c r="BD57" s="44">
        <f t="shared" si="64"/>
        <v>0</v>
      </c>
      <c r="BE57" s="512">
        <f t="shared" si="65"/>
        <v>130.20000000000002</v>
      </c>
      <c r="BF57" s="242"/>
      <c r="BG57" s="210">
        <f t="shared" si="66"/>
        <v>0</v>
      </c>
      <c r="BH57" s="512">
        <f t="shared" si="67"/>
        <v>136.4</v>
      </c>
      <c r="BI57" s="95"/>
      <c r="BJ57" s="44">
        <f t="shared" si="68"/>
        <v>0</v>
      </c>
      <c r="BK57" s="512">
        <f t="shared" si="69"/>
        <v>142.6</v>
      </c>
      <c r="BL57" s="95"/>
      <c r="BM57" s="210">
        <f t="shared" si="70"/>
        <v>0</v>
      </c>
      <c r="BN57" s="512">
        <f t="shared" si="71"/>
        <v>148.79999999999998</v>
      </c>
      <c r="BO57" s="397">
        <f t="shared" si="72"/>
        <v>0</v>
      </c>
      <c r="BP57" s="210">
        <f t="shared" si="73"/>
        <v>0</v>
      </c>
      <c r="BQ57" s="44">
        <f t="shared" si="74"/>
        <v>0</v>
      </c>
      <c r="BR57" s="70">
        <v>749</v>
      </c>
    </row>
    <row r="58" spans="1:70" ht="12.75" customHeight="1">
      <c r="A58" s="44" t="str">
        <f t="shared" si="57"/>
        <v>LA30482</v>
      </c>
      <c r="B58" s="120" t="s">
        <v>1075</v>
      </c>
      <c r="C58" s="47" t="s">
        <v>947</v>
      </c>
      <c r="D58" s="115" t="s">
        <v>7</v>
      </c>
      <c r="E58" s="232"/>
      <c r="F58" s="48" t="s">
        <v>57</v>
      </c>
      <c r="G58" s="48" t="s">
        <v>76</v>
      </c>
      <c r="H58" s="48" t="s">
        <v>74</v>
      </c>
      <c r="I58" s="223" t="s">
        <v>1798</v>
      </c>
      <c r="J58" s="636" t="s">
        <v>1812</v>
      </c>
      <c r="K58" s="636" t="s">
        <v>1797</v>
      </c>
      <c r="L58" s="223" t="s">
        <v>1799</v>
      </c>
      <c r="M58" s="48">
        <v>3.3570000000000002</v>
      </c>
      <c r="N58" s="119">
        <v>10</v>
      </c>
      <c r="O58" s="233"/>
      <c r="P58" s="233"/>
      <c r="Q58" s="49"/>
      <c r="R58" s="50"/>
      <c r="S58" s="51"/>
      <c r="T58" s="52"/>
      <c r="U58" s="53"/>
      <c r="V58" s="54"/>
      <c r="W58" s="55"/>
      <c r="X58" s="56"/>
      <c r="Y58" s="57"/>
      <c r="Z58" s="58"/>
      <c r="AA58" s="59"/>
      <c r="AB58" s="95"/>
      <c r="AC58" s="95"/>
      <c r="AD58" s="213">
        <f t="shared" si="19"/>
        <v>0</v>
      </c>
      <c r="AE58" s="61">
        <f t="shared" si="58"/>
        <v>0</v>
      </c>
      <c r="AF58" s="62"/>
      <c r="AG58" s="62"/>
      <c r="AH58" s="63"/>
      <c r="AI58" s="62"/>
      <c r="AJ58" s="62"/>
      <c r="AK58" s="62"/>
      <c r="AL58" s="516"/>
      <c r="AM58" s="510"/>
      <c r="AN58" s="62">
        <f>ROUND(CEILING(AR58*('Summary '!$J$2/100+1),5),0)-1</f>
        <v>154</v>
      </c>
      <c r="AO58" s="63">
        <f t="shared" si="59"/>
        <v>0</v>
      </c>
      <c r="AP58" s="63">
        <f t="shared" si="60"/>
        <v>0</v>
      </c>
      <c r="AQ58" s="63"/>
      <c r="AR58" s="62">
        <v>124</v>
      </c>
      <c r="AS58" s="62"/>
      <c r="AT58" s="514"/>
      <c r="AU58" s="515"/>
      <c r="AV58" s="511">
        <f t="shared" si="61"/>
        <v>124</v>
      </c>
      <c r="AW58" s="511">
        <f t="shared" si="62"/>
        <v>124</v>
      </c>
      <c r="AX58" s="64"/>
      <c r="AY58" s="65"/>
      <c r="AZ58" s="66"/>
      <c r="BA58" s="67"/>
      <c r="BB58" s="68"/>
      <c r="BC58" s="45">
        <f t="shared" si="63"/>
        <v>0</v>
      </c>
      <c r="BD58" s="44">
        <f t="shared" si="64"/>
        <v>0</v>
      </c>
      <c r="BE58" s="512">
        <f t="shared" si="65"/>
        <v>130.20000000000002</v>
      </c>
      <c r="BF58" s="242"/>
      <c r="BG58" s="210">
        <f t="shared" si="66"/>
        <v>0</v>
      </c>
      <c r="BH58" s="512">
        <f t="shared" si="67"/>
        <v>136.4</v>
      </c>
      <c r="BI58" s="95"/>
      <c r="BJ58" s="44">
        <f t="shared" si="68"/>
        <v>0</v>
      </c>
      <c r="BK58" s="512">
        <f t="shared" si="69"/>
        <v>142.6</v>
      </c>
      <c r="BL58" s="95"/>
      <c r="BM58" s="210">
        <f t="shared" si="70"/>
        <v>0</v>
      </c>
      <c r="BN58" s="512">
        <f t="shared" si="71"/>
        <v>148.79999999999998</v>
      </c>
      <c r="BO58" s="397">
        <f t="shared" si="72"/>
        <v>0</v>
      </c>
      <c r="BP58" s="210">
        <f t="shared" si="73"/>
        <v>0</v>
      </c>
      <c r="BQ58" s="44">
        <f t="shared" si="74"/>
        <v>0</v>
      </c>
      <c r="BR58" s="70">
        <v>482</v>
      </c>
    </row>
    <row r="59" spans="1:70" ht="12.75" customHeight="1">
      <c r="A59" s="44" t="str">
        <f t="shared" si="57"/>
        <v>LA31117</v>
      </c>
      <c r="B59" s="120" t="s">
        <v>1075</v>
      </c>
      <c r="C59" s="47" t="s">
        <v>1057</v>
      </c>
      <c r="D59" s="115" t="s">
        <v>7</v>
      </c>
      <c r="E59" s="232"/>
      <c r="F59" s="48" t="s">
        <v>57</v>
      </c>
      <c r="G59" s="48" t="s">
        <v>87</v>
      </c>
      <c r="H59" s="48" t="s">
        <v>74</v>
      </c>
      <c r="I59" s="223" t="s">
        <v>1798</v>
      </c>
      <c r="J59" s="636" t="s">
        <v>1812</v>
      </c>
      <c r="K59" s="636" t="s">
        <v>1797</v>
      </c>
      <c r="L59" s="223" t="s">
        <v>1799</v>
      </c>
      <c r="M59" s="48">
        <v>4.7539999999999996</v>
      </c>
      <c r="N59" s="119">
        <v>5</v>
      </c>
      <c r="O59" s="233"/>
      <c r="P59" s="233"/>
      <c r="Q59" s="49"/>
      <c r="R59" s="50"/>
      <c r="S59" s="51"/>
      <c r="T59" s="52"/>
      <c r="U59" s="53"/>
      <c r="V59" s="54"/>
      <c r="W59" s="55"/>
      <c r="X59" s="56"/>
      <c r="Y59" s="57"/>
      <c r="Z59" s="58"/>
      <c r="AA59" s="59"/>
      <c r="AB59" s="95"/>
      <c r="AC59" s="95"/>
      <c r="AD59" s="213">
        <f t="shared" si="19"/>
        <v>0</v>
      </c>
      <c r="AE59" s="61">
        <f t="shared" si="58"/>
        <v>0</v>
      </c>
      <c r="AF59" s="62"/>
      <c r="AG59" s="62"/>
      <c r="AH59" s="63"/>
      <c r="AI59" s="62"/>
      <c r="AJ59" s="62"/>
      <c r="AK59" s="62"/>
      <c r="AL59" s="516"/>
      <c r="AM59" s="510"/>
      <c r="AN59" s="62">
        <f>ROUND(CEILING(AR59*('Summary '!$J$2/100+1),5),0)-1</f>
        <v>149</v>
      </c>
      <c r="AO59" s="63">
        <f t="shared" si="59"/>
        <v>0</v>
      </c>
      <c r="AP59" s="63">
        <f t="shared" si="60"/>
        <v>0</v>
      </c>
      <c r="AQ59" s="63"/>
      <c r="AR59" s="62">
        <v>119</v>
      </c>
      <c r="AS59" s="62"/>
      <c r="AT59" s="514"/>
      <c r="AU59" s="515"/>
      <c r="AV59" s="511">
        <f t="shared" si="61"/>
        <v>119</v>
      </c>
      <c r="AW59" s="511">
        <f t="shared" si="62"/>
        <v>119</v>
      </c>
      <c r="AX59" s="64"/>
      <c r="AY59" s="65"/>
      <c r="AZ59" s="66"/>
      <c r="BA59" s="67"/>
      <c r="BB59" s="68"/>
      <c r="BC59" s="45">
        <f t="shared" si="63"/>
        <v>0</v>
      </c>
      <c r="BD59" s="44">
        <f t="shared" si="64"/>
        <v>0</v>
      </c>
      <c r="BE59" s="512">
        <f t="shared" si="65"/>
        <v>124.95</v>
      </c>
      <c r="BF59" s="242"/>
      <c r="BG59" s="210">
        <f t="shared" si="66"/>
        <v>0</v>
      </c>
      <c r="BH59" s="512">
        <f t="shared" si="67"/>
        <v>130.9</v>
      </c>
      <c r="BI59" s="95"/>
      <c r="BJ59" s="44">
        <f t="shared" si="68"/>
        <v>0</v>
      </c>
      <c r="BK59" s="512">
        <f t="shared" si="69"/>
        <v>136.85</v>
      </c>
      <c r="BL59" s="95"/>
      <c r="BM59" s="210">
        <f t="shared" si="70"/>
        <v>0</v>
      </c>
      <c r="BN59" s="512">
        <f t="shared" si="71"/>
        <v>142.79999999999998</v>
      </c>
      <c r="BO59" s="397">
        <f t="shared" si="72"/>
        <v>0</v>
      </c>
      <c r="BP59" s="210">
        <f t="shared" si="73"/>
        <v>0</v>
      </c>
      <c r="BQ59" s="44">
        <f t="shared" si="74"/>
        <v>0</v>
      </c>
      <c r="BR59" s="70">
        <v>1117</v>
      </c>
    </row>
    <row r="60" spans="1:70" ht="12.75" customHeight="1">
      <c r="A60" s="44" t="str">
        <f t="shared" si="57"/>
        <v>LA31118</v>
      </c>
      <c r="B60" s="120" t="s">
        <v>1075</v>
      </c>
      <c r="C60" s="47" t="s">
        <v>1058</v>
      </c>
      <c r="D60" s="115" t="s">
        <v>7</v>
      </c>
      <c r="E60" s="232"/>
      <c r="F60" s="48" t="s">
        <v>57</v>
      </c>
      <c r="G60" s="48" t="s">
        <v>87</v>
      </c>
      <c r="H60" s="48" t="s">
        <v>74</v>
      </c>
      <c r="I60" s="223" t="s">
        <v>1798</v>
      </c>
      <c r="J60" s="636" t="s">
        <v>1812</v>
      </c>
      <c r="K60" s="636" t="s">
        <v>1797</v>
      </c>
      <c r="L60" s="223" t="s">
        <v>1799</v>
      </c>
      <c r="M60" s="48">
        <v>5.056</v>
      </c>
      <c r="N60" s="119">
        <v>5</v>
      </c>
      <c r="O60" s="233"/>
      <c r="P60" s="233"/>
      <c r="Q60" s="49"/>
      <c r="R60" s="50"/>
      <c r="S60" s="51"/>
      <c r="T60" s="52"/>
      <c r="U60" s="53"/>
      <c r="V60" s="54"/>
      <c r="W60" s="55"/>
      <c r="X60" s="56"/>
      <c r="Y60" s="57"/>
      <c r="Z60" s="58"/>
      <c r="AA60" s="59"/>
      <c r="AB60" s="95"/>
      <c r="AC60" s="95"/>
      <c r="AD60" s="213">
        <f t="shared" si="19"/>
        <v>0</v>
      </c>
      <c r="AE60" s="61">
        <f t="shared" si="58"/>
        <v>0</v>
      </c>
      <c r="AF60" s="62"/>
      <c r="AG60" s="62"/>
      <c r="AH60" s="63"/>
      <c r="AI60" s="62"/>
      <c r="AJ60" s="62"/>
      <c r="AK60" s="62"/>
      <c r="AL60" s="516"/>
      <c r="AM60" s="510"/>
      <c r="AN60" s="62">
        <f>ROUND(CEILING(AR60*('Summary '!$J$2/100+1),5),0)-1</f>
        <v>149</v>
      </c>
      <c r="AO60" s="63">
        <f t="shared" si="59"/>
        <v>0</v>
      </c>
      <c r="AP60" s="63">
        <f t="shared" si="60"/>
        <v>0</v>
      </c>
      <c r="AQ60" s="63"/>
      <c r="AR60" s="62">
        <v>119</v>
      </c>
      <c r="AS60" s="62"/>
      <c r="AT60" s="514"/>
      <c r="AU60" s="515"/>
      <c r="AV60" s="511">
        <f t="shared" si="61"/>
        <v>119</v>
      </c>
      <c r="AW60" s="511">
        <f t="shared" si="62"/>
        <v>119</v>
      </c>
      <c r="AX60" s="64"/>
      <c r="AY60" s="65"/>
      <c r="AZ60" s="66"/>
      <c r="BA60" s="67"/>
      <c r="BB60" s="68"/>
      <c r="BC60" s="45">
        <f t="shared" si="63"/>
        <v>0</v>
      </c>
      <c r="BD60" s="44">
        <f t="shared" si="64"/>
        <v>0</v>
      </c>
      <c r="BE60" s="512">
        <f t="shared" si="65"/>
        <v>124.95</v>
      </c>
      <c r="BF60" s="242"/>
      <c r="BG60" s="210">
        <f t="shared" si="66"/>
        <v>0</v>
      </c>
      <c r="BH60" s="512">
        <f t="shared" si="67"/>
        <v>130.9</v>
      </c>
      <c r="BI60" s="95"/>
      <c r="BJ60" s="44">
        <f t="shared" si="68"/>
        <v>0</v>
      </c>
      <c r="BK60" s="512">
        <f t="shared" si="69"/>
        <v>136.85</v>
      </c>
      <c r="BL60" s="95"/>
      <c r="BM60" s="210">
        <f t="shared" si="70"/>
        <v>0</v>
      </c>
      <c r="BN60" s="512">
        <f t="shared" si="71"/>
        <v>142.79999999999998</v>
      </c>
      <c r="BO60" s="397">
        <f t="shared" si="72"/>
        <v>0</v>
      </c>
      <c r="BP60" s="210">
        <f t="shared" si="73"/>
        <v>0</v>
      </c>
      <c r="BQ60" s="44">
        <f t="shared" si="74"/>
        <v>0</v>
      </c>
      <c r="BR60" s="70">
        <v>1118</v>
      </c>
    </row>
    <row r="61" spans="1:70" ht="12.75" customHeight="1">
      <c r="A61" s="44" t="str">
        <f t="shared" si="57"/>
        <v>LA31115</v>
      </c>
      <c r="B61" s="120" t="s">
        <v>1075</v>
      </c>
      <c r="C61" s="47" t="s">
        <v>1059</v>
      </c>
      <c r="D61" s="115" t="s">
        <v>7</v>
      </c>
      <c r="E61" s="232"/>
      <c r="F61" s="48" t="s">
        <v>57</v>
      </c>
      <c r="G61" s="48" t="s">
        <v>87</v>
      </c>
      <c r="H61" s="118" t="s">
        <v>74</v>
      </c>
      <c r="I61" s="223" t="s">
        <v>1798</v>
      </c>
      <c r="J61" s="636" t="s">
        <v>1812</v>
      </c>
      <c r="K61" s="636" t="s">
        <v>1797</v>
      </c>
      <c r="L61" s="223" t="s">
        <v>1799</v>
      </c>
      <c r="M61" s="118">
        <v>4.4450000000000003</v>
      </c>
      <c r="N61" s="119">
        <v>3</v>
      </c>
      <c r="O61" s="233"/>
      <c r="P61" s="233"/>
      <c r="Q61" s="49"/>
      <c r="R61" s="50"/>
      <c r="S61" s="51"/>
      <c r="T61" s="52"/>
      <c r="U61" s="53"/>
      <c r="V61" s="54"/>
      <c r="W61" s="55"/>
      <c r="X61" s="56"/>
      <c r="Y61" s="57"/>
      <c r="Z61" s="58"/>
      <c r="AA61" s="59"/>
      <c r="AB61" s="95"/>
      <c r="AC61" s="95"/>
      <c r="AD61" s="213">
        <f t="shared" si="19"/>
        <v>0</v>
      </c>
      <c r="AE61" s="61">
        <f t="shared" si="58"/>
        <v>0</v>
      </c>
      <c r="AF61" s="62"/>
      <c r="AG61" s="62"/>
      <c r="AH61" s="63"/>
      <c r="AI61" s="62"/>
      <c r="AJ61" s="62"/>
      <c r="AK61" s="62"/>
      <c r="AL61" s="516"/>
      <c r="AM61" s="510"/>
      <c r="AN61" s="62">
        <f>ROUND(CEILING(AR61*('Summary '!$J$2/100+1),5),0)-1</f>
        <v>149</v>
      </c>
      <c r="AO61" s="63">
        <f t="shared" si="59"/>
        <v>0</v>
      </c>
      <c r="AP61" s="63">
        <f t="shared" si="60"/>
        <v>0</v>
      </c>
      <c r="AQ61" s="63"/>
      <c r="AR61" s="62">
        <v>119</v>
      </c>
      <c r="AS61" s="62"/>
      <c r="AT61" s="514"/>
      <c r="AU61" s="515"/>
      <c r="AV61" s="511">
        <f t="shared" si="61"/>
        <v>119</v>
      </c>
      <c r="AW61" s="511">
        <f t="shared" si="62"/>
        <v>119</v>
      </c>
      <c r="AX61" s="64"/>
      <c r="AY61" s="65"/>
      <c r="AZ61" s="66"/>
      <c r="BA61" s="67"/>
      <c r="BB61" s="68"/>
      <c r="BC61" s="45">
        <f t="shared" si="63"/>
        <v>0</v>
      </c>
      <c r="BD61" s="44">
        <f t="shared" si="64"/>
        <v>0</v>
      </c>
      <c r="BE61" s="512">
        <f t="shared" si="65"/>
        <v>124.95</v>
      </c>
      <c r="BF61" s="242"/>
      <c r="BG61" s="210">
        <f t="shared" si="66"/>
        <v>0</v>
      </c>
      <c r="BH61" s="512">
        <f t="shared" si="67"/>
        <v>130.9</v>
      </c>
      <c r="BI61" s="95"/>
      <c r="BJ61" s="44">
        <f t="shared" si="68"/>
        <v>0</v>
      </c>
      <c r="BK61" s="512">
        <f t="shared" si="69"/>
        <v>136.85</v>
      </c>
      <c r="BL61" s="95"/>
      <c r="BM61" s="210">
        <f t="shared" si="70"/>
        <v>0</v>
      </c>
      <c r="BN61" s="512">
        <f t="shared" si="71"/>
        <v>142.79999999999998</v>
      </c>
      <c r="BO61" s="397">
        <f t="shared" si="72"/>
        <v>0</v>
      </c>
      <c r="BP61" s="210">
        <f t="shared" si="73"/>
        <v>0</v>
      </c>
      <c r="BQ61" s="44">
        <f t="shared" si="74"/>
        <v>0</v>
      </c>
      <c r="BR61" s="70">
        <v>1115</v>
      </c>
    </row>
    <row r="62" spans="1:70" ht="12.75" customHeight="1">
      <c r="A62" s="44" t="str">
        <f t="shared" si="57"/>
        <v>LA31116</v>
      </c>
      <c r="B62" s="120" t="s">
        <v>1075</v>
      </c>
      <c r="C62" s="47" t="s">
        <v>1060</v>
      </c>
      <c r="D62" s="115" t="s">
        <v>7</v>
      </c>
      <c r="E62" s="232"/>
      <c r="F62" s="48" t="s">
        <v>57</v>
      </c>
      <c r="G62" s="48" t="s">
        <v>87</v>
      </c>
      <c r="H62" s="48" t="s">
        <v>74</v>
      </c>
      <c r="I62" s="223" t="s">
        <v>1798</v>
      </c>
      <c r="J62" s="636" t="s">
        <v>1812</v>
      </c>
      <c r="K62" s="636" t="s">
        <v>1797</v>
      </c>
      <c r="L62" s="223" t="s">
        <v>1799</v>
      </c>
      <c r="M62" s="48">
        <v>4.5679999999999996</v>
      </c>
      <c r="N62" s="119">
        <v>3</v>
      </c>
      <c r="O62" s="233"/>
      <c r="P62" s="233"/>
      <c r="Q62" s="49"/>
      <c r="R62" s="50"/>
      <c r="S62" s="51"/>
      <c r="T62" s="52"/>
      <c r="U62" s="53"/>
      <c r="V62" s="54"/>
      <c r="W62" s="55"/>
      <c r="X62" s="56"/>
      <c r="Y62" s="57"/>
      <c r="Z62" s="58"/>
      <c r="AA62" s="59"/>
      <c r="AB62" s="95"/>
      <c r="AC62" s="95"/>
      <c r="AD62" s="213">
        <f t="shared" si="19"/>
        <v>0</v>
      </c>
      <c r="AE62" s="61">
        <f t="shared" si="58"/>
        <v>0</v>
      </c>
      <c r="AF62" s="62"/>
      <c r="AG62" s="62"/>
      <c r="AH62" s="63"/>
      <c r="AI62" s="62"/>
      <c r="AJ62" s="62"/>
      <c r="AK62" s="62"/>
      <c r="AL62" s="516"/>
      <c r="AM62" s="510"/>
      <c r="AN62" s="62">
        <f>ROUND(CEILING(AR62*('Summary '!$J$2/100+1),5),0)-1</f>
        <v>149</v>
      </c>
      <c r="AO62" s="63">
        <f t="shared" si="59"/>
        <v>0</v>
      </c>
      <c r="AP62" s="63">
        <f t="shared" si="60"/>
        <v>0</v>
      </c>
      <c r="AQ62" s="63"/>
      <c r="AR62" s="62">
        <v>119</v>
      </c>
      <c r="AS62" s="62"/>
      <c r="AT62" s="514"/>
      <c r="AU62" s="515"/>
      <c r="AV62" s="511">
        <f t="shared" si="61"/>
        <v>119</v>
      </c>
      <c r="AW62" s="511">
        <f t="shared" si="62"/>
        <v>119</v>
      </c>
      <c r="AX62" s="64"/>
      <c r="AY62" s="65"/>
      <c r="AZ62" s="66"/>
      <c r="BA62" s="67"/>
      <c r="BB62" s="68"/>
      <c r="BC62" s="45">
        <f t="shared" si="63"/>
        <v>0</v>
      </c>
      <c r="BD62" s="44">
        <f t="shared" si="64"/>
        <v>0</v>
      </c>
      <c r="BE62" s="512">
        <f t="shared" si="65"/>
        <v>124.95</v>
      </c>
      <c r="BF62" s="242"/>
      <c r="BG62" s="210">
        <f t="shared" si="66"/>
        <v>0</v>
      </c>
      <c r="BH62" s="512">
        <f t="shared" si="67"/>
        <v>130.9</v>
      </c>
      <c r="BI62" s="95"/>
      <c r="BJ62" s="44">
        <f t="shared" si="68"/>
        <v>0</v>
      </c>
      <c r="BK62" s="512">
        <f t="shared" si="69"/>
        <v>136.85</v>
      </c>
      <c r="BL62" s="95"/>
      <c r="BM62" s="210">
        <f t="shared" si="70"/>
        <v>0</v>
      </c>
      <c r="BN62" s="512">
        <f t="shared" si="71"/>
        <v>142.79999999999998</v>
      </c>
      <c r="BO62" s="397">
        <f t="shared" si="72"/>
        <v>0</v>
      </c>
      <c r="BP62" s="210">
        <f t="shared" si="73"/>
        <v>0</v>
      </c>
      <c r="BQ62" s="44">
        <f t="shared" si="74"/>
        <v>0</v>
      </c>
      <c r="BR62" s="70">
        <v>1116</v>
      </c>
    </row>
    <row r="63" spans="1:70" ht="12.75" customHeight="1">
      <c r="A63" s="44" t="str">
        <f t="shared" si="57"/>
        <v>LA30750</v>
      </c>
      <c r="B63" s="120" t="s">
        <v>1075</v>
      </c>
      <c r="C63" s="47" t="s">
        <v>1061</v>
      </c>
      <c r="D63" s="115" t="s">
        <v>7</v>
      </c>
      <c r="E63" s="232"/>
      <c r="F63" s="48" t="s">
        <v>57</v>
      </c>
      <c r="G63" s="48" t="s">
        <v>87</v>
      </c>
      <c r="H63" s="48" t="s">
        <v>74</v>
      </c>
      <c r="I63" s="223" t="s">
        <v>1798</v>
      </c>
      <c r="J63" s="636" t="s">
        <v>1812</v>
      </c>
      <c r="K63" s="636" t="s">
        <v>1797</v>
      </c>
      <c r="L63" s="223" t="s">
        <v>1799</v>
      </c>
      <c r="M63" s="48">
        <v>4.57</v>
      </c>
      <c r="N63" s="119">
        <v>5</v>
      </c>
      <c r="O63" s="233"/>
      <c r="P63" s="233"/>
      <c r="Q63" s="49"/>
      <c r="R63" s="50"/>
      <c r="S63" s="51"/>
      <c r="T63" s="52"/>
      <c r="U63" s="53"/>
      <c r="V63" s="54"/>
      <c r="W63" s="55"/>
      <c r="X63" s="56"/>
      <c r="Y63" s="57"/>
      <c r="Z63" s="58"/>
      <c r="AA63" s="59"/>
      <c r="AB63" s="95"/>
      <c r="AC63" s="95"/>
      <c r="AD63" s="213">
        <f t="shared" si="19"/>
        <v>0</v>
      </c>
      <c r="AE63" s="61">
        <f t="shared" si="58"/>
        <v>0</v>
      </c>
      <c r="AF63" s="62"/>
      <c r="AG63" s="62"/>
      <c r="AH63" s="63"/>
      <c r="AI63" s="62"/>
      <c r="AJ63" s="62"/>
      <c r="AK63" s="62"/>
      <c r="AL63" s="516"/>
      <c r="AM63" s="510"/>
      <c r="AN63" s="62">
        <f>ROUND(CEILING(AR63*('Summary '!$J$2/100+1),5),0)-1</f>
        <v>149</v>
      </c>
      <c r="AO63" s="63">
        <f t="shared" si="59"/>
        <v>0</v>
      </c>
      <c r="AP63" s="63">
        <f t="shared" si="60"/>
        <v>0</v>
      </c>
      <c r="AQ63" s="63"/>
      <c r="AR63" s="62">
        <v>119</v>
      </c>
      <c r="AS63" s="62"/>
      <c r="AT63" s="514"/>
      <c r="AU63" s="515"/>
      <c r="AV63" s="511">
        <f t="shared" si="61"/>
        <v>119</v>
      </c>
      <c r="AW63" s="511">
        <f t="shared" si="62"/>
        <v>119</v>
      </c>
      <c r="AX63" s="64"/>
      <c r="AY63" s="65"/>
      <c r="AZ63" s="66"/>
      <c r="BA63" s="67"/>
      <c r="BB63" s="68"/>
      <c r="BC63" s="45">
        <f t="shared" si="63"/>
        <v>0</v>
      </c>
      <c r="BD63" s="44">
        <f t="shared" si="64"/>
        <v>0</v>
      </c>
      <c r="BE63" s="512">
        <f t="shared" si="65"/>
        <v>124.95</v>
      </c>
      <c r="BF63" s="242"/>
      <c r="BG63" s="210">
        <f t="shared" si="66"/>
        <v>0</v>
      </c>
      <c r="BH63" s="512">
        <f t="shared" si="67"/>
        <v>130.9</v>
      </c>
      <c r="BI63" s="95"/>
      <c r="BJ63" s="44">
        <f t="shared" si="68"/>
        <v>0</v>
      </c>
      <c r="BK63" s="512">
        <f t="shared" si="69"/>
        <v>136.85</v>
      </c>
      <c r="BL63" s="95"/>
      <c r="BM63" s="210">
        <f t="shared" si="70"/>
        <v>0</v>
      </c>
      <c r="BN63" s="512">
        <f t="shared" si="71"/>
        <v>142.79999999999998</v>
      </c>
      <c r="BO63" s="397">
        <f t="shared" si="72"/>
        <v>0</v>
      </c>
      <c r="BP63" s="210">
        <f t="shared" si="73"/>
        <v>0</v>
      </c>
      <c r="BQ63" s="44">
        <f t="shared" si="74"/>
        <v>0</v>
      </c>
      <c r="BR63" s="70">
        <v>750</v>
      </c>
    </row>
    <row r="64" spans="1:70" ht="12.75" customHeight="1">
      <c r="A64" s="44" t="str">
        <f t="shared" si="57"/>
        <v>LA30753</v>
      </c>
      <c r="B64" s="120" t="s">
        <v>1075</v>
      </c>
      <c r="C64" s="47" t="s">
        <v>1062</v>
      </c>
      <c r="D64" s="115" t="s">
        <v>7</v>
      </c>
      <c r="E64" s="232"/>
      <c r="F64" s="48" t="s">
        <v>57</v>
      </c>
      <c r="G64" s="48" t="s">
        <v>99</v>
      </c>
      <c r="H64" s="48" t="s">
        <v>79</v>
      </c>
      <c r="I64" s="223" t="s">
        <v>1798</v>
      </c>
      <c r="J64" s="636" t="s">
        <v>1812</v>
      </c>
      <c r="K64" s="636" t="s">
        <v>1797</v>
      </c>
      <c r="L64" s="223" t="s">
        <v>1799</v>
      </c>
      <c r="M64" s="48">
        <v>5.5</v>
      </c>
      <c r="N64" s="119">
        <v>2</v>
      </c>
      <c r="O64" s="233"/>
      <c r="P64" s="233"/>
      <c r="Q64" s="49"/>
      <c r="R64" s="50"/>
      <c r="S64" s="51"/>
      <c r="T64" s="52"/>
      <c r="U64" s="53"/>
      <c r="V64" s="54"/>
      <c r="W64" s="55"/>
      <c r="X64" s="56"/>
      <c r="Y64" s="57"/>
      <c r="Z64" s="58"/>
      <c r="AA64" s="59"/>
      <c r="AB64" s="95"/>
      <c r="AC64" s="95"/>
      <c r="AD64" s="213">
        <f t="shared" si="19"/>
        <v>0</v>
      </c>
      <c r="AE64" s="61">
        <f t="shared" si="58"/>
        <v>0</v>
      </c>
      <c r="AF64" s="62"/>
      <c r="AG64" s="62"/>
      <c r="AH64" s="63"/>
      <c r="AI64" s="62"/>
      <c r="AJ64" s="62"/>
      <c r="AK64" s="62"/>
      <c r="AL64" s="516"/>
      <c r="AM64" s="510"/>
      <c r="AN64" s="62">
        <f>ROUND(CEILING(AR64*('Summary '!$J$2/100+1),5),0)-1</f>
        <v>149</v>
      </c>
      <c r="AO64" s="63">
        <f t="shared" si="59"/>
        <v>0</v>
      </c>
      <c r="AP64" s="63">
        <f t="shared" si="60"/>
        <v>0</v>
      </c>
      <c r="AQ64" s="63"/>
      <c r="AR64" s="62">
        <v>119</v>
      </c>
      <c r="AS64" s="62"/>
      <c r="AT64" s="514"/>
      <c r="AU64" s="515"/>
      <c r="AV64" s="511">
        <f t="shared" si="61"/>
        <v>119</v>
      </c>
      <c r="AW64" s="511">
        <f t="shared" si="62"/>
        <v>119</v>
      </c>
      <c r="AX64" s="64"/>
      <c r="AY64" s="65"/>
      <c r="AZ64" s="66"/>
      <c r="BA64" s="67"/>
      <c r="BB64" s="68"/>
      <c r="BC64" s="45">
        <f t="shared" si="63"/>
        <v>0</v>
      </c>
      <c r="BD64" s="44">
        <f t="shared" si="64"/>
        <v>0</v>
      </c>
      <c r="BE64" s="512">
        <f t="shared" si="65"/>
        <v>124.95</v>
      </c>
      <c r="BF64" s="242"/>
      <c r="BG64" s="210">
        <f t="shared" si="66"/>
        <v>0</v>
      </c>
      <c r="BH64" s="512">
        <f t="shared" si="67"/>
        <v>130.9</v>
      </c>
      <c r="BI64" s="95"/>
      <c r="BJ64" s="44">
        <f t="shared" si="68"/>
        <v>0</v>
      </c>
      <c r="BK64" s="512">
        <f t="shared" si="69"/>
        <v>136.85</v>
      </c>
      <c r="BL64" s="95"/>
      <c r="BM64" s="210">
        <f t="shared" si="70"/>
        <v>0</v>
      </c>
      <c r="BN64" s="512">
        <f t="shared" si="71"/>
        <v>142.79999999999998</v>
      </c>
      <c r="BO64" s="397">
        <f t="shared" si="72"/>
        <v>0</v>
      </c>
      <c r="BP64" s="210">
        <f t="shared" si="73"/>
        <v>0</v>
      </c>
      <c r="BQ64" s="44">
        <f t="shared" si="74"/>
        <v>0</v>
      </c>
      <c r="BR64" s="70">
        <v>753</v>
      </c>
    </row>
    <row r="65" spans="1:70" ht="12" customHeight="1">
      <c r="A65" s="44" t="str">
        <f t="shared" si="57"/>
        <v>LA30754</v>
      </c>
      <c r="B65" s="120" t="s">
        <v>1075</v>
      </c>
      <c r="C65" s="47" t="s">
        <v>1063</v>
      </c>
      <c r="D65" s="115" t="s">
        <v>7</v>
      </c>
      <c r="E65" s="232"/>
      <c r="F65" s="48" t="s">
        <v>57</v>
      </c>
      <c r="G65" s="48" t="s">
        <v>99</v>
      </c>
      <c r="H65" s="48" t="s">
        <v>74</v>
      </c>
      <c r="I65" s="223" t="s">
        <v>1798</v>
      </c>
      <c r="J65" s="636" t="s">
        <v>1812</v>
      </c>
      <c r="K65" s="636" t="s">
        <v>1797</v>
      </c>
      <c r="L65" s="223" t="s">
        <v>1799</v>
      </c>
      <c r="M65" s="48">
        <v>3.8</v>
      </c>
      <c r="N65" s="119">
        <v>2</v>
      </c>
      <c r="O65" s="233"/>
      <c r="P65" s="233"/>
      <c r="Q65" s="49"/>
      <c r="R65" s="50"/>
      <c r="S65" s="51"/>
      <c r="T65" s="52"/>
      <c r="U65" s="53"/>
      <c r="V65" s="54"/>
      <c r="W65" s="55"/>
      <c r="X65" s="56"/>
      <c r="Y65" s="57"/>
      <c r="Z65" s="58"/>
      <c r="AA65" s="59"/>
      <c r="AB65" s="95"/>
      <c r="AC65" s="95"/>
      <c r="AD65" s="213">
        <f t="shared" si="19"/>
        <v>0</v>
      </c>
      <c r="AE65" s="61">
        <f t="shared" si="58"/>
        <v>0</v>
      </c>
      <c r="AF65" s="62"/>
      <c r="AG65" s="62"/>
      <c r="AH65" s="63"/>
      <c r="AI65" s="62"/>
      <c r="AJ65" s="62"/>
      <c r="AK65" s="62"/>
      <c r="AL65" s="516"/>
      <c r="AM65" s="510"/>
      <c r="AN65" s="62">
        <f>ROUND(CEILING(AR65*('Summary '!$J$2/100+1),5),0)-1</f>
        <v>129</v>
      </c>
      <c r="AO65" s="63">
        <f t="shared" si="59"/>
        <v>0</v>
      </c>
      <c r="AP65" s="63">
        <f t="shared" si="60"/>
        <v>0</v>
      </c>
      <c r="AQ65" s="63"/>
      <c r="AR65" s="62">
        <v>104</v>
      </c>
      <c r="AS65" s="62"/>
      <c r="AT65" s="514"/>
      <c r="AU65" s="515"/>
      <c r="AV65" s="511">
        <f t="shared" si="61"/>
        <v>104</v>
      </c>
      <c r="AW65" s="511">
        <f t="shared" si="62"/>
        <v>104</v>
      </c>
      <c r="AX65" s="64"/>
      <c r="AY65" s="65"/>
      <c r="AZ65" s="66"/>
      <c r="BA65" s="67"/>
      <c r="BB65" s="68"/>
      <c r="BC65" s="45">
        <f t="shared" si="63"/>
        <v>0</v>
      </c>
      <c r="BD65" s="44">
        <f t="shared" si="64"/>
        <v>0</v>
      </c>
      <c r="BE65" s="512">
        <f t="shared" si="65"/>
        <v>109.2</v>
      </c>
      <c r="BF65" s="242"/>
      <c r="BG65" s="210">
        <f t="shared" si="66"/>
        <v>0</v>
      </c>
      <c r="BH65" s="512">
        <f t="shared" si="67"/>
        <v>114.4</v>
      </c>
      <c r="BI65" s="95"/>
      <c r="BJ65" s="44">
        <f t="shared" si="68"/>
        <v>0</v>
      </c>
      <c r="BK65" s="512">
        <f t="shared" si="69"/>
        <v>119.6</v>
      </c>
      <c r="BL65" s="95"/>
      <c r="BM65" s="210">
        <f t="shared" si="70"/>
        <v>0</v>
      </c>
      <c r="BN65" s="512">
        <f t="shared" si="71"/>
        <v>124.8</v>
      </c>
      <c r="BO65" s="397">
        <f t="shared" si="72"/>
        <v>0</v>
      </c>
      <c r="BP65" s="210">
        <f t="shared" si="73"/>
        <v>0</v>
      </c>
      <c r="BQ65" s="44">
        <f t="shared" si="74"/>
        <v>0</v>
      </c>
      <c r="BR65" s="70">
        <v>754</v>
      </c>
    </row>
    <row r="66" spans="1:70" ht="12.75" customHeight="1">
      <c r="A66" s="44" t="str">
        <f t="shared" si="57"/>
        <v>LA30898</v>
      </c>
      <c r="B66" s="83" t="s">
        <v>1075</v>
      </c>
      <c r="C66" s="83" t="s">
        <v>1091</v>
      </c>
      <c r="D66" s="83" t="s">
        <v>65</v>
      </c>
      <c r="E66" s="247"/>
      <c r="F66" s="118" t="s">
        <v>337</v>
      </c>
      <c r="G66" s="650" t="s">
        <v>1995</v>
      </c>
      <c r="H66" s="48" t="s">
        <v>74</v>
      </c>
      <c r="I66" s="223" t="s">
        <v>1798</v>
      </c>
      <c r="J66" s="636" t="s">
        <v>1812</v>
      </c>
      <c r="K66" s="636" t="s">
        <v>1797</v>
      </c>
      <c r="L66" s="223" t="s">
        <v>1799</v>
      </c>
      <c r="M66" s="48">
        <v>3</v>
      </c>
      <c r="N66" s="119">
        <v>1</v>
      </c>
      <c r="O66" s="233"/>
      <c r="P66" s="233"/>
      <c r="Q66" s="49"/>
      <c r="R66" s="50"/>
      <c r="S66" s="51"/>
      <c r="T66" s="52"/>
      <c r="U66" s="53"/>
      <c r="V66" s="54"/>
      <c r="W66" s="55"/>
      <c r="X66" s="56"/>
      <c r="Y66" s="57"/>
      <c r="Z66" s="58"/>
      <c r="AA66" s="59"/>
      <c r="AB66" s="95"/>
      <c r="AC66" s="95"/>
      <c r="AD66" s="213">
        <f t="shared" si="19"/>
        <v>0</v>
      </c>
      <c r="AE66" s="61">
        <f t="shared" si="58"/>
        <v>0</v>
      </c>
      <c r="AF66" s="62"/>
      <c r="AG66" s="62"/>
      <c r="AH66" s="63"/>
      <c r="AI66" s="62"/>
      <c r="AJ66" s="62"/>
      <c r="AK66" s="62"/>
      <c r="AL66" s="516"/>
      <c r="AM66" s="510"/>
      <c r="AN66" s="62">
        <f>ROUND(CEILING(AR66*('Summary '!$J$4/100+1),5),0)-1</f>
        <v>234</v>
      </c>
      <c r="AO66" s="63">
        <f t="shared" si="59"/>
        <v>0</v>
      </c>
      <c r="AP66" s="63">
        <f t="shared" si="60"/>
        <v>0</v>
      </c>
      <c r="AQ66" s="63"/>
      <c r="AR66" s="62">
        <v>189</v>
      </c>
      <c r="AS66" s="62"/>
      <c r="AT66" s="514"/>
      <c r="AU66" s="515"/>
      <c r="AV66" s="511">
        <f t="shared" si="61"/>
        <v>189</v>
      </c>
      <c r="AW66" s="511">
        <f t="shared" si="62"/>
        <v>189</v>
      </c>
      <c r="AX66" s="64"/>
      <c r="AY66" s="65"/>
      <c r="AZ66" s="66"/>
      <c r="BA66" s="67"/>
      <c r="BB66" s="68"/>
      <c r="BC66" s="45">
        <f t="shared" si="63"/>
        <v>0</v>
      </c>
      <c r="BD66" s="44">
        <f t="shared" si="64"/>
        <v>0</v>
      </c>
      <c r="BE66" s="512">
        <f t="shared" si="65"/>
        <v>198.45000000000002</v>
      </c>
      <c r="BF66" s="242"/>
      <c r="BG66" s="210">
        <f t="shared" si="66"/>
        <v>0</v>
      </c>
      <c r="BH66" s="512">
        <f t="shared" si="67"/>
        <v>207.9</v>
      </c>
      <c r="BI66" s="400"/>
      <c r="BJ66" s="44">
        <f t="shared" si="68"/>
        <v>0</v>
      </c>
      <c r="BK66" s="512">
        <f t="shared" si="69"/>
        <v>217.35</v>
      </c>
      <c r="BL66" s="400"/>
      <c r="BM66" s="210">
        <f t="shared" si="70"/>
        <v>0</v>
      </c>
      <c r="BN66" s="512">
        <f t="shared" si="71"/>
        <v>226.79999999999998</v>
      </c>
      <c r="BO66" s="397">
        <f t="shared" si="72"/>
        <v>0</v>
      </c>
      <c r="BP66" s="210">
        <f t="shared" si="73"/>
        <v>0</v>
      </c>
      <c r="BQ66" s="44">
        <f t="shared" si="74"/>
        <v>0</v>
      </c>
      <c r="BR66" s="70">
        <v>898</v>
      </c>
    </row>
    <row r="67" spans="1:70" ht="12.75" customHeight="1">
      <c r="A67" s="44" t="str">
        <f t="shared" si="57"/>
        <v>LA31399</v>
      </c>
      <c r="B67" s="83" t="s">
        <v>1075</v>
      </c>
      <c r="C67" s="83" t="s">
        <v>1092</v>
      </c>
      <c r="D67" s="83" t="s">
        <v>65</v>
      </c>
      <c r="E67" s="247"/>
      <c r="F67" s="118" t="s">
        <v>337</v>
      </c>
      <c r="G67" s="650" t="s">
        <v>1996</v>
      </c>
      <c r="H67" s="48" t="s">
        <v>74</v>
      </c>
      <c r="I67" s="223" t="s">
        <v>1798</v>
      </c>
      <c r="J67" s="636" t="s">
        <v>1812</v>
      </c>
      <c r="K67" s="636" t="s">
        <v>1797</v>
      </c>
      <c r="L67" s="223" t="s">
        <v>1799</v>
      </c>
      <c r="M67" s="48">
        <v>3</v>
      </c>
      <c r="N67" s="119">
        <v>1</v>
      </c>
      <c r="O67" s="233"/>
      <c r="P67" s="233"/>
      <c r="Q67" s="49"/>
      <c r="R67" s="50"/>
      <c r="S67" s="51"/>
      <c r="T67" s="52"/>
      <c r="U67" s="53"/>
      <c r="V67" s="54"/>
      <c r="W67" s="55"/>
      <c r="X67" s="56"/>
      <c r="Y67" s="57"/>
      <c r="Z67" s="58"/>
      <c r="AA67" s="59"/>
      <c r="AB67" s="95"/>
      <c r="AC67" s="95"/>
      <c r="AD67" s="213">
        <f t="shared" si="19"/>
        <v>0</v>
      </c>
      <c r="AE67" s="61">
        <f t="shared" si="58"/>
        <v>0</v>
      </c>
      <c r="AF67" s="62"/>
      <c r="AG67" s="62"/>
      <c r="AH67" s="63"/>
      <c r="AI67" s="62"/>
      <c r="AJ67" s="62"/>
      <c r="AK67" s="62"/>
      <c r="AL67" s="516"/>
      <c r="AM67" s="510"/>
      <c r="AN67" s="62">
        <f>ROUND(CEILING(AR67*('Summary '!$J$4/100+1),5),0)-1</f>
        <v>234</v>
      </c>
      <c r="AO67" s="63">
        <f t="shared" si="59"/>
        <v>0</v>
      </c>
      <c r="AP67" s="63">
        <f t="shared" si="60"/>
        <v>0</v>
      </c>
      <c r="AQ67" s="63"/>
      <c r="AR67" s="62">
        <v>189</v>
      </c>
      <c r="AS67" s="62"/>
      <c r="AT67" s="514"/>
      <c r="AU67" s="515"/>
      <c r="AV67" s="511">
        <f t="shared" si="61"/>
        <v>189</v>
      </c>
      <c r="AW67" s="511">
        <f t="shared" si="62"/>
        <v>189</v>
      </c>
      <c r="AX67" s="64"/>
      <c r="AY67" s="65"/>
      <c r="AZ67" s="66"/>
      <c r="BA67" s="67"/>
      <c r="BB67" s="68"/>
      <c r="BC67" s="45">
        <f t="shared" si="63"/>
        <v>0</v>
      </c>
      <c r="BD67" s="44">
        <f t="shared" si="64"/>
        <v>0</v>
      </c>
      <c r="BE67" s="512">
        <f t="shared" si="65"/>
        <v>198.45000000000002</v>
      </c>
      <c r="BF67" s="242"/>
      <c r="BG67" s="210">
        <f t="shared" si="66"/>
        <v>0</v>
      </c>
      <c r="BH67" s="512">
        <f t="shared" si="67"/>
        <v>207.9</v>
      </c>
      <c r="BI67" s="400"/>
      <c r="BJ67" s="44">
        <f t="shared" si="68"/>
        <v>0</v>
      </c>
      <c r="BK67" s="512">
        <f t="shared" si="69"/>
        <v>217.35</v>
      </c>
      <c r="BL67" s="400"/>
      <c r="BM67" s="210">
        <f t="shared" si="70"/>
        <v>0</v>
      </c>
      <c r="BN67" s="512">
        <f t="shared" si="71"/>
        <v>226.79999999999998</v>
      </c>
      <c r="BO67" s="397">
        <f t="shared" si="72"/>
        <v>0</v>
      </c>
      <c r="BP67" s="210">
        <f t="shared" si="73"/>
        <v>0</v>
      </c>
      <c r="BQ67" s="44">
        <f t="shared" si="74"/>
        <v>0</v>
      </c>
      <c r="BR67" s="70">
        <v>1399</v>
      </c>
    </row>
    <row r="68" spans="1:70" ht="17">
      <c r="A68" s="229"/>
      <c r="B68" s="229"/>
      <c r="C68" s="298" t="s">
        <v>417</v>
      </c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116"/>
      <c r="AE68" s="229"/>
      <c r="AF68" s="229"/>
      <c r="AG68" s="229"/>
      <c r="AH68" s="229"/>
      <c r="AI68" s="229"/>
      <c r="AJ68" s="229"/>
      <c r="AK68" s="116"/>
      <c r="AL68" s="116"/>
      <c r="AM68" s="116"/>
      <c r="AN68" s="116"/>
      <c r="AO68" s="116"/>
      <c r="AP68" s="116"/>
      <c r="AQ68" s="116"/>
      <c r="AR68" s="229"/>
      <c r="AS68" s="229"/>
      <c r="AT68" s="229"/>
      <c r="AU68" s="229"/>
      <c r="AV68" s="229"/>
      <c r="AW68" s="229"/>
      <c r="AX68" s="230"/>
      <c r="AY68" s="230"/>
      <c r="AZ68" s="230"/>
      <c r="BA68" s="230"/>
      <c r="BB68" s="230"/>
      <c r="BC68" s="229"/>
      <c r="BD68" s="229"/>
      <c r="BE68" s="229"/>
      <c r="BF68" s="229"/>
      <c r="BG68" s="229"/>
      <c r="BH68" s="230"/>
      <c r="BI68" s="229"/>
      <c r="BJ68" s="229"/>
      <c r="BK68" s="229"/>
      <c r="BL68" s="229"/>
      <c r="BM68" s="229"/>
      <c r="BN68" s="229"/>
      <c r="BO68" s="229"/>
      <c r="BP68" s="229"/>
      <c r="BQ68" s="229"/>
      <c r="BR68" s="231"/>
    </row>
    <row r="69" spans="1:70" ht="12.75" customHeight="1">
      <c r="A69" s="210" t="str">
        <f t="shared" ref="A69:A78" si="75">"LA3"&amp;REPT(0,4-LEN(BR69))&amp;BR69</f>
        <v>LA31798</v>
      </c>
      <c r="B69" s="232" t="s">
        <v>417</v>
      </c>
      <c r="C69" s="232" t="s">
        <v>418</v>
      </c>
      <c r="D69" s="232" t="s">
        <v>7</v>
      </c>
      <c r="E69" s="232"/>
      <c r="F69" s="212" t="s">
        <v>58</v>
      </c>
      <c r="G69" s="212" t="s">
        <v>67</v>
      </c>
      <c r="H69" s="212" t="s">
        <v>74</v>
      </c>
      <c r="I69" s="223" t="s">
        <v>1798</v>
      </c>
      <c r="J69" s="636" t="s">
        <v>1810</v>
      </c>
      <c r="K69" s="636" t="s">
        <v>1797</v>
      </c>
      <c r="L69" s="223" t="s">
        <v>1799</v>
      </c>
      <c r="M69" s="212">
        <v>2.222</v>
      </c>
      <c r="N69" s="233">
        <v>10</v>
      </c>
      <c r="O69" s="233"/>
      <c r="P69" s="233"/>
      <c r="Q69" s="224"/>
      <c r="R69" s="225"/>
      <c r="S69" s="196"/>
      <c r="T69" s="197"/>
      <c r="U69" s="226"/>
      <c r="V69" s="199"/>
      <c r="W69" s="200"/>
      <c r="X69" s="201"/>
      <c r="Y69" s="202"/>
      <c r="Z69" s="203"/>
      <c r="AA69" s="227"/>
      <c r="AB69" s="95"/>
      <c r="AC69" s="95"/>
      <c r="AD69" s="213">
        <f t="shared" si="19"/>
        <v>0</v>
      </c>
      <c r="AE69" s="214">
        <f t="shared" ref="AE69:AE78" si="76">N69*AD69</f>
        <v>0</v>
      </c>
      <c r="AF69" s="62"/>
      <c r="AG69" s="62"/>
      <c r="AH69" s="63"/>
      <c r="AI69" s="62"/>
      <c r="AJ69" s="62"/>
      <c r="AK69" s="62"/>
      <c r="AL69" s="516"/>
      <c r="AM69" s="510"/>
      <c r="AN69" s="62">
        <f>ROUND(CEILING(AR69*('Summary '!$J$2/100+1),5),0)-1</f>
        <v>114</v>
      </c>
      <c r="AO69" s="63">
        <f t="shared" ref="AO69:AO78" si="77">IF(P69=TRUE,-0.05,0)</f>
        <v>0</v>
      </c>
      <c r="AP69" s="63">
        <f t="shared" ref="AP69:AP78" si="78">IF(O69=TRUE,0.15,0)</f>
        <v>0</v>
      </c>
      <c r="AQ69" s="63"/>
      <c r="AR69" s="62">
        <v>94</v>
      </c>
      <c r="AS69" s="62"/>
      <c r="AT69" s="510"/>
      <c r="AU69" s="511"/>
      <c r="AV69" s="511">
        <f t="shared" ref="AV69:AV78" si="79">IF(OrderFormType="Wholesale",CEILING(AR69*ExchRate,ExchRateRoundUpTo),CEILING(AN69*ExchRate,ExchRateRoundUpTo)/1.22)</f>
        <v>94</v>
      </c>
      <c r="AW69" s="511">
        <f t="shared" ref="AW69:AW78" si="80">AV69*(1+AO69+AP69)</f>
        <v>94</v>
      </c>
      <c r="AX69" s="234"/>
      <c r="AY69" s="235"/>
      <c r="AZ69" s="236"/>
      <c r="BA69" s="237"/>
      <c r="BB69" s="238"/>
      <c r="BC69" s="239">
        <f t="shared" ref="BC69:BC78" si="81">SUM(AX69:BB69)</f>
        <v>0</v>
      </c>
      <c r="BD69" s="210">
        <f t="shared" ref="BD69:BD78" si="82">N69*BC69</f>
        <v>0</v>
      </c>
      <c r="BE69" s="512">
        <f t="shared" ref="BE69:BE78" si="83">AV69*(1.05+AO69+AP69)</f>
        <v>98.7</v>
      </c>
      <c r="BF69" s="242"/>
      <c r="BG69" s="210">
        <f t="shared" ref="BG69:BG78" si="84">$N69*BF69</f>
        <v>0</v>
      </c>
      <c r="BH69" s="512">
        <f t="shared" ref="BH69:BH78" si="85">$AV69*(1.1+$AO69+$AP69)</f>
        <v>103.4</v>
      </c>
      <c r="BI69" s="240"/>
      <c r="BJ69" s="210">
        <f t="shared" ref="BJ69:BJ78" si="86">N69*BI69</f>
        <v>0</v>
      </c>
      <c r="BK69" s="512">
        <f t="shared" ref="BK69:BK78" si="87">AV69*(1.15+AO69+AP69)</f>
        <v>108.1</v>
      </c>
      <c r="BL69" s="240"/>
      <c r="BM69" s="210">
        <f t="shared" ref="BM69:BM78" si="88">N69*BL69</f>
        <v>0</v>
      </c>
      <c r="BN69" s="512">
        <f t="shared" ref="BN69:BN78" si="89">AV69*(1.2+AO69+AP69)</f>
        <v>112.8</v>
      </c>
      <c r="BO69" s="397">
        <f t="shared" ref="BO69:BO78" si="90">(AD69*AW69)+(BC69*BE69)+(BF69*BH69)+(BI69*BK69)+(BL69*BN69)</f>
        <v>0</v>
      </c>
      <c r="BP69" s="210">
        <f t="shared" ref="BP69:BP78" si="91">AD69+BC69+BF69+BI69+BL69</f>
        <v>0</v>
      </c>
      <c r="BQ69" s="210">
        <f t="shared" ref="BQ69:BQ78" si="92">N69*BP69</f>
        <v>0</v>
      </c>
      <c r="BR69" s="215">
        <v>1798</v>
      </c>
    </row>
    <row r="70" spans="1:70" ht="12.75" customHeight="1">
      <c r="A70" s="210" t="str">
        <f t="shared" si="75"/>
        <v>LA31791</v>
      </c>
      <c r="B70" s="232" t="s">
        <v>417</v>
      </c>
      <c r="C70" s="232" t="s">
        <v>419</v>
      </c>
      <c r="D70" s="232" t="s">
        <v>7</v>
      </c>
      <c r="E70" s="232"/>
      <c r="F70" s="212" t="s">
        <v>58</v>
      </c>
      <c r="G70" s="212" t="s">
        <v>76</v>
      </c>
      <c r="H70" s="212" t="s">
        <v>74</v>
      </c>
      <c r="I70" s="223" t="s">
        <v>1798</v>
      </c>
      <c r="J70" s="636" t="s">
        <v>1810</v>
      </c>
      <c r="K70" s="636" t="s">
        <v>1797</v>
      </c>
      <c r="L70" s="223" t="s">
        <v>1799</v>
      </c>
      <c r="M70" s="212">
        <v>5.6859999999999999</v>
      </c>
      <c r="N70" s="233">
        <v>4</v>
      </c>
      <c r="O70" s="233"/>
      <c r="P70" s="233"/>
      <c r="Q70" s="224"/>
      <c r="R70" s="225"/>
      <c r="S70" s="196"/>
      <c r="T70" s="197"/>
      <c r="U70" s="226"/>
      <c r="V70" s="199"/>
      <c r="W70" s="200"/>
      <c r="X70" s="201"/>
      <c r="Y70" s="202"/>
      <c r="Z70" s="203"/>
      <c r="AA70" s="227"/>
      <c r="AB70" s="95"/>
      <c r="AC70" s="95"/>
      <c r="AD70" s="213">
        <f t="shared" si="19"/>
        <v>0</v>
      </c>
      <c r="AE70" s="214">
        <f t="shared" si="76"/>
        <v>0</v>
      </c>
      <c r="AF70" s="62"/>
      <c r="AG70" s="62"/>
      <c r="AH70" s="63"/>
      <c r="AI70" s="62"/>
      <c r="AJ70" s="62"/>
      <c r="AK70" s="62"/>
      <c r="AL70" s="516"/>
      <c r="AM70" s="510"/>
      <c r="AN70" s="62">
        <f>ROUND(CEILING(AR70*('Summary '!$J$2/100+1),5),0)-1</f>
        <v>154</v>
      </c>
      <c r="AO70" s="63">
        <f t="shared" si="77"/>
        <v>0</v>
      </c>
      <c r="AP70" s="63">
        <f t="shared" si="78"/>
        <v>0</v>
      </c>
      <c r="AQ70" s="63"/>
      <c r="AR70" s="62">
        <v>124</v>
      </c>
      <c r="AS70" s="62"/>
      <c r="AT70" s="510"/>
      <c r="AU70" s="511"/>
      <c r="AV70" s="511">
        <f t="shared" si="79"/>
        <v>124</v>
      </c>
      <c r="AW70" s="511">
        <f t="shared" si="80"/>
        <v>124</v>
      </c>
      <c r="AX70" s="234"/>
      <c r="AY70" s="235"/>
      <c r="AZ70" s="236"/>
      <c r="BA70" s="237"/>
      <c r="BB70" s="238"/>
      <c r="BC70" s="239">
        <f t="shared" si="81"/>
        <v>0</v>
      </c>
      <c r="BD70" s="210">
        <f t="shared" si="82"/>
        <v>0</v>
      </c>
      <c r="BE70" s="512">
        <f t="shared" si="83"/>
        <v>130.20000000000002</v>
      </c>
      <c r="BF70" s="242"/>
      <c r="BG70" s="210">
        <f t="shared" si="84"/>
        <v>0</v>
      </c>
      <c r="BH70" s="512">
        <f t="shared" si="85"/>
        <v>136.4</v>
      </c>
      <c r="BI70" s="240"/>
      <c r="BJ70" s="210">
        <f t="shared" si="86"/>
        <v>0</v>
      </c>
      <c r="BK70" s="512">
        <f t="shared" si="87"/>
        <v>142.6</v>
      </c>
      <c r="BL70" s="240"/>
      <c r="BM70" s="210">
        <f t="shared" si="88"/>
        <v>0</v>
      </c>
      <c r="BN70" s="512">
        <f t="shared" si="89"/>
        <v>148.79999999999998</v>
      </c>
      <c r="BO70" s="397">
        <f t="shared" si="90"/>
        <v>0</v>
      </c>
      <c r="BP70" s="210">
        <f t="shared" si="91"/>
        <v>0</v>
      </c>
      <c r="BQ70" s="210">
        <f t="shared" si="92"/>
        <v>0</v>
      </c>
      <c r="BR70" s="215">
        <v>1791</v>
      </c>
    </row>
    <row r="71" spans="1:70" ht="12.75" customHeight="1">
      <c r="A71" s="210" t="str">
        <f t="shared" si="75"/>
        <v>LA31792</v>
      </c>
      <c r="B71" s="232" t="s">
        <v>417</v>
      </c>
      <c r="C71" s="232" t="s">
        <v>420</v>
      </c>
      <c r="D71" s="232" t="s">
        <v>7</v>
      </c>
      <c r="E71" s="232"/>
      <c r="F71" s="212" t="s">
        <v>58</v>
      </c>
      <c r="G71" s="212" t="s">
        <v>76</v>
      </c>
      <c r="H71" s="212" t="s">
        <v>74</v>
      </c>
      <c r="I71" s="223" t="s">
        <v>1798</v>
      </c>
      <c r="J71" s="636" t="s">
        <v>1810</v>
      </c>
      <c r="K71" s="636" t="s">
        <v>1797</v>
      </c>
      <c r="L71" s="223" t="s">
        <v>1799</v>
      </c>
      <c r="M71" s="212">
        <v>3.72</v>
      </c>
      <c r="N71" s="233">
        <v>2</v>
      </c>
      <c r="O71" s="233"/>
      <c r="P71" s="233"/>
      <c r="Q71" s="224"/>
      <c r="R71" s="225"/>
      <c r="S71" s="196"/>
      <c r="T71" s="197"/>
      <c r="U71" s="226"/>
      <c r="V71" s="199"/>
      <c r="W71" s="200"/>
      <c r="X71" s="201"/>
      <c r="Y71" s="202"/>
      <c r="Z71" s="203"/>
      <c r="AA71" s="227"/>
      <c r="AB71" s="95"/>
      <c r="AC71" s="95"/>
      <c r="AD71" s="213">
        <f t="shared" si="19"/>
        <v>0</v>
      </c>
      <c r="AE71" s="214">
        <f t="shared" si="76"/>
        <v>0</v>
      </c>
      <c r="AF71" s="62"/>
      <c r="AG71" s="62"/>
      <c r="AH71" s="63"/>
      <c r="AI71" s="62"/>
      <c r="AJ71" s="62"/>
      <c r="AK71" s="62"/>
      <c r="AL71" s="516"/>
      <c r="AM71" s="510"/>
      <c r="AN71" s="62">
        <f>ROUND(CEILING(AR71*('Summary '!$J$2/100+1),5),0)-1</f>
        <v>129</v>
      </c>
      <c r="AO71" s="63">
        <f t="shared" si="77"/>
        <v>0</v>
      </c>
      <c r="AP71" s="63">
        <f t="shared" si="78"/>
        <v>0</v>
      </c>
      <c r="AQ71" s="63"/>
      <c r="AR71" s="62">
        <v>104</v>
      </c>
      <c r="AS71" s="62"/>
      <c r="AT71" s="510"/>
      <c r="AU71" s="511"/>
      <c r="AV71" s="511">
        <f t="shared" si="79"/>
        <v>104</v>
      </c>
      <c r="AW71" s="511">
        <f t="shared" si="80"/>
        <v>104</v>
      </c>
      <c r="AX71" s="234"/>
      <c r="AY71" s="235"/>
      <c r="AZ71" s="236"/>
      <c r="BA71" s="237"/>
      <c r="BB71" s="238"/>
      <c r="BC71" s="239">
        <f t="shared" si="81"/>
        <v>0</v>
      </c>
      <c r="BD71" s="210">
        <f t="shared" si="82"/>
        <v>0</v>
      </c>
      <c r="BE71" s="512">
        <f t="shared" si="83"/>
        <v>109.2</v>
      </c>
      <c r="BF71" s="242"/>
      <c r="BG71" s="210">
        <f t="shared" si="84"/>
        <v>0</v>
      </c>
      <c r="BH71" s="512">
        <f t="shared" si="85"/>
        <v>114.4</v>
      </c>
      <c r="BI71" s="240"/>
      <c r="BJ71" s="210">
        <f t="shared" si="86"/>
        <v>0</v>
      </c>
      <c r="BK71" s="512">
        <f t="shared" si="87"/>
        <v>119.6</v>
      </c>
      <c r="BL71" s="240"/>
      <c r="BM71" s="210">
        <f t="shared" si="88"/>
        <v>0</v>
      </c>
      <c r="BN71" s="512">
        <f t="shared" si="89"/>
        <v>124.8</v>
      </c>
      <c r="BO71" s="397">
        <f t="shared" si="90"/>
        <v>0</v>
      </c>
      <c r="BP71" s="210">
        <f t="shared" si="91"/>
        <v>0</v>
      </c>
      <c r="BQ71" s="210">
        <f t="shared" si="92"/>
        <v>0</v>
      </c>
      <c r="BR71" s="215">
        <v>1792</v>
      </c>
    </row>
    <row r="72" spans="1:70" ht="12.75" customHeight="1">
      <c r="A72" s="210" t="str">
        <f t="shared" si="75"/>
        <v>LA31793</v>
      </c>
      <c r="B72" s="232" t="s">
        <v>417</v>
      </c>
      <c r="C72" s="232" t="s">
        <v>421</v>
      </c>
      <c r="D72" s="232" t="s">
        <v>7</v>
      </c>
      <c r="E72" s="232"/>
      <c r="F72" s="212" t="s">
        <v>58</v>
      </c>
      <c r="G72" s="212" t="s">
        <v>87</v>
      </c>
      <c r="H72" s="212" t="s">
        <v>74</v>
      </c>
      <c r="I72" s="223" t="s">
        <v>1798</v>
      </c>
      <c r="J72" s="636" t="s">
        <v>1810</v>
      </c>
      <c r="K72" s="636" t="s">
        <v>1797</v>
      </c>
      <c r="L72" s="223" t="s">
        <v>1799</v>
      </c>
      <c r="M72" s="212">
        <v>4.5119999999999996</v>
      </c>
      <c r="N72" s="233">
        <v>2</v>
      </c>
      <c r="O72" s="233"/>
      <c r="P72" s="233"/>
      <c r="Q72" s="224"/>
      <c r="R72" s="225"/>
      <c r="S72" s="196"/>
      <c r="T72" s="197"/>
      <c r="U72" s="226"/>
      <c r="V72" s="199"/>
      <c r="W72" s="200"/>
      <c r="X72" s="201"/>
      <c r="Y72" s="202"/>
      <c r="Z72" s="203"/>
      <c r="AA72" s="227"/>
      <c r="AB72" s="95"/>
      <c r="AC72" s="95"/>
      <c r="AD72" s="213">
        <f t="shared" si="19"/>
        <v>0</v>
      </c>
      <c r="AE72" s="214">
        <f t="shared" si="76"/>
        <v>0</v>
      </c>
      <c r="AF72" s="62"/>
      <c r="AG72" s="62"/>
      <c r="AH72" s="63"/>
      <c r="AI72" s="62"/>
      <c r="AJ72" s="62"/>
      <c r="AK72" s="62"/>
      <c r="AL72" s="516"/>
      <c r="AM72" s="510"/>
      <c r="AN72" s="62">
        <f>ROUND(CEILING(AR72*('Summary '!$J$2/100+1),5),0)-1</f>
        <v>149</v>
      </c>
      <c r="AO72" s="63">
        <f t="shared" si="77"/>
        <v>0</v>
      </c>
      <c r="AP72" s="63">
        <f t="shared" si="78"/>
        <v>0</v>
      </c>
      <c r="AQ72" s="63"/>
      <c r="AR72" s="62">
        <v>119</v>
      </c>
      <c r="AS72" s="62"/>
      <c r="AT72" s="510"/>
      <c r="AU72" s="511"/>
      <c r="AV72" s="511">
        <f t="shared" si="79"/>
        <v>119</v>
      </c>
      <c r="AW72" s="511">
        <f t="shared" si="80"/>
        <v>119</v>
      </c>
      <c r="AX72" s="234"/>
      <c r="AY72" s="235"/>
      <c r="AZ72" s="236"/>
      <c r="BA72" s="237"/>
      <c r="BB72" s="238"/>
      <c r="BC72" s="239">
        <f t="shared" si="81"/>
        <v>0</v>
      </c>
      <c r="BD72" s="210">
        <f t="shared" si="82"/>
        <v>0</v>
      </c>
      <c r="BE72" s="512">
        <f t="shared" si="83"/>
        <v>124.95</v>
      </c>
      <c r="BF72" s="242"/>
      <c r="BG72" s="210">
        <f t="shared" si="84"/>
        <v>0</v>
      </c>
      <c r="BH72" s="512">
        <f t="shared" si="85"/>
        <v>130.9</v>
      </c>
      <c r="BI72" s="240"/>
      <c r="BJ72" s="210">
        <f t="shared" si="86"/>
        <v>0</v>
      </c>
      <c r="BK72" s="512">
        <f t="shared" si="87"/>
        <v>136.85</v>
      </c>
      <c r="BL72" s="240"/>
      <c r="BM72" s="210">
        <f t="shared" si="88"/>
        <v>0</v>
      </c>
      <c r="BN72" s="512">
        <f t="shared" si="89"/>
        <v>142.79999999999998</v>
      </c>
      <c r="BO72" s="397">
        <f t="shared" si="90"/>
        <v>0</v>
      </c>
      <c r="BP72" s="210">
        <f t="shared" si="91"/>
        <v>0</v>
      </c>
      <c r="BQ72" s="210">
        <f t="shared" si="92"/>
        <v>0</v>
      </c>
      <c r="BR72" s="215">
        <v>1793</v>
      </c>
    </row>
    <row r="73" spans="1:70" ht="12.75" customHeight="1">
      <c r="A73" s="210" t="str">
        <f t="shared" si="75"/>
        <v>LA31794</v>
      </c>
      <c r="B73" s="232" t="s">
        <v>417</v>
      </c>
      <c r="C73" s="232" t="s">
        <v>422</v>
      </c>
      <c r="D73" s="232" t="s">
        <v>7</v>
      </c>
      <c r="E73" s="232"/>
      <c r="F73" s="212" t="s">
        <v>58</v>
      </c>
      <c r="G73" s="212" t="s">
        <v>87</v>
      </c>
      <c r="H73" s="212" t="s">
        <v>74</v>
      </c>
      <c r="I73" s="223" t="s">
        <v>1798</v>
      </c>
      <c r="J73" s="636" t="s">
        <v>1810</v>
      </c>
      <c r="K73" s="636" t="s">
        <v>1797</v>
      </c>
      <c r="L73" s="223" t="s">
        <v>1799</v>
      </c>
      <c r="M73" s="212">
        <v>4.0830000000000002</v>
      </c>
      <c r="N73" s="233">
        <v>2</v>
      </c>
      <c r="O73" s="233"/>
      <c r="P73" s="233"/>
      <c r="Q73" s="224"/>
      <c r="R73" s="225"/>
      <c r="S73" s="196"/>
      <c r="T73" s="197"/>
      <c r="U73" s="226"/>
      <c r="V73" s="199"/>
      <c r="W73" s="200"/>
      <c r="X73" s="201"/>
      <c r="Y73" s="202"/>
      <c r="Z73" s="203"/>
      <c r="AA73" s="227"/>
      <c r="AB73" s="95"/>
      <c r="AC73" s="95"/>
      <c r="AD73" s="213">
        <f t="shared" ref="AD73:AD136" si="93">SUM(Q73:AC73)</f>
        <v>0</v>
      </c>
      <c r="AE73" s="214">
        <f t="shared" si="76"/>
        <v>0</v>
      </c>
      <c r="AF73" s="62"/>
      <c r="AG73" s="62"/>
      <c r="AH73" s="63"/>
      <c r="AI73" s="62"/>
      <c r="AJ73" s="62"/>
      <c r="AK73" s="62"/>
      <c r="AL73" s="516"/>
      <c r="AM73" s="510"/>
      <c r="AN73" s="62">
        <f>ROUND(CEILING(AR73*('Summary '!$J$2/100+1),5),0)-1</f>
        <v>139</v>
      </c>
      <c r="AO73" s="63">
        <f t="shared" si="77"/>
        <v>0</v>
      </c>
      <c r="AP73" s="63">
        <f t="shared" si="78"/>
        <v>0</v>
      </c>
      <c r="AQ73" s="63"/>
      <c r="AR73" s="62">
        <v>114</v>
      </c>
      <c r="AS73" s="62"/>
      <c r="AT73" s="510"/>
      <c r="AU73" s="511"/>
      <c r="AV73" s="511">
        <f t="shared" si="79"/>
        <v>114</v>
      </c>
      <c r="AW73" s="511">
        <f t="shared" si="80"/>
        <v>114</v>
      </c>
      <c r="AX73" s="234"/>
      <c r="AY73" s="235"/>
      <c r="AZ73" s="236"/>
      <c r="BA73" s="237"/>
      <c r="BB73" s="238"/>
      <c r="BC73" s="239">
        <f t="shared" si="81"/>
        <v>0</v>
      </c>
      <c r="BD73" s="210">
        <f t="shared" si="82"/>
        <v>0</v>
      </c>
      <c r="BE73" s="512">
        <f t="shared" si="83"/>
        <v>119.7</v>
      </c>
      <c r="BF73" s="242"/>
      <c r="BG73" s="210">
        <f t="shared" si="84"/>
        <v>0</v>
      </c>
      <c r="BH73" s="512">
        <f t="shared" si="85"/>
        <v>125.4</v>
      </c>
      <c r="BI73" s="240"/>
      <c r="BJ73" s="210">
        <f t="shared" si="86"/>
        <v>0</v>
      </c>
      <c r="BK73" s="512">
        <f t="shared" si="87"/>
        <v>131.1</v>
      </c>
      <c r="BL73" s="240"/>
      <c r="BM73" s="210">
        <f t="shared" si="88"/>
        <v>0</v>
      </c>
      <c r="BN73" s="512">
        <f t="shared" si="89"/>
        <v>136.79999999999998</v>
      </c>
      <c r="BO73" s="397">
        <f t="shared" si="90"/>
        <v>0</v>
      </c>
      <c r="BP73" s="210">
        <f t="shared" si="91"/>
        <v>0</v>
      </c>
      <c r="BQ73" s="210">
        <f t="shared" si="92"/>
        <v>0</v>
      </c>
      <c r="BR73" s="215">
        <v>1794</v>
      </c>
    </row>
    <row r="74" spans="1:70" ht="12.75" customHeight="1">
      <c r="A74" s="210" t="str">
        <f t="shared" si="75"/>
        <v>LA31795</v>
      </c>
      <c r="B74" s="232" t="s">
        <v>417</v>
      </c>
      <c r="C74" s="232" t="s">
        <v>423</v>
      </c>
      <c r="D74" s="232" t="s">
        <v>7</v>
      </c>
      <c r="E74" s="232"/>
      <c r="F74" s="212" t="s">
        <v>58</v>
      </c>
      <c r="G74" s="212" t="s">
        <v>87</v>
      </c>
      <c r="H74" s="212" t="s">
        <v>74</v>
      </c>
      <c r="I74" s="223" t="s">
        <v>1798</v>
      </c>
      <c r="J74" s="636" t="s">
        <v>1810</v>
      </c>
      <c r="K74" s="636" t="s">
        <v>1797</v>
      </c>
      <c r="L74" s="223" t="s">
        <v>1799</v>
      </c>
      <c r="M74" s="212">
        <v>6.83</v>
      </c>
      <c r="N74" s="233">
        <v>2</v>
      </c>
      <c r="O74" s="233"/>
      <c r="P74" s="233"/>
      <c r="Q74" s="224"/>
      <c r="R74" s="225"/>
      <c r="S74" s="196"/>
      <c r="T74" s="197"/>
      <c r="U74" s="226"/>
      <c r="V74" s="199"/>
      <c r="W74" s="200"/>
      <c r="X74" s="201"/>
      <c r="Y74" s="202"/>
      <c r="Z74" s="203"/>
      <c r="AA74" s="227"/>
      <c r="AB74" s="95"/>
      <c r="AC74" s="95"/>
      <c r="AD74" s="213">
        <f t="shared" si="93"/>
        <v>0</v>
      </c>
      <c r="AE74" s="214">
        <f t="shared" si="76"/>
        <v>0</v>
      </c>
      <c r="AF74" s="62"/>
      <c r="AG74" s="62"/>
      <c r="AH74" s="63"/>
      <c r="AI74" s="62"/>
      <c r="AJ74" s="62"/>
      <c r="AK74" s="62"/>
      <c r="AL74" s="516"/>
      <c r="AM74" s="510"/>
      <c r="AN74" s="62">
        <f>ROUND(CEILING(AR74*('Summary '!$J$2/100+1),5),0)-1</f>
        <v>154</v>
      </c>
      <c r="AO74" s="63">
        <f t="shared" si="77"/>
        <v>0</v>
      </c>
      <c r="AP74" s="63">
        <f t="shared" si="78"/>
        <v>0</v>
      </c>
      <c r="AQ74" s="63"/>
      <c r="AR74" s="62">
        <v>124</v>
      </c>
      <c r="AS74" s="62"/>
      <c r="AT74" s="510"/>
      <c r="AU74" s="511"/>
      <c r="AV74" s="511">
        <f t="shared" si="79"/>
        <v>124</v>
      </c>
      <c r="AW74" s="511">
        <f t="shared" si="80"/>
        <v>124</v>
      </c>
      <c r="AX74" s="234"/>
      <c r="AY74" s="235"/>
      <c r="AZ74" s="236"/>
      <c r="BA74" s="237"/>
      <c r="BB74" s="238"/>
      <c r="BC74" s="239">
        <f t="shared" si="81"/>
        <v>0</v>
      </c>
      <c r="BD74" s="210">
        <f t="shared" si="82"/>
        <v>0</v>
      </c>
      <c r="BE74" s="512">
        <f t="shared" si="83"/>
        <v>130.20000000000002</v>
      </c>
      <c r="BF74" s="242"/>
      <c r="BG74" s="210">
        <f t="shared" si="84"/>
        <v>0</v>
      </c>
      <c r="BH74" s="512">
        <f t="shared" si="85"/>
        <v>136.4</v>
      </c>
      <c r="BI74" s="240"/>
      <c r="BJ74" s="210">
        <f t="shared" si="86"/>
        <v>0</v>
      </c>
      <c r="BK74" s="512">
        <f t="shared" si="87"/>
        <v>142.6</v>
      </c>
      <c r="BL74" s="240"/>
      <c r="BM74" s="210">
        <f t="shared" si="88"/>
        <v>0</v>
      </c>
      <c r="BN74" s="512">
        <f t="shared" si="89"/>
        <v>148.79999999999998</v>
      </c>
      <c r="BO74" s="397">
        <f t="shared" si="90"/>
        <v>0</v>
      </c>
      <c r="BP74" s="210">
        <f t="shared" si="91"/>
        <v>0</v>
      </c>
      <c r="BQ74" s="210">
        <f t="shared" si="92"/>
        <v>0</v>
      </c>
      <c r="BR74" s="215">
        <v>1795</v>
      </c>
    </row>
    <row r="75" spans="1:70" ht="12.75" customHeight="1">
      <c r="A75" s="210" t="str">
        <f t="shared" si="75"/>
        <v>LA31796</v>
      </c>
      <c r="B75" s="232" t="s">
        <v>417</v>
      </c>
      <c r="C75" s="232" t="s">
        <v>424</v>
      </c>
      <c r="D75" s="232" t="s">
        <v>7</v>
      </c>
      <c r="E75" s="232"/>
      <c r="F75" s="212" t="s">
        <v>58</v>
      </c>
      <c r="G75" s="212" t="s">
        <v>87</v>
      </c>
      <c r="H75" s="212" t="s">
        <v>74</v>
      </c>
      <c r="I75" s="223" t="s">
        <v>1798</v>
      </c>
      <c r="J75" s="636" t="s">
        <v>1810</v>
      </c>
      <c r="K75" s="636" t="s">
        <v>1797</v>
      </c>
      <c r="L75" s="223" t="s">
        <v>1799</v>
      </c>
      <c r="M75" s="212">
        <v>6.9020000000000001</v>
      </c>
      <c r="N75" s="233">
        <v>2</v>
      </c>
      <c r="O75" s="233"/>
      <c r="P75" s="233"/>
      <c r="Q75" s="224"/>
      <c r="R75" s="225"/>
      <c r="S75" s="196"/>
      <c r="T75" s="197"/>
      <c r="U75" s="226"/>
      <c r="V75" s="199"/>
      <c r="W75" s="200"/>
      <c r="X75" s="201"/>
      <c r="Y75" s="202"/>
      <c r="Z75" s="203"/>
      <c r="AA75" s="227"/>
      <c r="AB75" s="95"/>
      <c r="AC75" s="95"/>
      <c r="AD75" s="213">
        <f t="shared" si="93"/>
        <v>0</v>
      </c>
      <c r="AE75" s="214">
        <f t="shared" si="76"/>
        <v>0</v>
      </c>
      <c r="AF75" s="62"/>
      <c r="AG75" s="62"/>
      <c r="AH75" s="63"/>
      <c r="AI75" s="62"/>
      <c r="AJ75" s="62"/>
      <c r="AK75" s="62"/>
      <c r="AL75" s="516"/>
      <c r="AM75" s="510"/>
      <c r="AN75" s="62">
        <f>ROUND(CEILING(AR75*('Summary '!$J$2/100+1),5),0)-1</f>
        <v>164</v>
      </c>
      <c r="AO75" s="63">
        <f t="shared" si="77"/>
        <v>0</v>
      </c>
      <c r="AP75" s="63">
        <f t="shared" si="78"/>
        <v>0</v>
      </c>
      <c r="AQ75" s="63"/>
      <c r="AR75" s="62">
        <v>134</v>
      </c>
      <c r="AS75" s="62"/>
      <c r="AT75" s="510"/>
      <c r="AU75" s="511"/>
      <c r="AV75" s="511">
        <f t="shared" si="79"/>
        <v>134</v>
      </c>
      <c r="AW75" s="511">
        <f t="shared" si="80"/>
        <v>134</v>
      </c>
      <c r="AX75" s="234"/>
      <c r="AY75" s="235"/>
      <c r="AZ75" s="236"/>
      <c r="BA75" s="237"/>
      <c r="BB75" s="238"/>
      <c r="BC75" s="239">
        <f t="shared" si="81"/>
        <v>0</v>
      </c>
      <c r="BD75" s="210">
        <f t="shared" si="82"/>
        <v>0</v>
      </c>
      <c r="BE75" s="512">
        <f t="shared" si="83"/>
        <v>140.70000000000002</v>
      </c>
      <c r="BF75" s="242"/>
      <c r="BG75" s="210">
        <f t="shared" si="84"/>
        <v>0</v>
      </c>
      <c r="BH75" s="512">
        <f t="shared" si="85"/>
        <v>147.4</v>
      </c>
      <c r="BI75" s="240"/>
      <c r="BJ75" s="210">
        <f t="shared" si="86"/>
        <v>0</v>
      </c>
      <c r="BK75" s="512">
        <f t="shared" si="87"/>
        <v>154.1</v>
      </c>
      <c r="BL75" s="240"/>
      <c r="BM75" s="210">
        <f t="shared" si="88"/>
        <v>0</v>
      </c>
      <c r="BN75" s="512">
        <f t="shared" si="89"/>
        <v>160.79999999999998</v>
      </c>
      <c r="BO75" s="397">
        <f t="shared" si="90"/>
        <v>0</v>
      </c>
      <c r="BP75" s="210">
        <f t="shared" si="91"/>
        <v>0</v>
      </c>
      <c r="BQ75" s="210">
        <f t="shared" si="92"/>
        <v>0</v>
      </c>
      <c r="BR75" s="215">
        <v>1796</v>
      </c>
    </row>
    <row r="76" spans="1:70" ht="12.75" customHeight="1">
      <c r="A76" s="210" t="str">
        <f t="shared" si="75"/>
        <v>LA31799</v>
      </c>
      <c r="B76" s="232" t="s">
        <v>417</v>
      </c>
      <c r="C76" s="232" t="s">
        <v>425</v>
      </c>
      <c r="D76" s="232" t="s">
        <v>7</v>
      </c>
      <c r="E76" s="232"/>
      <c r="F76" s="212" t="s">
        <v>58</v>
      </c>
      <c r="G76" s="212" t="s">
        <v>87</v>
      </c>
      <c r="H76" s="212" t="s">
        <v>74</v>
      </c>
      <c r="I76" s="223" t="s">
        <v>1798</v>
      </c>
      <c r="J76" s="636" t="s">
        <v>1810</v>
      </c>
      <c r="K76" s="636" t="s">
        <v>1797</v>
      </c>
      <c r="L76" s="223" t="s">
        <v>1799</v>
      </c>
      <c r="M76" s="212">
        <v>7.57</v>
      </c>
      <c r="N76" s="233">
        <v>2</v>
      </c>
      <c r="O76" s="233"/>
      <c r="P76" s="233"/>
      <c r="Q76" s="224"/>
      <c r="R76" s="225"/>
      <c r="S76" s="196"/>
      <c r="T76" s="197"/>
      <c r="U76" s="226"/>
      <c r="V76" s="199"/>
      <c r="W76" s="200"/>
      <c r="X76" s="201"/>
      <c r="Y76" s="202"/>
      <c r="Z76" s="203"/>
      <c r="AA76" s="227"/>
      <c r="AB76" s="95"/>
      <c r="AC76" s="95"/>
      <c r="AD76" s="213">
        <f t="shared" si="93"/>
        <v>0</v>
      </c>
      <c r="AE76" s="214">
        <f t="shared" si="76"/>
        <v>0</v>
      </c>
      <c r="AF76" s="62"/>
      <c r="AG76" s="62"/>
      <c r="AH76" s="63"/>
      <c r="AI76" s="62"/>
      <c r="AJ76" s="62"/>
      <c r="AK76" s="62"/>
      <c r="AL76" s="516"/>
      <c r="AM76" s="510"/>
      <c r="AN76" s="62">
        <f>ROUND(CEILING(AR76*('Summary '!$J$2/100+1),5),0)-1</f>
        <v>169</v>
      </c>
      <c r="AO76" s="63">
        <f t="shared" si="77"/>
        <v>0</v>
      </c>
      <c r="AP76" s="63">
        <f t="shared" si="78"/>
        <v>0</v>
      </c>
      <c r="AQ76" s="63"/>
      <c r="AR76" s="62">
        <v>139</v>
      </c>
      <c r="AS76" s="62"/>
      <c r="AT76" s="510"/>
      <c r="AU76" s="511"/>
      <c r="AV76" s="511">
        <f t="shared" si="79"/>
        <v>139</v>
      </c>
      <c r="AW76" s="511">
        <f t="shared" si="80"/>
        <v>139</v>
      </c>
      <c r="AX76" s="234"/>
      <c r="AY76" s="235"/>
      <c r="AZ76" s="236"/>
      <c r="BA76" s="237"/>
      <c r="BB76" s="238"/>
      <c r="BC76" s="239">
        <f t="shared" si="81"/>
        <v>0</v>
      </c>
      <c r="BD76" s="210">
        <f t="shared" si="82"/>
        <v>0</v>
      </c>
      <c r="BE76" s="512">
        <f t="shared" si="83"/>
        <v>145.95000000000002</v>
      </c>
      <c r="BF76" s="242"/>
      <c r="BG76" s="210">
        <f t="shared" si="84"/>
        <v>0</v>
      </c>
      <c r="BH76" s="512">
        <f t="shared" si="85"/>
        <v>152.9</v>
      </c>
      <c r="BI76" s="240"/>
      <c r="BJ76" s="210">
        <f t="shared" si="86"/>
        <v>0</v>
      </c>
      <c r="BK76" s="512">
        <f t="shared" si="87"/>
        <v>159.85</v>
      </c>
      <c r="BL76" s="240"/>
      <c r="BM76" s="210">
        <f t="shared" si="88"/>
        <v>0</v>
      </c>
      <c r="BN76" s="512">
        <f t="shared" si="89"/>
        <v>166.79999999999998</v>
      </c>
      <c r="BO76" s="397">
        <f t="shared" si="90"/>
        <v>0</v>
      </c>
      <c r="BP76" s="210">
        <f t="shared" si="91"/>
        <v>0</v>
      </c>
      <c r="BQ76" s="210">
        <f t="shared" si="92"/>
        <v>0</v>
      </c>
      <c r="BR76" s="215">
        <v>1799</v>
      </c>
    </row>
    <row r="77" spans="1:70" ht="12.75" customHeight="1">
      <c r="A77" s="210" t="str">
        <f t="shared" si="75"/>
        <v>LA31824</v>
      </c>
      <c r="B77" s="83" t="s">
        <v>417</v>
      </c>
      <c r="C77" s="83" t="s">
        <v>434</v>
      </c>
      <c r="D77" s="83" t="s">
        <v>65</v>
      </c>
      <c r="E77" s="247"/>
      <c r="F77" s="212" t="s">
        <v>58</v>
      </c>
      <c r="G77" s="651" t="s">
        <v>1997</v>
      </c>
      <c r="H77" s="212" t="s">
        <v>74</v>
      </c>
      <c r="I77" s="223" t="s">
        <v>1798</v>
      </c>
      <c r="J77" s="636" t="s">
        <v>1810</v>
      </c>
      <c r="K77" s="636" t="s">
        <v>1797</v>
      </c>
      <c r="L77" s="223" t="s">
        <v>1799</v>
      </c>
      <c r="M77" s="212">
        <v>3</v>
      </c>
      <c r="N77" s="233">
        <v>1</v>
      </c>
      <c r="O77" s="233"/>
      <c r="P77" s="233"/>
      <c r="Q77" s="224"/>
      <c r="R77" s="225"/>
      <c r="S77" s="196"/>
      <c r="T77" s="197"/>
      <c r="U77" s="226"/>
      <c r="V77" s="199"/>
      <c r="W77" s="200"/>
      <c r="X77" s="201"/>
      <c r="Y77" s="202"/>
      <c r="Z77" s="203"/>
      <c r="AA77" s="227"/>
      <c r="AB77" s="95"/>
      <c r="AC77" s="95"/>
      <c r="AD77" s="213">
        <f t="shared" si="93"/>
        <v>0</v>
      </c>
      <c r="AE77" s="214">
        <f t="shared" si="76"/>
        <v>0</v>
      </c>
      <c r="AF77" s="62"/>
      <c r="AG77" s="62"/>
      <c r="AH77" s="63"/>
      <c r="AI77" s="62"/>
      <c r="AJ77" s="62"/>
      <c r="AK77" s="62"/>
      <c r="AL77" s="516"/>
      <c r="AM77" s="510"/>
      <c r="AN77" s="62">
        <f>ROUND(CEILING(AR77*('Summary '!$J$4/100+1),5),0)-1</f>
        <v>319</v>
      </c>
      <c r="AO77" s="63">
        <f t="shared" si="77"/>
        <v>0</v>
      </c>
      <c r="AP77" s="63">
        <f t="shared" si="78"/>
        <v>0</v>
      </c>
      <c r="AQ77" s="63"/>
      <c r="AR77" s="62">
        <v>259</v>
      </c>
      <c r="AS77" s="62"/>
      <c r="AT77" s="510"/>
      <c r="AU77" s="511"/>
      <c r="AV77" s="511">
        <f t="shared" si="79"/>
        <v>259</v>
      </c>
      <c r="AW77" s="511">
        <f t="shared" si="80"/>
        <v>259</v>
      </c>
      <c r="AX77" s="234"/>
      <c r="AY77" s="235"/>
      <c r="AZ77" s="236"/>
      <c r="BA77" s="237"/>
      <c r="BB77" s="238"/>
      <c r="BC77" s="239">
        <f t="shared" si="81"/>
        <v>0</v>
      </c>
      <c r="BD77" s="210">
        <f t="shared" si="82"/>
        <v>0</v>
      </c>
      <c r="BE77" s="512">
        <f t="shared" si="83"/>
        <v>271.95</v>
      </c>
      <c r="BF77" s="242"/>
      <c r="BG77" s="210">
        <f t="shared" si="84"/>
        <v>0</v>
      </c>
      <c r="BH77" s="512">
        <f t="shared" si="85"/>
        <v>284.90000000000003</v>
      </c>
      <c r="BI77" s="400"/>
      <c r="BJ77" s="210">
        <f t="shared" si="86"/>
        <v>0</v>
      </c>
      <c r="BK77" s="512">
        <f t="shared" si="87"/>
        <v>297.84999999999997</v>
      </c>
      <c r="BL77" s="400"/>
      <c r="BM77" s="210">
        <f t="shared" si="88"/>
        <v>0</v>
      </c>
      <c r="BN77" s="512">
        <f t="shared" si="89"/>
        <v>310.8</v>
      </c>
      <c r="BO77" s="397">
        <f t="shared" si="90"/>
        <v>0</v>
      </c>
      <c r="BP77" s="210">
        <f t="shared" si="91"/>
        <v>0</v>
      </c>
      <c r="BQ77" s="210">
        <f t="shared" si="92"/>
        <v>0</v>
      </c>
      <c r="BR77" s="215">
        <v>1824</v>
      </c>
    </row>
    <row r="78" spans="1:70" ht="12.75" customHeight="1">
      <c r="A78" s="210" t="str">
        <f t="shared" si="75"/>
        <v>LA31825</v>
      </c>
      <c r="B78" s="83" t="s">
        <v>417</v>
      </c>
      <c r="C78" s="83" t="s">
        <v>435</v>
      </c>
      <c r="D78" s="83" t="s">
        <v>65</v>
      </c>
      <c r="E78" s="247"/>
      <c r="F78" s="212" t="s">
        <v>58</v>
      </c>
      <c r="G78" s="651" t="s">
        <v>1998</v>
      </c>
      <c r="H78" s="212" t="s">
        <v>74</v>
      </c>
      <c r="I78" s="223" t="s">
        <v>1798</v>
      </c>
      <c r="J78" s="636" t="s">
        <v>1810</v>
      </c>
      <c r="K78" s="636" t="s">
        <v>1797</v>
      </c>
      <c r="L78" s="223" t="s">
        <v>1799</v>
      </c>
      <c r="M78" s="212">
        <v>3.2</v>
      </c>
      <c r="N78" s="233">
        <v>1</v>
      </c>
      <c r="O78" s="233"/>
      <c r="P78" s="233"/>
      <c r="Q78" s="224"/>
      <c r="R78" s="225"/>
      <c r="S78" s="196"/>
      <c r="T78" s="197"/>
      <c r="U78" s="226"/>
      <c r="V78" s="199"/>
      <c r="W78" s="200"/>
      <c r="X78" s="201"/>
      <c r="Y78" s="202"/>
      <c r="Z78" s="203"/>
      <c r="AA78" s="227"/>
      <c r="AB78" s="95"/>
      <c r="AC78" s="95"/>
      <c r="AD78" s="213">
        <f t="shared" si="93"/>
        <v>0</v>
      </c>
      <c r="AE78" s="214">
        <f t="shared" si="76"/>
        <v>0</v>
      </c>
      <c r="AF78" s="62"/>
      <c r="AG78" s="62"/>
      <c r="AH78" s="63"/>
      <c r="AI78" s="62"/>
      <c r="AJ78" s="62"/>
      <c r="AK78" s="62"/>
      <c r="AL78" s="516"/>
      <c r="AM78" s="510"/>
      <c r="AN78" s="62">
        <f>ROUND(CEILING(AR78*('Summary '!$J$4/100+1),5),0)-1</f>
        <v>329</v>
      </c>
      <c r="AO78" s="63">
        <f t="shared" si="77"/>
        <v>0</v>
      </c>
      <c r="AP78" s="63">
        <f t="shared" si="78"/>
        <v>0</v>
      </c>
      <c r="AQ78" s="63"/>
      <c r="AR78" s="62">
        <v>269</v>
      </c>
      <c r="AS78" s="62"/>
      <c r="AT78" s="510"/>
      <c r="AU78" s="511"/>
      <c r="AV78" s="511">
        <f t="shared" si="79"/>
        <v>269</v>
      </c>
      <c r="AW78" s="511">
        <f t="shared" si="80"/>
        <v>269</v>
      </c>
      <c r="AX78" s="234"/>
      <c r="AY78" s="235"/>
      <c r="AZ78" s="236"/>
      <c r="BA78" s="237"/>
      <c r="BB78" s="238"/>
      <c r="BC78" s="239">
        <f t="shared" si="81"/>
        <v>0</v>
      </c>
      <c r="BD78" s="210">
        <f t="shared" si="82"/>
        <v>0</v>
      </c>
      <c r="BE78" s="512">
        <f t="shared" si="83"/>
        <v>282.45</v>
      </c>
      <c r="BF78" s="242"/>
      <c r="BG78" s="210">
        <f t="shared" si="84"/>
        <v>0</v>
      </c>
      <c r="BH78" s="512">
        <f t="shared" si="85"/>
        <v>295.90000000000003</v>
      </c>
      <c r="BI78" s="400"/>
      <c r="BJ78" s="210">
        <f t="shared" si="86"/>
        <v>0</v>
      </c>
      <c r="BK78" s="512">
        <f t="shared" si="87"/>
        <v>309.34999999999997</v>
      </c>
      <c r="BL78" s="400"/>
      <c r="BM78" s="210">
        <f t="shared" si="88"/>
        <v>0</v>
      </c>
      <c r="BN78" s="512">
        <f t="shared" si="89"/>
        <v>322.8</v>
      </c>
      <c r="BO78" s="397">
        <f t="shared" si="90"/>
        <v>0</v>
      </c>
      <c r="BP78" s="210">
        <f t="shared" si="91"/>
        <v>0</v>
      </c>
      <c r="BQ78" s="210">
        <f t="shared" si="92"/>
        <v>0</v>
      </c>
      <c r="BR78" s="215">
        <v>1825</v>
      </c>
    </row>
    <row r="79" spans="1:70" ht="17">
      <c r="A79" s="116"/>
      <c r="B79" s="116"/>
      <c r="C79" s="297" t="s">
        <v>67</v>
      </c>
      <c r="D79" s="116"/>
      <c r="E79" s="229"/>
      <c r="F79" s="116"/>
      <c r="G79" s="116"/>
      <c r="H79" s="116"/>
      <c r="I79" s="229"/>
      <c r="J79" s="229"/>
      <c r="K79" s="229"/>
      <c r="L79" s="229"/>
      <c r="M79" s="116"/>
      <c r="N79" s="116"/>
      <c r="O79" s="229"/>
      <c r="P79" s="229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230"/>
      <c r="AC79" s="230"/>
      <c r="AD79" s="116"/>
      <c r="AE79" s="116"/>
      <c r="AF79" s="116"/>
      <c r="AG79" s="116"/>
      <c r="AH79" s="116"/>
      <c r="AI79" s="116"/>
      <c r="AJ79" s="229"/>
      <c r="AK79" s="116"/>
      <c r="AL79" s="116"/>
      <c r="AM79" s="116"/>
      <c r="AN79" s="116"/>
      <c r="AO79" s="116"/>
      <c r="AP79" s="116"/>
      <c r="AQ79" s="116"/>
      <c r="AR79" s="229"/>
      <c r="AS79" s="229"/>
      <c r="AT79" s="229"/>
      <c r="AU79" s="229"/>
      <c r="AV79" s="229"/>
      <c r="AW79" s="229"/>
      <c r="AX79" s="230"/>
      <c r="AY79" s="230"/>
      <c r="AZ79" s="230"/>
      <c r="BA79" s="230"/>
      <c r="BB79" s="230"/>
      <c r="BC79" s="229"/>
      <c r="BD79" s="229"/>
      <c r="BE79" s="229"/>
      <c r="BF79" s="229"/>
      <c r="BG79" s="229"/>
      <c r="BH79" s="230"/>
      <c r="BI79" s="229"/>
      <c r="BJ79" s="229"/>
      <c r="BK79" s="229"/>
      <c r="BL79" s="229"/>
      <c r="BM79" s="229"/>
      <c r="BN79" s="229"/>
      <c r="BO79" s="229"/>
      <c r="BP79" s="229"/>
      <c r="BQ79" s="116"/>
      <c r="BR79" s="117"/>
    </row>
    <row r="80" spans="1:70" ht="12.75" customHeight="1">
      <c r="A80" s="44" t="str">
        <f t="shared" ref="A80:A86" si="94">"LA3"&amp;REPT(0,4-LEN(BR80))&amp;BR80</f>
        <v>LA30086</v>
      </c>
      <c r="B80" s="115" t="s">
        <v>67</v>
      </c>
      <c r="C80" s="46" t="s">
        <v>171</v>
      </c>
      <c r="D80" s="115" t="s">
        <v>7</v>
      </c>
      <c r="E80" s="232"/>
      <c r="F80" s="48" t="s">
        <v>67</v>
      </c>
      <c r="G80" s="48" t="s">
        <v>67</v>
      </c>
      <c r="H80" s="48" t="s">
        <v>74</v>
      </c>
      <c r="I80" s="223" t="s">
        <v>1798</v>
      </c>
      <c r="J80" s="636" t="s">
        <v>1810</v>
      </c>
      <c r="K80" s="636" t="s">
        <v>1797</v>
      </c>
      <c r="L80" s="223" t="s">
        <v>1799</v>
      </c>
      <c r="M80" s="48">
        <v>1.6221000000000001</v>
      </c>
      <c r="N80" s="44">
        <v>35</v>
      </c>
      <c r="O80" s="210"/>
      <c r="P80" s="210"/>
      <c r="Q80" s="49"/>
      <c r="R80" s="50"/>
      <c r="S80" s="51"/>
      <c r="T80" s="52"/>
      <c r="U80" s="53"/>
      <c r="V80" s="54"/>
      <c r="W80" s="55"/>
      <c r="X80" s="56"/>
      <c r="Y80" s="57"/>
      <c r="Z80" s="58"/>
      <c r="AA80" s="59"/>
      <c r="AB80" s="95"/>
      <c r="AC80" s="95"/>
      <c r="AD80" s="213">
        <f t="shared" si="93"/>
        <v>0</v>
      </c>
      <c r="AE80" s="61">
        <f t="shared" ref="AE80:AE86" si="95">N80*AD80</f>
        <v>0</v>
      </c>
      <c r="AF80" s="62"/>
      <c r="AG80" s="62"/>
      <c r="AH80" s="63"/>
      <c r="AI80" s="62"/>
      <c r="AJ80" s="62"/>
      <c r="AK80" s="62"/>
      <c r="AL80" s="516"/>
      <c r="AM80" s="510"/>
      <c r="AN80" s="62">
        <f>ROUND(CEILING(AR80*('Summary '!$J$2/100+1),5),0)-1</f>
        <v>99</v>
      </c>
      <c r="AO80" s="63">
        <f t="shared" ref="AO80:AO86" si="96">IF(P80=TRUE,-0.05,0)</f>
        <v>0</v>
      </c>
      <c r="AP80" s="63">
        <f t="shared" ref="AP80:AP86" si="97">IF(O80=TRUE,0.15,0)</f>
        <v>0</v>
      </c>
      <c r="AQ80" s="63"/>
      <c r="AR80" s="62">
        <v>79</v>
      </c>
      <c r="AS80" s="62"/>
      <c r="AT80" s="514"/>
      <c r="AU80" s="515"/>
      <c r="AV80" s="511">
        <f t="shared" ref="AV80:AV86" si="98">IF(OrderFormType="Wholesale",CEILING(AR80*ExchRate,ExchRateRoundUpTo),CEILING(AN80*ExchRate,ExchRateRoundUpTo)/1.22)</f>
        <v>79</v>
      </c>
      <c r="AW80" s="511">
        <f t="shared" ref="AW80:AW86" si="99">AV80*(1+AO80+AP80)</f>
        <v>79</v>
      </c>
      <c r="AX80" s="64"/>
      <c r="AY80" s="65"/>
      <c r="AZ80" s="66"/>
      <c r="BA80" s="67"/>
      <c r="BB80" s="68"/>
      <c r="BC80" s="45">
        <f t="shared" ref="BC80:BC86" si="100">SUM(AX80:BB80)</f>
        <v>0</v>
      </c>
      <c r="BD80" s="44">
        <f t="shared" ref="BD80:BD86" si="101">N80*BC80</f>
        <v>0</v>
      </c>
      <c r="BE80" s="512">
        <f t="shared" ref="BE80:BE86" si="102">AV80*(1.05+AO80+AP80)</f>
        <v>82.95</v>
      </c>
      <c r="BF80" s="242"/>
      <c r="BG80" s="210">
        <f t="shared" ref="BG80:BG86" si="103">$N80*BF80</f>
        <v>0</v>
      </c>
      <c r="BH80" s="512">
        <f t="shared" ref="BH80:BH86" si="104">$AV80*(1.1+$AO80+$AP80)</f>
        <v>86.9</v>
      </c>
      <c r="BI80" s="95"/>
      <c r="BJ80" s="44">
        <f t="shared" ref="BJ80:BJ86" si="105">N80*BI80</f>
        <v>0</v>
      </c>
      <c r="BK80" s="512">
        <f t="shared" ref="BK80:BK86" si="106">AV80*(1.15+AO80+AP80)</f>
        <v>90.85</v>
      </c>
      <c r="BL80" s="95"/>
      <c r="BM80" s="210">
        <f t="shared" ref="BM80:BM86" si="107">N80*BL80</f>
        <v>0</v>
      </c>
      <c r="BN80" s="512">
        <f t="shared" ref="BN80:BN86" si="108">AV80*(1.2+AO80+AP80)</f>
        <v>94.8</v>
      </c>
      <c r="BO80" s="397">
        <f t="shared" ref="BO80:BO86" si="109">(AD80*AW80)+(BC80*BE80)+(BF80*BH80)+(BI80*BK80)+(BL80*BN80)</f>
        <v>0</v>
      </c>
      <c r="BP80" s="210">
        <f t="shared" ref="BP80:BP86" si="110">AD80+BC80+BF80+BI80+BL80</f>
        <v>0</v>
      </c>
      <c r="BQ80" s="44">
        <f t="shared" ref="BQ80:BQ86" si="111">N80*BP80</f>
        <v>0</v>
      </c>
      <c r="BR80" s="70">
        <v>86</v>
      </c>
    </row>
    <row r="81" spans="1:70" ht="12.75" customHeight="1">
      <c r="A81" s="44" t="str">
        <f t="shared" si="94"/>
        <v>LA30087</v>
      </c>
      <c r="B81" s="115" t="s">
        <v>67</v>
      </c>
      <c r="C81" s="46" t="s">
        <v>172</v>
      </c>
      <c r="D81" s="115" t="s">
        <v>7</v>
      </c>
      <c r="E81" s="232"/>
      <c r="F81" s="48" t="s">
        <v>67</v>
      </c>
      <c r="G81" s="48" t="s">
        <v>67</v>
      </c>
      <c r="H81" s="48" t="s">
        <v>74</v>
      </c>
      <c r="I81" s="223" t="s">
        <v>1798</v>
      </c>
      <c r="J81" s="636" t="s">
        <v>1810</v>
      </c>
      <c r="K81" s="636" t="s">
        <v>1797</v>
      </c>
      <c r="L81" s="223" t="s">
        <v>1799</v>
      </c>
      <c r="M81" s="48">
        <v>1.7111000000000001</v>
      </c>
      <c r="N81" s="44">
        <v>35</v>
      </c>
      <c r="O81" s="210"/>
      <c r="P81" s="210"/>
      <c r="Q81" s="49"/>
      <c r="R81" s="50"/>
      <c r="S81" s="51"/>
      <c r="T81" s="52"/>
      <c r="U81" s="53"/>
      <c r="V81" s="54"/>
      <c r="W81" s="55"/>
      <c r="X81" s="56"/>
      <c r="Y81" s="57"/>
      <c r="Z81" s="58"/>
      <c r="AA81" s="59"/>
      <c r="AB81" s="95"/>
      <c r="AC81" s="95"/>
      <c r="AD81" s="213">
        <f t="shared" si="93"/>
        <v>0</v>
      </c>
      <c r="AE81" s="61">
        <f t="shared" si="95"/>
        <v>0</v>
      </c>
      <c r="AF81" s="62"/>
      <c r="AG81" s="62"/>
      <c r="AH81" s="63"/>
      <c r="AI81" s="62"/>
      <c r="AJ81" s="62"/>
      <c r="AK81" s="62"/>
      <c r="AL81" s="516"/>
      <c r="AM81" s="510"/>
      <c r="AN81" s="62">
        <f>ROUND(CEILING(AR81*('Summary '!$J$2/100+1),5),0)-1</f>
        <v>99</v>
      </c>
      <c r="AO81" s="63">
        <f t="shared" si="96"/>
        <v>0</v>
      </c>
      <c r="AP81" s="63">
        <f t="shared" si="97"/>
        <v>0</v>
      </c>
      <c r="AQ81" s="63"/>
      <c r="AR81" s="62">
        <v>79</v>
      </c>
      <c r="AS81" s="62"/>
      <c r="AT81" s="514"/>
      <c r="AU81" s="515"/>
      <c r="AV81" s="511">
        <f t="shared" si="98"/>
        <v>79</v>
      </c>
      <c r="AW81" s="511">
        <f t="shared" si="99"/>
        <v>79</v>
      </c>
      <c r="AX81" s="64"/>
      <c r="AY81" s="65"/>
      <c r="AZ81" s="66"/>
      <c r="BA81" s="67"/>
      <c r="BB81" s="68"/>
      <c r="BC81" s="45">
        <f t="shared" si="100"/>
        <v>0</v>
      </c>
      <c r="BD81" s="44">
        <f t="shared" si="101"/>
        <v>0</v>
      </c>
      <c r="BE81" s="512">
        <f t="shared" si="102"/>
        <v>82.95</v>
      </c>
      <c r="BF81" s="242"/>
      <c r="BG81" s="210">
        <f t="shared" si="103"/>
        <v>0</v>
      </c>
      <c r="BH81" s="512">
        <f t="shared" si="104"/>
        <v>86.9</v>
      </c>
      <c r="BI81" s="95"/>
      <c r="BJ81" s="44">
        <f t="shared" si="105"/>
        <v>0</v>
      </c>
      <c r="BK81" s="512">
        <f t="shared" si="106"/>
        <v>90.85</v>
      </c>
      <c r="BL81" s="95"/>
      <c r="BM81" s="210">
        <f t="shared" si="107"/>
        <v>0</v>
      </c>
      <c r="BN81" s="512">
        <f t="shared" si="108"/>
        <v>94.8</v>
      </c>
      <c r="BO81" s="397">
        <f t="shared" si="109"/>
        <v>0</v>
      </c>
      <c r="BP81" s="210">
        <f t="shared" si="110"/>
        <v>0</v>
      </c>
      <c r="BQ81" s="44">
        <f t="shared" si="111"/>
        <v>0</v>
      </c>
      <c r="BR81" s="70">
        <v>87</v>
      </c>
    </row>
    <row r="82" spans="1:70" ht="12.75" customHeight="1">
      <c r="A82" s="44" t="str">
        <f t="shared" si="94"/>
        <v>LA30088</v>
      </c>
      <c r="B82" s="115" t="s">
        <v>67</v>
      </c>
      <c r="C82" s="46" t="s">
        <v>173</v>
      </c>
      <c r="D82" s="115" t="s">
        <v>7</v>
      </c>
      <c r="E82" s="232"/>
      <c r="F82" s="48" t="s">
        <v>67</v>
      </c>
      <c r="G82" s="48" t="s">
        <v>67</v>
      </c>
      <c r="H82" s="48" t="s">
        <v>95</v>
      </c>
      <c r="I82" s="223" t="s">
        <v>1798</v>
      </c>
      <c r="J82" s="636" t="s">
        <v>1812</v>
      </c>
      <c r="K82" s="636" t="s">
        <v>1797</v>
      </c>
      <c r="L82" s="223" t="s">
        <v>1799</v>
      </c>
      <c r="M82" s="48">
        <v>1.5783</v>
      </c>
      <c r="N82" s="44">
        <v>15</v>
      </c>
      <c r="O82" s="210"/>
      <c r="P82" s="210"/>
      <c r="Q82" s="49"/>
      <c r="R82" s="50"/>
      <c r="S82" s="51"/>
      <c r="T82" s="52"/>
      <c r="U82" s="53"/>
      <c r="V82" s="54"/>
      <c r="W82" s="55"/>
      <c r="X82" s="56"/>
      <c r="Y82" s="57"/>
      <c r="Z82" s="58"/>
      <c r="AA82" s="59"/>
      <c r="AB82" s="95"/>
      <c r="AC82" s="95"/>
      <c r="AD82" s="213">
        <f t="shared" si="93"/>
        <v>0</v>
      </c>
      <c r="AE82" s="61">
        <f t="shared" si="95"/>
        <v>0</v>
      </c>
      <c r="AF82" s="62"/>
      <c r="AG82" s="62"/>
      <c r="AH82" s="63"/>
      <c r="AI82" s="62"/>
      <c r="AJ82" s="62"/>
      <c r="AK82" s="62"/>
      <c r="AL82" s="516"/>
      <c r="AM82" s="510"/>
      <c r="AN82" s="62">
        <f>ROUND(CEILING(AR82*('Summary '!$J$2/100+1),5),0)-1</f>
        <v>99</v>
      </c>
      <c r="AO82" s="63">
        <f t="shared" si="96"/>
        <v>0</v>
      </c>
      <c r="AP82" s="63">
        <f t="shared" si="97"/>
        <v>0</v>
      </c>
      <c r="AQ82" s="63"/>
      <c r="AR82" s="62">
        <v>79</v>
      </c>
      <c r="AS82" s="62"/>
      <c r="AT82" s="514"/>
      <c r="AU82" s="515"/>
      <c r="AV82" s="511">
        <f t="shared" si="98"/>
        <v>79</v>
      </c>
      <c r="AW82" s="511">
        <f t="shared" si="99"/>
        <v>79</v>
      </c>
      <c r="AX82" s="64"/>
      <c r="AY82" s="65"/>
      <c r="AZ82" s="66"/>
      <c r="BA82" s="67"/>
      <c r="BB82" s="68"/>
      <c r="BC82" s="45">
        <f t="shared" si="100"/>
        <v>0</v>
      </c>
      <c r="BD82" s="44">
        <f t="shared" si="101"/>
        <v>0</v>
      </c>
      <c r="BE82" s="512">
        <f t="shared" si="102"/>
        <v>82.95</v>
      </c>
      <c r="BF82" s="242"/>
      <c r="BG82" s="210">
        <f t="shared" si="103"/>
        <v>0</v>
      </c>
      <c r="BH82" s="512">
        <f t="shared" si="104"/>
        <v>86.9</v>
      </c>
      <c r="BI82" s="95"/>
      <c r="BJ82" s="44">
        <f t="shared" si="105"/>
        <v>0</v>
      </c>
      <c r="BK82" s="512">
        <f t="shared" si="106"/>
        <v>90.85</v>
      </c>
      <c r="BL82" s="95"/>
      <c r="BM82" s="210">
        <f t="shared" si="107"/>
        <v>0</v>
      </c>
      <c r="BN82" s="512">
        <f t="shared" si="108"/>
        <v>94.8</v>
      </c>
      <c r="BO82" s="397">
        <f t="shared" si="109"/>
        <v>0</v>
      </c>
      <c r="BP82" s="210">
        <f t="shared" si="110"/>
        <v>0</v>
      </c>
      <c r="BQ82" s="44">
        <f t="shared" si="111"/>
        <v>0</v>
      </c>
      <c r="BR82" s="70">
        <v>88</v>
      </c>
    </row>
    <row r="83" spans="1:70" ht="12.75" customHeight="1">
      <c r="A83" s="44" t="str">
        <f t="shared" si="94"/>
        <v>LA30448</v>
      </c>
      <c r="B83" s="115" t="s">
        <v>67</v>
      </c>
      <c r="C83" s="46" t="s">
        <v>174</v>
      </c>
      <c r="D83" s="115" t="s">
        <v>7</v>
      </c>
      <c r="E83" s="232"/>
      <c r="F83" s="48" t="s">
        <v>67</v>
      </c>
      <c r="G83" s="48" t="s">
        <v>67</v>
      </c>
      <c r="H83" s="48" t="s">
        <v>74</v>
      </c>
      <c r="I83" s="223" t="s">
        <v>1798</v>
      </c>
      <c r="J83" s="636" t="s">
        <v>1812</v>
      </c>
      <c r="K83" s="636" t="s">
        <v>1797</v>
      </c>
      <c r="L83" s="223" t="s">
        <v>1799</v>
      </c>
      <c r="M83" s="48">
        <v>2.306</v>
      </c>
      <c r="N83" s="44">
        <v>20</v>
      </c>
      <c r="O83" s="210"/>
      <c r="P83" s="210"/>
      <c r="Q83" s="49"/>
      <c r="R83" s="50"/>
      <c r="S83" s="51"/>
      <c r="T83" s="52"/>
      <c r="U83" s="53"/>
      <c r="V83" s="54"/>
      <c r="W83" s="55"/>
      <c r="X83" s="56"/>
      <c r="Y83" s="57"/>
      <c r="Z83" s="58"/>
      <c r="AA83" s="59"/>
      <c r="AB83" s="95"/>
      <c r="AC83" s="95"/>
      <c r="AD83" s="213">
        <f t="shared" si="93"/>
        <v>0</v>
      </c>
      <c r="AE83" s="61">
        <f t="shared" si="95"/>
        <v>0</v>
      </c>
      <c r="AF83" s="62"/>
      <c r="AG83" s="62"/>
      <c r="AH83" s="63"/>
      <c r="AI83" s="62"/>
      <c r="AJ83" s="62"/>
      <c r="AK83" s="62"/>
      <c r="AL83" s="516"/>
      <c r="AM83" s="510"/>
      <c r="AN83" s="62">
        <f>ROUND(CEILING(AR83*('Summary '!$J$2/100+1),5),0)-1</f>
        <v>114</v>
      </c>
      <c r="AO83" s="63">
        <f t="shared" si="96"/>
        <v>0</v>
      </c>
      <c r="AP83" s="63">
        <f t="shared" si="97"/>
        <v>0</v>
      </c>
      <c r="AQ83" s="63"/>
      <c r="AR83" s="62">
        <v>94</v>
      </c>
      <c r="AS83" s="62"/>
      <c r="AT83" s="514"/>
      <c r="AU83" s="515"/>
      <c r="AV83" s="511">
        <f t="shared" si="98"/>
        <v>94</v>
      </c>
      <c r="AW83" s="511">
        <f t="shared" si="99"/>
        <v>94</v>
      </c>
      <c r="AX83" s="64"/>
      <c r="AY83" s="65"/>
      <c r="AZ83" s="66"/>
      <c r="BA83" s="67"/>
      <c r="BB83" s="68"/>
      <c r="BC83" s="45">
        <f t="shared" si="100"/>
        <v>0</v>
      </c>
      <c r="BD83" s="44">
        <f t="shared" si="101"/>
        <v>0</v>
      </c>
      <c r="BE83" s="512">
        <f t="shared" si="102"/>
        <v>98.7</v>
      </c>
      <c r="BF83" s="242"/>
      <c r="BG83" s="210">
        <f t="shared" si="103"/>
        <v>0</v>
      </c>
      <c r="BH83" s="512">
        <f t="shared" si="104"/>
        <v>103.4</v>
      </c>
      <c r="BI83" s="95"/>
      <c r="BJ83" s="44">
        <f t="shared" si="105"/>
        <v>0</v>
      </c>
      <c r="BK83" s="512">
        <f t="shared" si="106"/>
        <v>108.1</v>
      </c>
      <c r="BL83" s="95"/>
      <c r="BM83" s="210">
        <f t="shared" si="107"/>
        <v>0</v>
      </c>
      <c r="BN83" s="512">
        <f t="shared" si="108"/>
        <v>112.8</v>
      </c>
      <c r="BO83" s="397">
        <f t="shared" si="109"/>
        <v>0</v>
      </c>
      <c r="BP83" s="210">
        <f t="shared" si="110"/>
        <v>0</v>
      </c>
      <c r="BQ83" s="44">
        <f t="shared" si="111"/>
        <v>0</v>
      </c>
      <c r="BR83" s="70">
        <v>448</v>
      </c>
    </row>
    <row r="84" spans="1:70" ht="12.75" customHeight="1">
      <c r="A84" s="44" t="str">
        <f t="shared" si="94"/>
        <v>LA30449</v>
      </c>
      <c r="B84" s="115" t="s">
        <v>67</v>
      </c>
      <c r="C84" s="46" t="s">
        <v>175</v>
      </c>
      <c r="D84" s="115" t="s">
        <v>7</v>
      </c>
      <c r="E84" s="232"/>
      <c r="F84" s="48" t="s">
        <v>67</v>
      </c>
      <c r="G84" s="48" t="s">
        <v>67</v>
      </c>
      <c r="H84" s="48" t="s">
        <v>74</v>
      </c>
      <c r="I84" s="223" t="s">
        <v>1798</v>
      </c>
      <c r="J84" s="636" t="s">
        <v>1812</v>
      </c>
      <c r="K84" s="636" t="s">
        <v>1797</v>
      </c>
      <c r="L84" s="223" t="s">
        <v>1799</v>
      </c>
      <c r="M84" s="48">
        <v>2.173</v>
      </c>
      <c r="N84" s="44">
        <v>20</v>
      </c>
      <c r="O84" s="210"/>
      <c r="P84" s="210"/>
      <c r="Q84" s="49"/>
      <c r="R84" s="50"/>
      <c r="S84" s="51"/>
      <c r="T84" s="52"/>
      <c r="U84" s="53"/>
      <c r="V84" s="54"/>
      <c r="W84" s="55"/>
      <c r="X84" s="56"/>
      <c r="Y84" s="57"/>
      <c r="Z84" s="58"/>
      <c r="AA84" s="59"/>
      <c r="AB84" s="95"/>
      <c r="AC84" s="95"/>
      <c r="AD84" s="213">
        <f t="shared" si="93"/>
        <v>0</v>
      </c>
      <c r="AE84" s="61">
        <f t="shared" si="95"/>
        <v>0</v>
      </c>
      <c r="AF84" s="62"/>
      <c r="AG84" s="62"/>
      <c r="AH84" s="63"/>
      <c r="AI84" s="62"/>
      <c r="AJ84" s="62"/>
      <c r="AK84" s="62"/>
      <c r="AL84" s="516"/>
      <c r="AM84" s="510"/>
      <c r="AN84" s="62">
        <f>ROUND(CEILING(AR84*('Summary '!$J$2/100+1),5),0)-1</f>
        <v>114</v>
      </c>
      <c r="AO84" s="63">
        <f t="shared" si="96"/>
        <v>0</v>
      </c>
      <c r="AP84" s="63">
        <f t="shared" si="97"/>
        <v>0</v>
      </c>
      <c r="AQ84" s="63"/>
      <c r="AR84" s="62">
        <v>94</v>
      </c>
      <c r="AS84" s="62"/>
      <c r="AT84" s="514"/>
      <c r="AU84" s="515"/>
      <c r="AV84" s="511">
        <f t="shared" si="98"/>
        <v>94</v>
      </c>
      <c r="AW84" s="511">
        <f t="shared" si="99"/>
        <v>94</v>
      </c>
      <c r="AX84" s="64"/>
      <c r="AY84" s="65"/>
      <c r="AZ84" s="66"/>
      <c r="BA84" s="67"/>
      <c r="BB84" s="68"/>
      <c r="BC84" s="45">
        <f t="shared" si="100"/>
        <v>0</v>
      </c>
      <c r="BD84" s="44">
        <f t="shared" si="101"/>
        <v>0</v>
      </c>
      <c r="BE84" s="512">
        <f t="shared" si="102"/>
        <v>98.7</v>
      </c>
      <c r="BF84" s="242"/>
      <c r="BG84" s="210">
        <f t="shared" si="103"/>
        <v>0</v>
      </c>
      <c r="BH84" s="512">
        <f t="shared" si="104"/>
        <v>103.4</v>
      </c>
      <c r="BI84" s="95"/>
      <c r="BJ84" s="44">
        <f t="shared" si="105"/>
        <v>0</v>
      </c>
      <c r="BK84" s="512">
        <f t="shared" si="106"/>
        <v>108.1</v>
      </c>
      <c r="BL84" s="95"/>
      <c r="BM84" s="210">
        <f t="shared" si="107"/>
        <v>0</v>
      </c>
      <c r="BN84" s="512">
        <f t="shared" si="108"/>
        <v>112.8</v>
      </c>
      <c r="BO84" s="397">
        <f t="shared" si="109"/>
        <v>0</v>
      </c>
      <c r="BP84" s="210">
        <f t="shared" si="110"/>
        <v>0</v>
      </c>
      <c r="BQ84" s="44">
        <f t="shared" si="111"/>
        <v>0</v>
      </c>
      <c r="BR84" s="70">
        <v>449</v>
      </c>
    </row>
    <row r="85" spans="1:70" ht="12.75" customHeight="1">
      <c r="A85" s="44" t="str">
        <f t="shared" si="94"/>
        <v>LA30513</v>
      </c>
      <c r="B85" s="115" t="s">
        <v>67</v>
      </c>
      <c r="C85" s="46" t="s">
        <v>176</v>
      </c>
      <c r="D85" s="115" t="s">
        <v>7</v>
      </c>
      <c r="E85" s="232"/>
      <c r="F85" s="48" t="s">
        <v>67</v>
      </c>
      <c r="G85" s="48" t="s">
        <v>67</v>
      </c>
      <c r="H85" s="48" t="s">
        <v>74</v>
      </c>
      <c r="I85" s="223" t="s">
        <v>1798</v>
      </c>
      <c r="J85" s="636" t="s">
        <v>1812</v>
      </c>
      <c r="K85" s="636" t="s">
        <v>1797</v>
      </c>
      <c r="L85" s="223" t="s">
        <v>1799</v>
      </c>
      <c r="M85" s="48">
        <v>2.1920000000000002</v>
      </c>
      <c r="N85" s="44">
        <v>20</v>
      </c>
      <c r="O85" s="210"/>
      <c r="P85" s="210"/>
      <c r="Q85" s="49"/>
      <c r="R85" s="50"/>
      <c r="S85" s="51"/>
      <c r="T85" s="52"/>
      <c r="U85" s="53"/>
      <c r="V85" s="54"/>
      <c r="W85" s="55"/>
      <c r="X85" s="56"/>
      <c r="Y85" s="57"/>
      <c r="Z85" s="58"/>
      <c r="AA85" s="59"/>
      <c r="AB85" s="95"/>
      <c r="AC85" s="95"/>
      <c r="AD85" s="213">
        <f t="shared" si="93"/>
        <v>0</v>
      </c>
      <c r="AE85" s="61">
        <f t="shared" si="95"/>
        <v>0</v>
      </c>
      <c r="AF85" s="62"/>
      <c r="AG85" s="62"/>
      <c r="AH85" s="63"/>
      <c r="AI85" s="62"/>
      <c r="AJ85" s="62"/>
      <c r="AK85" s="62"/>
      <c r="AL85" s="516"/>
      <c r="AM85" s="510"/>
      <c r="AN85" s="62">
        <f>ROUND(CEILING(AR85*('Summary '!$J$2/100+1),5),0)-1</f>
        <v>114</v>
      </c>
      <c r="AO85" s="63">
        <f t="shared" si="96"/>
        <v>0</v>
      </c>
      <c r="AP85" s="63">
        <f t="shared" si="97"/>
        <v>0</v>
      </c>
      <c r="AQ85" s="63"/>
      <c r="AR85" s="62">
        <v>94</v>
      </c>
      <c r="AS85" s="62"/>
      <c r="AT85" s="514"/>
      <c r="AU85" s="515"/>
      <c r="AV85" s="511">
        <f t="shared" si="98"/>
        <v>94</v>
      </c>
      <c r="AW85" s="511">
        <f t="shared" si="99"/>
        <v>94</v>
      </c>
      <c r="AX85" s="64"/>
      <c r="AY85" s="65"/>
      <c r="AZ85" s="66"/>
      <c r="BA85" s="67"/>
      <c r="BB85" s="68"/>
      <c r="BC85" s="45">
        <f t="shared" si="100"/>
        <v>0</v>
      </c>
      <c r="BD85" s="44">
        <f t="shared" si="101"/>
        <v>0</v>
      </c>
      <c r="BE85" s="512">
        <f t="shared" si="102"/>
        <v>98.7</v>
      </c>
      <c r="BF85" s="242"/>
      <c r="BG85" s="210">
        <f t="shared" si="103"/>
        <v>0</v>
      </c>
      <c r="BH85" s="512">
        <f t="shared" si="104"/>
        <v>103.4</v>
      </c>
      <c r="BI85" s="95"/>
      <c r="BJ85" s="44">
        <f t="shared" si="105"/>
        <v>0</v>
      </c>
      <c r="BK85" s="512">
        <f t="shared" si="106"/>
        <v>108.1</v>
      </c>
      <c r="BL85" s="95"/>
      <c r="BM85" s="210">
        <f t="shared" si="107"/>
        <v>0</v>
      </c>
      <c r="BN85" s="512">
        <f t="shared" si="108"/>
        <v>112.8</v>
      </c>
      <c r="BO85" s="397">
        <f t="shared" si="109"/>
        <v>0</v>
      </c>
      <c r="BP85" s="210">
        <f t="shared" si="110"/>
        <v>0</v>
      </c>
      <c r="BQ85" s="44">
        <f t="shared" si="111"/>
        <v>0</v>
      </c>
      <c r="BR85" s="70">
        <v>513</v>
      </c>
    </row>
    <row r="86" spans="1:70" ht="12.75" customHeight="1">
      <c r="A86" s="44" t="str">
        <f t="shared" si="94"/>
        <v>LA30629</v>
      </c>
      <c r="B86" s="115" t="s">
        <v>67</v>
      </c>
      <c r="C86" s="46" t="s">
        <v>177</v>
      </c>
      <c r="D86" s="115" t="s">
        <v>7</v>
      </c>
      <c r="E86" s="232"/>
      <c r="F86" s="48" t="s">
        <v>67</v>
      </c>
      <c r="G86" s="48" t="s">
        <v>67</v>
      </c>
      <c r="H86" s="48" t="s">
        <v>74</v>
      </c>
      <c r="I86" s="223" t="s">
        <v>1798</v>
      </c>
      <c r="J86" s="636" t="s">
        <v>1812</v>
      </c>
      <c r="K86" s="636" t="s">
        <v>1797</v>
      </c>
      <c r="L86" s="223" t="s">
        <v>1799</v>
      </c>
      <c r="M86" s="48">
        <v>2.12</v>
      </c>
      <c r="N86" s="44">
        <v>20</v>
      </c>
      <c r="O86" s="210"/>
      <c r="P86" s="210"/>
      <c r="Q86" s="49"/>
      <c r="R86" s="50"/>
      <c r="S86" s="51"/>
      <c r="T86" s="52"/>
      <c r="U86" s="53"/>
      <c r="V86" s="54"/>
      <c r="W86" s="55"/>
      <c r="X86" s="56"/>
      <c r="Y86" s="57"/>
      <c r="Z86" s="58"/>
      <c r="AA86" s="59"/>
      <c r="AB86" s="95"/>
      <c r="AC86" s="95"/>
      <c r="AD86" s="213">
        <f t="shared" si="93"/>
        <v>0</v>
      </c>
      <c r="AE86" s="61">
        <f t="shared" si="95"/>
        <v>0</v>
      </c>
      <c r="AF86" s="62"/>
      <c r="AG86" s="62"/>
      <c r="AH86" s="63"/>
      <c r="AI86" s="62"/>
      <c r="AJ86" s="62"/>
      <c r="AK86" s="62"/>
      <c r="AL86" s="516"/>
      <c r="AM86" s="510"/>
      <c r="AN86" s="62">
        <f>ROUND(CEILING(AR86*('Summary '!$J$2/100+1),5),0)-1</f>
        <v>114</v>
      </c>
      <c r="AO86" s="63">
        <f t="shared" si="96"/>
        <v>0</v>
      </c>
      <c r="AP86" s="63">
        <f t="shared" si="97"/>
        <v>0</v>
      </c>
      <c r="AQ86" s="63"/>
      <c r="AR86" s="62">
        <v>94</v>
      </c>
      <c r="AS86" s="62"/>
      <c r="AT86" s="514"/>
      <c r="AU86" s="515"/>
      <c r="AV86" s="511">
        <f t="shared" si="98"/>
        <v>94</v>
      </c>
      <c r="AW86" s="511">
        <f t="shared" si="99"/>
        <v>94</v>
      </c>
      <c r="AX86" s="64"/>
      <c r="AY86" s="65"/>
      <c r="AZ86" s="66"/>
      <c r="BA86" s="67"/>
      <c r="BB86" s="68"/>
      <c r="BC86" s="45">
        <f t="shared" si="100"/>
        <v>0</v>
      </c>
      <c r="BD86" s="44">
        <f t="shared" si="101"/>
        <v>0</v>
      </c>
      <c r="BE86" s="512">
        <f t="shared" si="102"/>
        <v>98.7</v>
      </c>
      <c r="BF86" s="242"/>
      <c r="BG86" s="210">
        <f t="shared" si="103"/>
        <v>0</v>
      </c>
      <c r="BH86" s="512">
        <f t="shared" si="104"/>
        <v>103.4</v>
      </c>
      <c r="BI86" s="95"/>
      <c r="BJ86" s="44">
        <f t="shared" si="105"/>
        <v>0</v>
      </c>
      <c r="BK86" s="512">
        <f t="shared" si="106"/>
        <v>108.1</v>
      </c>
      <c r="BL86" s="95"/>
      <c r="BM86" s="210">
        <f t="shared" si="107"/>
        <v>0</v>
      </c>
      <c r="BN86" s="512">
        <f t="shared" si="108"/>
        <v>112.8</v>
      </c>
      <c r="BO86" s="397">
        <f t="shared" si="109"/>
        <v>0</v>
      </c>
      <c r="BP86" s="210">
        <f t="shared" si="110"/>
        <v>0</v>
      </c>
      <c r="BQ86" s="44">
        <f t="shared" si="111"/>
        <v>0</v>
      </c>
      <c r="BR86" s="70">
        <v>629</v>
      </c>
    </row>
    <row r="87" spans="1:70" ht="17">
      <c r="A87" s="116"/>
      <c r="B87" s="116"/>
      <c r="C87" s="297" t="s">
        <v>62</v>
      </c>
      <c r="D87" s="116"/>
      <c r="E87" s="229"/>
      <c r="F87" s="116"/>
      <c r="G87" s="116"/>
      <c r="H87" s="116"/>
      <c r="I87" s="229"/>
      <c r="J87" s="229"/>
      <c r="K87" s="229"/>
      <c r="L87" s="229"/>
      <c r="M87" s="116"/>
      <c r="N87" s="116"/>
      <c r="O87" s="229"/>
      <c r="P87" s="229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230"/>
      <c r="AC87" s="230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229"/>
      <c r="AT87" s="229"/>
      <c r="AU87" s="229"/>
      <c r="AV87" s="229"/>
      <c r="AW87" s="229"/>
      <c r="AX87" s="230"/>
      <c r="AY87" s="230"/>
      <c r="AZ87" s="230"/>
      <c r="BA87" s="230"/>
      <c r="BB87" s="230"/>
      <c r="BC87" s="229"/>
      <c r="BD87" s="229"/>
      <c r="BE87" s="229"/>
      <c r="BF87" s="229"/>
      <c r="BG87" s="229"/>
      <c r="BH87" s="230"/>
      <c r="BI87" s="229"/>
      <c r="BJ87" s="229"/>
      <c r="BK87" s="229"/>
      <c r="BL87" s="229"/>
      <c r="BM87" s="229"/>
      <c r="BN87" s="229"/>
      <c r="BO87" s="229"/>
      <c r="BP87" s="229"/>
      <c r="BQ87" s="116"/>
      <c r="BR87" s="117"/>
    </row>
    <row r="88" spans="1:70" ht="12.75" customHeight="1">
      <c r="A88" s="44" t="str">
        <f t="shared" ref="A88:A93" si="112">"LA3"&amp;REPT(0,4-LEN(BR88))&amp;BR88</f>
        <v>LA30825</v>
      </c>
      <c r="B88" s="115" t="s">
        <v>62</v>
      </c>
      <c r="C88" s="46" t="s">
        <v>186</v>
      </c>
      <c r="D88" s="115" t="s">
        <v>7</v>
      </c>
      <c r="E88" s="232"/>
      <c r="F88" s="118" t="s">
        <v>335</v>
      </c>
      <c r="G88" s="48" t="s">
        <v>76</v>
      </c>
      <c r="H88" s="48" t="s">
        <v>74</v>
      </c>
      <c r="I88" s="223" t="s">
        <v>1798</v>
      </c>
      <c r="J88" s="636" t="s">
        <v>1812</v>
      </c>
      <c r="K88" s="636" t="s">
        <v>1797</v>
      </c>
      <c r="L88" s="223" t="s">
        <v>1799</v>
      </c>
      <c r="M88" s="48">
        <v>2.3610000000000002</v>
      </c>
      <c r="N88" s="44">
        <v>10</v>
      </c>
      <c r="O88" s="210"/>
      <c r="P88" s="210"/>
      <c r="Q88" s="49"/>
      <c r="R88" s="50"/>
      <c r="S88" s="51"/>
      <c r="T88" s="52"/>
      <c r="U88" s="53"/>
      <c r="V88" s="54"/>
      <c r="W88" s="55"/>
      <c r="X88" s="56"/>
      <c r="Y88" s="57"/>
      <c r="Z88" s="58"/>
      <c r="AA88" s="59"/>
      <c r="AB88" s="95"/>
      <c r="AC88" s="95"/>
      <c r="AD88" s="213">
        <f t="shared" si="93"/>
        <v>0</v>
      </c>
      <c r="AE88" s="61">
        <f t="shared" ref="AE88:AE93" si="113">N88*AD88</f>
        <v>0</v>
      </c>
      <c r="AF88" s="62"/>
      <c r="AG88" s="62"/>
      <c r="AH88" s="63"/>
      <c r="AI88" s="62"/>
      <c r="AJ88" s="62"/>
      <c r="AK88" s="62"/>
      <c r="AL88" s="516"/>
      <c r="AM88" s="510"/>
      <c r="AN88" s="62">
        <f>ROUND(CEILING(AR88*('Summary '!$J$2/100+1),5),0)-1</f>
        <v>114</v>
      </c>
      <c r="AO88" s="63">
        <f t="shared" ref="AO88:AO93" si="114">IF(P88=TRUE,-0.05,0)</f>
        <v>0</v>
      </c>
      <c r="AP88" s="63">
        <f t="shared" ref="AP88:AP93" si="115">IF(O88=TRUE,0.15,0)</f>
        <v>0</v>
      </c>
      <c r="AQ88" s="63"/>
      <c r="AR88" s="62">
        <v>94</v>
      </c>
      <c r="AS88" s="62"/>
      <c r="AT88" s="514"/>
      <c r="AU88" s="515"/>
      <c r="AV88" s="511">
        <f t="shared" ref="AV88:AV93" si="116">IF(OrderFormType="Wholesale",CEILING(AR88*ExchRate,ExchRateRoundUpTo),CEILING(AN88*ExchRate,ExchRateRoundUpTo)/1.22)</f>
        <v>94</v>
      </c>
      <c r="AW88" s="511">
        <f t="shared" ref="AW88:AW93" si="117">AV88*(1+AO88+AP88)</f>
        <v>94</v>
      </c>
      <c r="AX88" s="64"/>
      <c r="AY88" s="65"/>
      <c r="AZ88" s="66"/>
      <c r="BA88" s="67"/>
      <c r="BB88" s="68"/>
      <c r="BC88" s="45">
        <f t="shared" ref="BC88:BC93" si="118">SUM(AX88:BB88)</f>
        <v>0</v>
      </c>
      <c r="BD88" s="44">
        <f t="shared" ref="BD88:BD93" si="119">N88*BC88</f>
        <v>0</v>
      </c>
      <c r="BE88" s="512">
        <f t="shared" ref="BE88:BE93" si="120">AV88*(1.05+AO88+AP88)</f>
        <v>98.7</v>
      </c>
      <c r="BF88" s="242"/>
      <c r="BG88" s="210">
        <f t="shared" ref="BG88:BG93" si="121">$N88*BF88</f>
        <v>0</v>
      </c>
      <c r="BH88" s="512">
        <f t="shared" ref="BH88:BH93" si="122">$AV88*(1.1+$AO88+$AP88)</f>
        <v>103.4</v>
      </c>
      <c r="BI88" s="95"/>
      <c r="BJ88" s="44">
        <f t="shared" ref="BJ88:BJ93" si="123">N88*BI88</f>
        <v>0</v>
      </c>
      <c r="BK88" s="512">
        <f t="shared" ref="BK88:BK93" si="124">AV88*(1.15+AO88+AP88)</f>
        <v>108.1</v>
      </c>
      <c r="BL88" s="95"/>
      <c r="BM88" s="210">
        <f t="shared" ref="BM88:BM93" si="125">N88*BL88</f>
        <v>0</v>
      </c>
      <c r="BN88" s="512">
        <f t="shared" ref="BN88:BN93" si="126">AV88*(1.2+AO88+AP88)</f>
        <v>112.8</v>
      </c>
      <c r="BO88" s="397">
        <f t="shared" ref="BO88:BO93" si="127">(AD88*AW88)+(BC88*BE88)+(BF88*BH88)+(BI88*BK88)+(BL88*BN88)</f>
        <v>0</v>
      </c>
      <c r="BP88" s="210">
        <f t="shared" ref="BP88:BP93" si="128">AD88+BC88+BF88+BI88+BL88</f>
        <v>0</v>
      </c>
      <c r="BQ88" s="44">
        <f t="shared" ref="BQ88:BQ93" si="129">N88*BP88</f>
        <v>0</v>
      </c>
      <c r="BR88" s="70">
        <v>825</v>
      </c>
    </row>
    <row r="89" spans="1:70" ht="12.75" customHeight="1">
      <c r="A89" s="44" t="str">
        <f t="shared" si="112"/>
        <v>LA30387</v>
      </c>
      <c r="B89" s="115" t="s">
        <v>62</v>
      </c>
      <c r="C89" s="46" t="s">
        <v>187</v>
      </c>
      <c r="D89" s="115" t="s">
        <v>7</v>
      </c>
      <c r="E89" s="232"/>
      <c r="F89" s="48" t="s">
        <v>332</v>
      </c>
      <c r="G89" s="48" t="s">
        <v>73</v>
      </c>
      <c r="H89" s="48" t="s">
        <v>74</v>
      </c>
      <c r="I89" s="223" t="s">
        <v>1798</v>
      </c>
      <c r="J89" s="636" t="s">
        <v>1812</v>
      </c>
      <c r="K89" s="636" t="s">
        <v>1797</v>
      </c>
      <c r="L89" s="223" t="s">
        <v>1799</v>
      </c>
      <c r="M89" s="48">
        <v>3.0972</v>
      </c>
      <c r="N89" s="44">
        <v>20</v>
      </c>
      <c r="O89" s="210"/>
      <c r="P89" s="210"/>
      <c r="Q89" s="49"/>
      <c r="R89" s="50"/>
      <c r="S89" s="51"/>
      <c r="T89" s="52"/>
      <c r="U89" s="53"/>
      <c r="V89" s="54"/>
      <c r="W89" s="55"/>
      <c r="X89" s="56"/>
      <c r="Y89" s="57"/>
      <c r="Z89" s="58"/>
      <c r="AA89" s="59"/>
      <c r="AB89" s="95"/>
      <c r="AC89" s="95"/>
      <c r="AD89" s="213">
        <f t="shared" si="93"/>
        <v>0</v>
      </c>
      <c r="AE89" s="61">
        <f t="shared" si="113"/>
        <v>0</v>
      </c>
      <c r="AF89" s="62"/>
      <c r="AG89" s="62"/>
      <c r="AH89" s="63"/>
      <c r="AI89" s="62"/>
      <c r="AJ89" s="62"/>
      <c r="AK89" s="62"/>
      <c r="AL89" s="516"/>
      <c r="AM89" s="510"/>
      <c r="AN89" s="62">
        <f>ROUND(CEILING(AR89*('Summary '!$J$2/100+1),5),0)-1</f>
        <v>129</v>
      </c>
      <c r="AO89" s="63">
        <f t="shared" si="114"/>
        <v>0</v>
      </c>
      <c r="AP89" s="63">
        <f t="shared" si="115"/>
        <v>0</v>
      </c>
      <c r="AQ89" s="63"/>
      <c r="AR89" s="62">
        <v>104</v>
      </c>
      <c r="AS89" s="62"/>
      <c r="AT89" s="514"/>
      <c r="AU89" s="515"/>
      <c r="AV89" s="511">
        <f t="shared" si="116"/>
        <v>104</v>
      </c>
      <c r="AW89" s="511">
        <f t="shared" si="117"/>
        <v>104</v>
      </c>
      <c r="AX89" s="64"/>
      <c r="AY89" s="65"/>
      <c r="AZ89" s="66"/>
      <c r="BA89" s="67"/>
      <c r="BB89" s="68"/>
      <c r="BC89" s="45">
        <f t="shared" si="118"/>
        <v>0</v>
      </c>
      <c r="BD89" s="44">
        <f t="shared" si="119"/>
        <v>0</v>
      </c>
      <c r="BE89" s="512">
        <f t="shared" si="120"/>
        <v>109.2</v>
      </c>
      <c r="BF89" s="242"/>
      <c r="BG89" s="210">
        <f t="shared" si="121"/>
        <v>0</v>
      </c>
      <c r="BH89" s="512">
        <f t="shared" si="122"/>
        <v>114.4</v>
      </c>
      <c r="BI89" s="95"/>
      <c r="BJ89" s="44">
        <f t="shared" si="123"/>
        <v>0</v>
      </c>
      <c r="BK89" s="512">
        <f t="shared" si="124"/>
        <v>119.6</v>
      </c>
      <c r="BL89" s="95"/>
      <c r="BM89" s="210">
        <f t="shared" si="125"/>
        <v>0</v>
      </c>
      <c r="BN89" s="512">
        <f t="shared" si="126"/>
        <v>124.8</v>
      </c>
      <c r="BO89" s="397">
        <f t="shared" si="127"/>
        <v>0</v>
      </c>
      <c r="BP89" s="210">
        <f t="shared" si="128"/>
        <v>0</v>
      </c>
      <c r="BQ89" s="44">
        <f t="shared" si="129"/>
        <v>0</v>
      </c>
      <c r="BR89" s="70">
        <v>387</v>
      </c>
    </row>
    <row r="90" spans="1:70" ht="12.75" customHeight="1">
      <c r="A90" s="44" t="str">
        <f t="shared" si="112"/>
        <v>LA30417</v>
      </c>
      <c r="B90" s="115" t="s">
        <v>62</v>
      </c>
      <c r="C90" s="47" t="s">
        <v>188</v>
      </c>
      <c r="D90" s="115" t="s">
        <v>7</v>
      </c>
      <c r="E90" s="232"/>
      <c r="F90" s="48" t="s">
        <v>332</v>
      </c>
      <c r="G90" s="48" t="s">
        <v>73</v>
      </c>
      <c r="H90" s="48" t="s">
        <v>74</v>
      </c>
      <c r="I90" s="223" t="s">
        <v>1798</v>
      </c>
      <c r="J90" s="636" t="s">
        <v>1812</v>
      </c>
      <c r="K90" s="636" t="s">
        <v>1797</v>
      </c>
      <c r="L90" s="223" t="s">
        <v>1799</v>
      </c>
      <c r="M90" s="48">
        <v>3.6312000000000002</v>
      </c>
      <c r="N90" s="44">
        <v>20</v>
      </c>
      <c r="O90" s="210"/>
      <c r="P90" s="210"/>
      <c r="Q90" s="49"/>
      <c r="R90" s="50"/>
      <c r="S90" s="51"/>
      <c r="T90" s="52"/>
      <c r="U90" s="53"/>
      <c r="V90" s="54"/>
      <c r="W90" s="55"/>
      <c r="X90" s="56"/>
      <c r="Y90" s="57"/>
      <c r="Z90" s="58"/>
      <c r="AA90" s="59"/>
      <c r="AB90" s="95"/>
      <c r="AC90" s="95"/>
      <c r="AD90" s="213">
        <f t="shared" si="93"/>
        <v>0</v>
      </c>
      <c r="AE90" s="61">
        <f t="shared" si="113"/>
        <v>0</v>
      </c>
      <c r="AF90" s="62"/>
      <c r="AG90" s="62"/>
      <c r="AH90" s="63"/>
      <c r="AI90" s="62"/>
      <c r="AJ90" s="62"/>
      <c r="AK90" s="62"/>
      <c r="AL90" s="516"/>
      <c r="AM90" s="510"/>
      <c r="AN90" s="62">
        <f>ROUND(CEILING(AR90*('Summary '!$J$2/100+1),5),0)-1</f>
        <v>129</v>
      </c>
      <c r="AO90" s="63">
        <f t="shared" si="114"/>
        <v>0</v>
      </c>
      <c r="AP90" s="63">
        <f t="shared" si="115"/>
        <v>0</v>
      </c>
      <c r="AQ90" s="63"/>
      <c r="AR90" s="62">
        <v>104</v>
      </c>
      <c r="AS90" s="62"/>
      <c r="AT90" s="514"/>
      <c r="AU90" s="515"/>
      <c r="AV90" s="511">
        <f t="shared" si="116"/>
        <v>104</v>
      </c>
      <c r="AW90" s="511">
        <f t="shared" si="117"/>
        <v>104</v>
      </c>
      <c r="AX90" s="64"/>
      <c r="AY90" s="65"/>
      <c r="AZ90" s="66"/>
      <c r="BA90" s="67"/>
      <c r="BB90" s="68"/>
      <c r="BC90" s="45">
        <f t="shared" si="118"/>
        <v>0</v>
      </c>
      <c r="BD90" s="44">
        <f t="shared" si="119"/>
        <v>0</v>
      </c>
      <c r="BE90" s="512">
        <f t="shared" si="120"/>
        <v>109.2</v>
      </c>
      <c r="BF90" s="242"/>
      <c r="BG90" s="210">
        <f t="shared" si="121"/>
        <v>0</v>
      </c>
      <c r="BH90" s="512">
        <f t="shared" si="122"/>
        <v>114.4</v>
      </c>
      <c r="BI90" s="95"/>
      <c r="BJ90" s="44">
        <f t="shared" si="123"/>
        <v>0</v>
      </c>
      <c r="BK90" s="512">
        <f t="shared" si="124"/>
        <v>119.6</v>
      </c>
      <c r="BL90" s="95"/>
      <c r="BM90" s="210">
        <f t="shared" si="125"/>
        <v>0</v>
      </c>
      <c r="BN90" s="512">
        <f t="shared" si="126"/>
        <v>124.8</v>
      </c>
      <c r="BO90" s="397">
        <f t="shared" si="127"/>
        <v>0</v>
      </c>
      <c r="BP90" s="210">
        <f t="shared" si="128"/>
        <v>0</v>
      </c>
      <c r="BQ90" s="44">
        <f t="shared" si="129"/>
        <v>0</v>
      </c>
      <c r="BR90" s="70">
        <v>417</v>
      </c>
    </row>
    <row r="91" spans="1:70" ht="12.75" customHeight="1">
      <c r="A91" s="44" t="str">
        <f t="shared" si="112"/>
        <v>LA30412</v>
      </c>
      <c r="B91" s="115" t="s">
        <v>62</v>
      </c>
      <c r="C91" s="46" t="s">
        <v>189</v>
      </c>
      <c r="D91" s="115" t="s">
        <v>7</v>
      </c>
      <c r="E91" s="232"/>
      <c r="F91" s="48" t="s">
        <v>332</v>
      </c>
      <c r="G91" s="48" t="s">
        <v>73</v>
      </c>
      <c r="H91" s="48" t="s">
        <v>74</v>
      </c>
      <c r="I91" s="223" t="s">
        <v>1798</v>
      </c>
      <c r="J91" s="636" t="s">
        <v>1812</v>
      </c>
      <c r="K91" s="636" t="s">
        <v>1797</v>
      </c>
      <c r="L91" s="223" t="s">
        <v>1799</v>
      </c>
      <c r="M91" s="48">
        <v>3.4887999999999999</v>
      </c>
      <c r="N91" s="44">
        <v>20</v>
      </c>
      <c r="O91" s="210"/>
      <c r="P91" s="210"/>
      <c r="Q91" s="49"/>
      <c r="R91" s="50"/>
      <c r="S91" s="51"/>
      <c r="T91" s="52"/>
      <c r="U91" s="53"/>
      <c r="V91" s="54"/>
      <c r="W91" s="55"/>
      <c r="X91" s="56"/>
      <c r="Y91" s="57"/>
      <c r="Z91" s="58"/>
      <c r="AA91" s="59"/>
      <c r="AB91" s="95"/>
      <c r="AC91" s="95"/>
      <c r="AD91" s="213">
        <f t="shared" si="93"/>
        <v>0</v>
      </c>
      <c r="AE91" s="61">
        <f t="shared" si="113"/>
        <v>0</v>
      </c>
      <c r="AF91" s="62"/>
      <c r="AG91" s="62"/>
      <c r="AH91" s="63"/>
      <c r="AI91" s="62"/>
      <c r="AJ91" s="62"/>
      <c r="AK91" s="62"/>
      <c r="AL91" s="516"/>
      <c r="AM91" s="510"/>
      <c r="AN91" s="62">
        <f>ROUND(CEILING(AR91*('Summary '!$J$2/100+1),5),0)-1</f>
        <v>129</v>
      </c>
      <c r="AO91" s="63">
        <f t="shared" si="114"/>
        <v>0</v>
      </c>
      <c r="AP91" s="63">
        <f t="shared" si="115"/>
        <v>0</v>
      </c>
      <c r="AQ91" s="63"/>
      <c r="AR91" s="62">
        <v>104</v>
      </c>
      <c r="AS91" s="62"/>
      <c r="AT91" s="514"/>
      <c r="AU91" s="515"/>
      <c r="AV91" s="511">
        <f t="shared" si="116"/>
        <v>104</v>
      </c>
      <c r="AW91" s="511">
        <f t="shared" si="117"/>
        <v>104</v>
      </c>
      <c r="AX91" s="64"/>
      <c r="AY91" s="65"/>
      <c r="AZ91" s="66"/>
      <c r="BA91" s="67"/>
      <c r="BB91" s="68"/>
      <c r="BC91" s="45">
        <f t="shared" si="118"/>
        <v>0</v>
      </c>
      <c r="BD91" s="44">
        <f t="shared" si="119"/>
        <v>0</v>
      </c>
      <c r="BE91" s="512">
        <f t="shared" si="120"/>
        <v>109.2</v>
      </c>
      <c r="BF91" s="242"/>
      <c r="BG91" s="210">
        <f t="shared" si="121"/>
        <v>0</v>
      </c>
      <c r="BH91" s="512">
        <f t="shared" si="122"/>
        <v>114.4</v>
      </c>
      <c r="BI91" s="95"/>
      <c r="BJ91" s="44">
        <f t="shared" si="123"/>
        <v>0</v>
      </c>
      <c r="BK91" s="512">
        <f t="shared" si="124"/>
        <v>119.6</v>
      </c>
      <c r="BL91" s="95"/>
      <c r="BM91" s="210">
        <f t="shared" si="125"/>
        <v>0</v>
      </c>
      <c r="BN91" s="512">
        <f t="shared" si="126"/>
        <v>124.8</v>
      </c>
      <c r="BO91" s="397">
        <f t="shared" si="127"/>
        <v>0</v>
      </c>
      <c r="BP91" s="210">
        <f t="shared" si="128"/>
        <v>0</v>
      </c>
      <c r="BQ91" s="44">
        <f t="shared" si="129"/>
        <v>0</v>
      </c>
      <c r="BR91" s="70">
        <v>412</v>
      </c>
    </row>
    <row r="92" spans="1:70" ht="12.75" customHeight="1">
      <c r="A92" s="44" t="str">
        <f t="shared" si="112"/>
        <v>LA30388</v>
      </c>
      <c r="B92" s="115" t="s">
        <v>62</v>
      </c>
      <c r="C92" s="47" t="s">
        <v>190</v>
      </c>
      <c r="D92" s="115" t="s">
        <v>7</v>
      </c>
      <c r="E92" s="232"/>
      <c r="F92" s="48" t="s">
        <v>332</v>
      </c>
      <c r="G92" s="48" t="s">
        <v>73</v>
      </c>
      <c r="H92" s="48" t="s">
        <v>74</v>
      </c>
      <c r="I92" s="223" t="s">
        <v>1798</v>
      </c>
      <c r="J92" s="636" t="s">
        <v>1812</v>
      </c>
      <c r="K92" s="636" t="s">
        <v>1797</v>
      </c>
      <c r="L92" s="223" t="s">
        <v>1799</v>
      </c>
      <c r="M92" s="48">
        <v>2.8302</v>
      </c>
      <c r="N92" s="44">
        <v>20</v>
      </c>
      <c r="O92" s="210"/>
      <c r="P92" s="210"/>
      <c r="Q92" s="49"/>
      <c r="R92" s="50"/>
      <c r="S92" s="51"/>
      <c r="T92" s="52"/>
      <c r="U92" s="53"/>
      <c r="V92" s="54"/>
      <c r="W92" s="55"/>
      <c r="X92" s="56"/>
      <c r="Y92" s="57"/>
      <c r="Z92" s="58"/>
      <c r="AA92" s="59"/>
      <c r="AB92" s="95"/>
      <c r="AC92" s="95"/>
      <c r="AD92" s="213">
        <f t="shared" si="93"/>
        <v>0</v>
      </c>
      <c r="AE92" s="61">
        <f t="shared" si="113"/>
        <v>0</v>
      </c>
      <c r="AF92" s="62"/>
      <c r="AG92" s="62"/>
      <c r="AH92" s="63"/>
      <c r="AI92" s="62"/>
      <c r="AJ92" s="62"/>
      <c r="AK92" s="62"/>
      <c r="AL92" s="516"/>
      <c r="AM92" s="510"/>
      <c r="AN92" s="62">
        <f>ROUND(CEILING(AR92*('Summary '!$J$2/100+1),5),0)-1</f>
        <v>129</v>
      </c>
      <c r="AO92" s="63">
        <f t="shared" si="114"/>
        <v>0</v>
      </c>
      <c r="AP92" s="63">
        <f t="shared" si="115"/>
        <v>0</v>
      </c>
      <c r="AQ92" s="63"/>
      <c r="AR92" s="62">
        <v>104</v>
      </c>
      <c r="AS92" s="62"/>
      <c r="AT92" s="514"/>
      <c r="AU92" s="515"/>
      <c r="AV92" s="511">
        <f t="shared" si="116"/>
        <v>104</v>
      </c>
      <c r="AW92" s="511">
        <f t="shared" si="117"/>
        <v>104</v>
      </c>
      <c r="AX92" s="64"/>
      <c r="AY92" s="65"/>
      <c r="AZ92" s="66"/>
      <c r="BA92" s="67"/>
      <c r="BB92" s="68"/>
      <c r="BC92" s="45">
        <f t="shared" si="118"/>
        <v>0</v>
      </c>
      <c r="BD92" s="44">
        <f t="shared" si="119"/>
        <v>0</v>
      </c>
      <c r="BE92" s="512">
        <f t="shared" si="120"/>
        <v>109.2</v>
      </c>
      <c r="BF92" s="242"/>
      <c r="BG92" s="210">
        <f t="shared" si="121"/>
        <v>0</v>
      </c>
      <c r="BH92" s="512">
        <f t="shared" si="122"/>
        <v>114.4</v>
      </c>
      <c r="BI92" s="95"/>
      <c r="BJ92" s="44">
        <f t="shared" si="123"/>
        <v>0</v>
      </c>
      <c r="BK92" s="512">
        <f t="shared" si="124"/>
        <v>119.6</v>
      </c>
      <c r="BL92" s="95"/>
      <c r="BM92" s="210">
        <f t="shared" si="125"/>
        <v>0</v>
      </c>
      <c r="BN92" s="512">
        <f t="shared" si="126"/>
        <v>124.8</v>
      </c>
      <c r="BO92" s="397">
        <f t="shared" si="127"/>
        <v>0</v>
      </c>
      <c r="BP92" s="210">
        <f t="shared" si="128"/>
        <v>0</v>
      </c>
      <c r="BQ92" s="44">
        <f t="shared" si="129"/>
        <v>0</v>
      </c>
      <c r="BR92" s="70">
        <v>388</v>
      </c>
    </row>
    <row r="93" spans="1:70" ht="12.75" customHeight="1">
      <c r="A93" s="44" t="str">
        <f t="shared" si="112"/>
        <v>LA30419</v>
      </c>
      <c r="B93" s="115" t="s">
        <v>62</v>
      </c>
      <c r="C93" s="46" t="s">
        <v>191</v>
      </c>
      <c r="D93" s="115" t="s">
        <v>7</v>
      </c>
      <c r="E93" s="232"/>
      <c r="F93" s="48" t="s">
        <v>332</v>
      </c>
      <c r="G93" s="48" t="s">
        <v>73</v>
      </c>
      <c r="H93" s="48" t="s">
        <v>74</v>
      </c>
      <c r="I93" s="223" t="s">
        <v>1798</v>
      </c>
      <c r="J93" s="636" t="s">
        <v>1812</v>
      </c>
      <c r="K93" s="636" t="s">
        <v>1797</v>
      </c>
      <c r="L93" s="223" t="s">
        <v>1799</v>
      </c>
      <c r="M93" s="48">
        <v>3.2749999999999999</v>
      </c>
      <c r="N93" s="44">
        <v>20</v>
      </c>
      <c r="O93" s="210"/>
      <c r="P93" s="210"/>
      <c r="Q93" s="49"/>
      <c r="R93" s="50"/>
      <c r="S93" s="51"/>
      <c r="T93" s="52"/>
      <c r="U93" s="53"/>
      <c r="V93" s="54"/>
      <c r="W93" s="55"/>
      <c r="X93" s="56"/>
      <c r="Y93" s="57"/>
      <c r="Z93" s="58"/>
      <c r="AA93" s="59"/>
      <c r="AB93" s="95"/>
      <c r="AC93" s="95"/>
      <c r="AD93" s="213">
        <f t="shared" si="93"/>
        <v>0</v>
      </c>
      <c r="AE93" s="61">
        <f t="shared" si="113"/>
        <v>0</v>
      </c>
      <c r="AF93" s="62"/>
      <c r="AG93" s="62"/>
      <c r="AH93" s="63"/>
      <c r="AI93" s="62"/>
      <c r="AJ93" s="62"/>
      <c r="AK93" s="62"/>
      <c r="AL93" s="516"/>
      <c r="AM93" s="510"/>
      <c r="AN93" s="62">
        <f>ROUND(CEILING(AR93*('Summary '!$J$2/100+1),5),0)-1</f>
        <v>129</v>
      </c>
      <c r="AO93" s="63">
        <f t="shared" si="114"/>
        <v>0</v>
      </c>
      <c r="AP93" s="63">
        <f t="shared" si="115"/>
        <v>0</v>
      </c>
      <c r="AQ93" s="63"/>
      <c r="AR93" s="62">
        <v>104</v>
      </c>
      <c r="AS93" s="62"/>
      <c r="AT93" s="514"/>
      <c r="AU93" s="515"/>
      <c r="AV93" s="511">
        <f t="shared" si="116"/>
        <v>104</v>
      </c>
      <c r="AW93" s="511">
        <f t="shared" si="117"/>
        <v>104</v>
      </c>
      <c r="AX93" s="64"/>
      <c r="AY93" s="65"/>
      <c r="AZ93" s="66"/>
      <c r="BA93" s="67"/>
      <c r="BB93" s="68"/>
      <c r="BC93" s="45">
        <f t="shared" si="118"/>
        <v>0</v>
      </c>
      <c r="BD93" s="44">
        <f t="shared" si="119"/>
        <v>0</v>
      </c>
      <c r="BE93" s="512">
        <f t="shared" si="120"/>
        <v>109.2</v>
      </c>
      <c r="BF93" s="242"/>
      <c r="BG93" s="210">
        <f t="shared" si="121"/>
        <v>0</v>
      </c>
      <c r="BH93" s="512">
        <f t="shared" si="122"/>
        <v>114.4</v>
      </c>
      <c r="BI93" s="95"/>
      <c r="BJ93" s="44">
        <f t="shared" si="123"/>
        <v>0</v>
      </c>
      <c r="BK93" s="512">
        <f t="shared" si="124"/>
        <v>119.6</v>
      </c>
      <c r="BL93" s="95"/>
      <c r="BM93" s="210">
        <f t="shared" si="125"/>
        <v>0</v>
      </c>
      <c r="BN93" s="512">
        <f t="shared" si="126"/>
        <v>124.8</v>
      </c>
      <c r="BO93" s="397">
        <f t="shared" si="127"/>
        <v>0</v>
      </c>
      <c r="BP93" s="210">
        <f t="shared" si="128"/>
        <v>0</v>
      </c>
      <c r="BQ93" s="44">
        <f t="shared" si="129"/>
        <v>0</v>
      </c>
      <c r="BR93" s="70">
        <v>419</v>
      </c>
    </row>
    <row r="94" spans="1:70" ht="17">
      <c r="A94" s="116"/>
      <c r="B94" s="116"/>
      <c r="C94" s="297" t="s">
        <v>942</v>
      </c>
      <c r="D94" s="116"/>
      <c r="E94" s="229"/>
      <c r="F94" s="116"/>
      <c r="G94" s="116"/>
      <c r="H94" s="116"/>
      <c r="I94" s="229"/>
      <c r="J94" s="229"/>
      <c r="K94" s="229"/>
      <c r="L94" s="229"/>
      <c r="M94" s="116"/>
      <c r="N94" s="116"/>
      <c r="O94" s="229"/>
      <c r="P94" s="229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230"/>
      <c r="AC94" s="230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229"/>
      <c r="AT94" s="229"/>
      <c r="AU94" s="229"/>
      <c r="AV94" s="229"/>
      <c r="AW94" s="229"/>
      <c r="AX94" s="230"/>
      <c r="AY94" s="230"/>
      <c r="AZ94" s="230"/>
      <c r="BA94" s="230"/>
      <c r="BB94" s="230"/>
      <c r="BC94" s="229"/>
      <c r="BD94" s="229"/>
      <c r="BE94" s="229"/>
      <c r="BF94" s="229"/>
      <c r="BG94" s="229"/>
      <c r="BH94" s="230"/>
      <c r="BI94" s="229"/>
      <c r="BJ94" s="229"/>
      <c r="BK94" s="229"/>
      <c r="BL94" s="229"/>
      <c r="BM94" s="229"/>
      <c r="BN94" s="229"/>
      <c r="BO94" s="229"/>
      <c r="BP94" s="229"/>
      <c r="BQ94" s="116"/>
      <c r="BR94" s="117"/>
    </row>
    <row r="95" spans="1:70" ht="12" customHeight="1">
      <c r="A95" s="44" t="str">
        <f t="shared" ref="A95:A101" si="130">"LA3"&amp;REPT(0,4-LEN(BR95))&amp;BR95</f>
        <v>LA30824</v>
      </c>
      <c r="B95" s="120" t="s">
        <v>942</v>
      </c>
      <c r="C95" s="46" t="s">
        <v>205</v>
      </c>
      <c r="D95" s="115" t="s">
        <v>7</v>
      </c>
      <c r="E95" s="232"/>
      <c r="F95" s="48" t="s">
        <v>330</v>
      </c>
      <c r="G95" s="118" t="s">
        <v>76</v>
      </c>
      <c r="H95" s="48" t="s">
        <v>74</v>
      </c>
      <c r="I95" s="223" t="s">
        <v>1798</v>
      </c>
      <c r="J95" s="636" t="s">
        <v>1809</v>
      </c>
      <c r="K95" s="636" t="s">
        <v>1801</v>
      </c>
      <c r="L95" s="223" t="s">
        <v>1799</v>
      </c>
      <c r="M95" s="48">
        <v>5.3739999999999997</v>
      </c>
      <c r="N95" s="44">
        <v>10</v>
      </c>
      <c r="O95" s="210"/>
      <c r="P95" s="210"/>
      <c r="Q95" s="49"/>
      <c r="R95" s="50"/>
      <c r="S95" s="51"/>
      <c r="T95" s="52"/>
      <c r="U95" s="53"/>
      <c r="V95" s="54"/>
      <c r="W95" s="55"/>
      <c r="X95" s="56"/>
      <c r="Y95" s="57"/>
      <c r="Z95" s="58"/>
      <c r="AA95" s="59"/>
      <c r="AB95" s="95"/>
      <c r="AC95" s="95"/>
      <c r="AD95" s="213">
        <f t="shared" si="93"/>
        <v>0</v>
      </c>
      <c r="AE95" s="61">
        <f t="shared" ref="AE95:AE101" si="131">N95*AD95</f>
        <v>0</v>
      </c>
      <c r="AF95" s="62"/>
      <c r="AG95" s="62"/>
      <c r="AH95" s="63"/>
      <c r="AI95" s="62"/>
      <c r="AJ95" s="62"/>
      <c r="AK95" s="62"/>
      <c r="AL95" s="516"/>
      <c r="AM95" s="510"/>
      <c r="AN95" s="62">
        <f>ROUND(CEILING(AR95*('Summary '!$J$2/100+1),5),0)-1</f>
        <v>154</v>
      </c>
      <c r="AO95" s="63">
        <f t="shared" ref="AO95:AO101" si="132">IF(P95=TRUE,-0.05,0)</f>
        <v>0</v>
      </c>
      <c r="AP95" s="63">
        <f t="shared" ref="AP95:AP101" si="133">IF(O95=TRUE,0.15,0)</f>
        <v>0</v>
      </c>
      <c r="AQ95" s="63"/>
      <c r="AR95" s="62">
        <v>124</v>
      </c>
      <c r="AS95" s="62"/>
      <c r="AT95" s="514"/>
      <c r="AU95" s="515"/>
      <c r="AV95" s="511">
        <f t="shared" ref="AV95:AV101" si="134">IF(OrderFormType="Wholesale",CEILING(AR95*ExchRate,ExchRateRoundUpTo),CEILING(AN95*ExchRate,ExchRateRoundUpTo)/1.22)</f>
        <v>124</v>
      </c>
      <c r="AW95" s="511">
        <f t="shared" ref="AW95:AW101" si="135">AV95*(1+AO95+AP95)</f>
        <v>124</v>
      </c>
      <c r="AX95" s="64"/>
      <c r="AY95" s="65"/>
      <c r="AZ95" s="66"/>
      <c r="BA95" s="67"/>
      <c r="BB95" s="68"/>
      <c r="BC95" s="45">
        <f t="shared" ref="BC95:BC101" si="136">SUM(AX95:BB95)</f>
        <v>0</v>
      </c>
      <c r="BD95" s="44">
        <f t="shared" ref="BD95:BD101" si="137">N95*BC95</f>
        <v>0</v>
      </c>
      <c r="BE95" s="512">
        <f t="shared" ref="BE95:BE101" si="138">AV95*(1.05+AO95+AP95)</f>
        <v>130.20000000000002</v>
      </c>
      <c r="BF95" s="242"/>
      <c r="BG95" s="210">
        <f t="shared" ref="BG95:BG101" si="139">$N95*BF95</f>
        <v>0</v>
      </c>
      <c r="BH95" s="512">
        <f t="shared" ref="BH95:BH101" si="140">$AV95*(1.1+$AO95+$AP95)</f>
        <v>136.4</v>
      </c>
      <c r="BI95" s="95"/>
      <c r="BJ95" s="44">
        <f t="shared" ref="BJ95:BJ101" si="141">N95*BI95</f>
        <v>0</v>
      </c>
      <c r="BK95" s="512">
        <f t="shared" ref="BK95:BK101" si="142">AV95*(1.15+AO95+AP95)</f>
        <v>142.6</v>
      </c>
      <c r="BL95" s="95"/>
      <c r="BM95" s="210">
        <f t="shared" ref="BM95:BM101" si="143">N95*BL95</f>
        <v>0</v>
      </c>
      <c r="BN95" s="512">
        <f t="shared" ref="BN95:BN101" si="144">AV95*(1.2+AO95+AP95)</f>
        <v>148.79999999999998</v>
      </c>
      <c r="BO95" s="397">
        <f t="shared" ref="BO95:BO101" si="145">(AD95*AW95)+(BC95*BE95)+(BF95*BH95)+(BI95*BK95)+(BL95*BN95)</f>
        <v>0</v>
      </c>
      <c r="BP95" s="210">
        <f t="shared" ref="BP95:BP101" si="146">AD95+BC95+BF95+BI95+BL95</f>
        <v>0</v>
      </c>
      <c r="BQ95" s="44">
        <f t="shared" ref="BQ95:BQ101" si="147">N95*BP95</f>
        <v>0</v>
      </c>
      <c r="BR95" s="70">
        <v>824</v>
      </c>
    </row>
    <row r="96" spans="1:70" ht="12.75" customHeight="1">
      <c r="A96" s="44" t="str">
        <f t="shared" si="130"/>
        <v>LA30375</v>
      </c>
      <c r="B96" s="120" t="s">
        <v>942</v>
      </c>
      <c r="C96" s="47" t="s">
        <v>206</v>
      </c>
      <c r="D96" s="115" t="s">
        <v>7</v>
      </c>
      <c r="E96" s="232"/>
      <c r="F96" s="48" t="s">
        <v>59</v>
      </c>
      <c r="G96" s="118" t="s">
        <v>73</v>
      </c>
      <c r="H96" s="48" t="s">
        <v>74</v>
      </c>
      <c r="I96" s="223" t="s">
        <v>1798</v>
      </c>
      <c r="J96" s="636" t="s">
        <v>1809</v>
      </c>
      <c r="K96" s="636" t="s">
        <v>1801</v>
      </c>
      <c r="L96" s="223" t="s">
        <v>1799</v>
      </c>
      <c r="M96" s="48">
        <v>4.0720000000000001</v>
      </c>
      <c r="N96" s="44">
        <v>15</v>
      </c>
      <c r="O96" s="210"/>
      <c r="P96" s="210"/>
      <c r="Q96" s="49"/>
      <c r="R96" s="50"/>
      <c r="S96" s="51"/>
      <c r="T96" s="52"/>
      <c r="U96" s="53"/>
      <c r="V96" s="54"/>
      <c r="W96" s="55"/>
      <c r="X96" s="56"/>
      <c r="Y96" s="57"/>
      <c r="Z96" s="58"/>
      <c r="AA96" s="59"/>
      <c r="AB96" s="95"/>
      <c r="AC96" s="95"/>
      <c r="AD96" s="213">
        <f t="shared" si="93"/>
        <v>0</v>
      </c>
      <c r="AE96" s="61">
        <f t="shared" si="131"/>
        <v>0</v>
      </c>
      <c r="AF96" s="62"/>
      <c r="AG96" s="62"/>
      <c r="AH96" s="63"/>
      <c r="AI96" s="62"/>
      <c r="AJ96" s="62"/>
      <c r="AK96" s="62"/>
      <c r="AL96" s="516"/>
      <c r="AM96" s="510"/>
      <c r="AN96" s="62">
        <f>ROUND(CEILING(AR96*('Summary '!$J$2/100+1),5),0)-1</f>
        <v>114</v>
      </c>
      <c r="AO96" s="63">
        <f t="shared" si="132"/>
        <v>0</v>
      </c>
      <c r="AP96" s="63">
        <f t="shared" si="133"/>
        <v>0</v>
      </c>
      <c r="AQ96" s="63"/>
      <c r="AR96" s="62">
        <v>94</v>
      </c>
      <c r="AS96" s="62"/>
      <c r="AT96" s="514"/>
      <c r="AU96" s="515"/>
      <c r="AV96" s="511">
        <f t="shared" si="134"/>
        <v>94</v>
      </c>
      <c r="AW96" s="511">
        <f t="shared" si="135"/>
        <v>94</v>
      </c>
      <c r="AX96" s="64"/>
      <c r="AY96" s="65"/>
      <c r="AZ96" s="66"/>
      <c r="BA96" s="67"/>
      <c r="BB96" s="68"/>
      <c r="BC96" s="45">
        <f t="shared" si="136"/>
        <v>0</v>
      </c>
      <c r="BD96" s="44">
        <f t="shared" si="137"/>
        <v>0</v>
      </c>
      <c r="BE96" s="512">
        <f t="shared" si="138"/>
        <v>98.7</v>
      </c>
      <c r="BF96" s="242"/>
      <c r="BG96" s="210">
        <f t="shared" si="139"/>
        <v>0</v>
      </c>
      <c r="BH96" s="512">
        <f t="shared" si="140"/>
        <v>103.4</v>
      </c>
      <c r="BI96" s="95"/>
      <c r="BJ96" s="44">
        <f t="shared" si="141"/>
        <v>0</v>
      </c>
      <c r="BK96" s="512">
        <f t="shared" si="142"/>
        <v>108.1</v>
      </c>
      <c r="BL96" s="95"/>
      <c r="BM96" s="210">
        <f t="shared" si="143"/>
        <v>0</v>
      </c>
      <c r="BN96" s="512">
        <f t="shared" si="144"/>
        <v>112.8</v>
      </c>
      <c r="BO96" s="397">
        <f t="shared" si="145"/>
        <v>0</v>
      </c>
      <c r="BP96" s="210">
        <f t="shared" si="146"/>
        <v>0</v>
      </c>
      <c r="BQ96" s="44">
        <f t="shared" si="147"/>
        <v>0</v>
      </c>
      <c r="BR96" s="70">
        <v>375</v>
      </c>
    </row>
    <row r="97" spans="1:70" ht="12.75" customHeight="1">
      <c r="A97" s="44" t="str">
        <f t="shared" si="130"/>
        <v>LA30376</v>
      </c>
      <c r="B97" s="120" t="s">
        <v>942</v>
      </c>
      <c r="C97" s="47" t="s">
        <v>207</v>
      </c>
      <c r="D97" s="115" t="s">
        <v>7</v>
      </c>
      <c r="E97" s="232"/>
      <c r="F97" s="48" t="s">
        <v>59</v>
      </c>
      <c r="G97" s="118" t="s">
        <v>73</v>
      </c>
      <c r="H97" s="48" t="s">
        <v>74</v>
      </c>
      <c r="I97" s="223" t="s">
        <v>1798</v>
      </c>
      <c r="J97" s="636" t="s">
        <v>1809</v>
      </c>
      <c r="K97" s="636" t="s">
        <v>1801</v>
      </c>
      <c r="L97" s="223" t="s">
        <v>1799</v>
      </c>
      <c r="M97" s="48">
        <v>3.9752999999999998</v>
      </c>
      <c r="N97" s="44">
        <v>15</v>
      </c>
      <c r="O97" s="210"/>
      <c r="P97" s="210"/>
      <c r="Q97" s="49"/>
      <c r="R97" s="50"/>
      <c r="S97" s="51"/>
      <c r="T97" s="52"/>
      <c r="U97" s="53"/>
      <c r="V97" s="54"/>
      <c r="W97" s="55"/>
      <c r="X97" s="56"/>
      <c r="Y97" s="57"/>
      <c r="Z97" s="58"/>
      <c r="AA97" s="59"/>
      <c r="AB97" s="95"/>
      <c r="AC97" s="95"/>
      <c r="AD97" s="213">
        <f t="shared" si="93"/>
        <v>0</v>
      </c>
      <c r="AE97" s="61">
        <f t="shared" si="131"/>
        <v>0</v>
      </c>
      <c r="AF97" s="62"/>
      <c r="AG97" s="62"/>
      <c r="AH97" s="63"/>
      <c r="AI97" s="62"/>
      <c r="AJ97" s="62"/>
      <c r="AK97" s="62"/>
      <c r="AL97" s="516"/>
      <c r="AM97" s="510"/>
      <c r="AN97" s="62">
        <f>ROUND(CEILING(AR97*('Summary '!$J$2/100+1),5),0)-1</f>
        <v>114</v>
      </c>
      <c r="AO97" s="63">
        <f t="shared" si="132"/>
        <v>0</v>
      </c>
      <c r="AP97" s="63">
        <f t="shared" si="133"/>
        <v>0</v>
      </c>
      <c r="AQ97" s="63"/>
      <c r="AR97" s="62">
        <v>94</v>
      </c>
      <c r="AS97" s="62"/>
      <c r="AT97" s="514"/>
      <c r="AU97" s="515"/>
      <c r="AV97" s="511">
        <f t="shared" si="134"/>
        <v>94</v>
      </c>
      <c r="AW97" s="511">
        <f t="shared" si="135"/>
        <v>94</v>
      </c>
      <c r="AX97" s="64"/>
      <c r="AY97" s="65"/>
      <c r="AZ97" s="66"/>
      <c r="BA97" s="67"/>
      <c r="BB97" s="68"/>
      <c r="BC97" s="45">
        <f t="shared" si="136"/>
        <v>0</v>
      </c>
      <c r="BD97" s="44">
        <f t="shared" si="137"/>
        <v>0</v>
      </c>
      <c r="BE97" s="512">
        <f t="shared" si="138"/>
        <v>98.7</v>
      </c>
      <c r="BF97" s="242"/>
      <c r="BG97" s="210">
        <f t="shared" si="139"/>
        <v>0</v>
      </c>
      <c r="BH97" s="512">
        <f t="shared" si="140"/>
        <v>103.4</v>
      </c>
      <c r="BI97" s="95"/>
      <c r="BJ97" s="44">
        <f t="shared" si="141"/>
        <v>0</v>
      </c>
      <c r="BK97" s="512">
        <f t="shared" si="142"/>
        <v>108.1</v>
      </c>
      <c r="BL97" s="95"/>
      <c r="BM97" s="210">
        <f t="shared" si="143"/>
        <v>0</v>
      </c>
      <c r="BN97" s="512">
        <f t="shared" si="144"/>
        <v>112.8</v>
      </c>
      <c r="BO97" s="397">
        <f t="shared" si="145"/>
        <v>0</v>
      </c>
      <c r="BP97" s="210">
        <f t="shared" si="146"/>
        <v>0</v>
      </c>
      <c r="BQ97" s="44">
        <f t="shared" si="147"/>
        <v>0</v>
      </c>
      <c r="BR97" s="70">
        <v>376</v>
      </c>
    </row>
    <row r="98" spans="1:70" ht="12.75" customHeight="1">
      <c r="A98" s="44" t="str">
        <f t="shared" si="130"/>
        <v>LA30377</v>
      </c>
      <c r="B98" s="120" t="s">
        <v>942</v>
      </c>
      <c r="C98" s="47" t="s">
        <v>208</v>
      </c>
      <c r="D98" s="115" t="s">
        <v>7</v>
      </c>
      <c r="E98" s="232"/>
      <c r="F98" s="48" t="s">
        <v>59</v>
      </c>
      <c r="G98" s="118" t="s">
        <v>73</v>
      </c>
      <c r="H98" s="48" t="s">
        <v>74</v>
      </c>
      <c r="I98" s="223" t="s">
        <v>1798</v>
      </c>
      <c r="J98" s="636" t="s">
        <v>1809</v>
      </c>
      <c r="K98" s="636" t="s">
        <v>1801</v>
      </c>
      <c r="L98" s="223" t="s">
        <v>1799</v>
      </c>
      <c r="M98" s="48">
        <v>4.41</v>
      </c>
      <c r="N98" s="44">
        <v>15</v>
      </c>
      <c r="O98" s="210"/>
      <c r="P98" s="210"/>
      <c r="Q98" s="49"/>
      <c r="R98" s="50"/>
      <c r="S98" s="51"/>
      <c r="T98" s="52"/>
      <c r="U98" s="53"/>
      <c r="V98" s="54"/>
      <c r="W98" s="55"/>
      <c r="X98" s="56"/>
      <c r="Y98" s="57"/>
      <c r="Z98" s="58"/>
      <c r="AA98" s="59"/>
      <c r="AB98" s="95"/>
      <c r="AC98" s="95"/>
      <c r="AD98" s="213">
        <f t="shared" si="93"/>
        <v>0</v>
      </c>
      <c r="AE98" s="61">
        <f t="shared" si="131"/>
        <v>0</v>
      </c>
      <c r="AF98" s="62"/>
      <c r="AG98" s="62"/>
      <c r="AH98" s="63"/>
      <c r="AI98" s="62"/>
      <c r="AJ98" s="62"/>
      <c r="AK98" s="62"/>
      <c r="AL98" s="516"/>
      <c r="AM98" s="510"/>
      <c r="AN98" s="62">
        <f>ROUND(CEILING(AR98*('Summary '!$J$2/100+1),5),0)-1</f>
        <v>114</v>
      </c>
      <c r="AO98" s="63">
        <f t="shared" si="132"/>
        <v>0</v>
      </c>
      <c r="AP98" s="63">
        <f t="shared" si="133"/>
        <v>0</v>
      </c>
      <c r="AQ98" s="63"/>
      <c r="AR98" s="62">
        <v>94</v>
      </c>
      <c r="AS98" s="62"/>
      <c r="AT98" s="514"/>
      <c r="AU98" s="515"/>
      <c r="AV98" s="511">
        <f t="shared" si="134"/>
        <v>94</v>
      </c>
      <c r="AW98" s="511">
        <f t="shared" si="135"/>
        <v>94</v>
      </c>
      <c r="AX98" s="64"/>
      <c r="AY98" s="65"/>
      <c r="AZ98" s="66"/>
      <c r="BA98" s="67"/>
      <c r="BB98" s="68"/>
      <c r="BC98" s="45">
        <f t="shared" si="136"/>
        <v>0</v>
      </c>
      <c r="BD98" s="44">
        <f t="shared" si="137"/>
        <v>0</v>
      </c>
      <c r="BE98" s="512">
        <f t="shared" si="138"/>
        <v>98.7</v>
      </c>
      <c r="BF98" s="242"/>
      <c r="BG98" s="210">
        <f t="shared" si="139"/>
        <v>0</v>
      </c>
      <c r="BH98" s="512">
        <f t="shared" si="140"/>
        <v>103.4</v>
      </c>
      <c r="BI98" s="95"/>
      <c r="BJ98" s="44">
        <f t="shared" si="141"/>
        <v>0</v>
      </c>
      <c r="BK98" s="512">
        <f t="shared" si="142"/>
        <v>108.1</v>
      </c>
      <c r="BL98" s="95"/>
      <c r="BM98" s="210">
        <f t="shared" si="143"/>
        <v>0</v>
      </c>
      <c r="BN98" s="512">
        <f t="shared" si="144"/>
        <v>112.8</v>
      </c>
      <c r="BO98" s="397">
        <f t="shared" si="145"/>
        <v>0</v>
      </c>
      <c r="BP98" s="210">
        <f t="shared" si="146"/>
        <v>0</v>
      </c>
      <c r="BQ98" s="44">
        <f t="shared" si="147"/>
        <v>0</v>
      </c>
      <c r="BR98" s="70">
        <v>377</v>
      </c>
    </row>
    <row r="99" spans="1:70" ht="12.75" customHeight="1">
      <c r="A99" s="44" t="str">
        <f t="shared" si="130"/>
        <v>LA30373</v>
      </c>
      <c r="B99" s="120" t="s">
        <v>942</v>
      </c>
      <c r="C99" s="47" t="s">
        <v>209</v>
      </c>
      <c r="D99" s="115" t="s">
        <v>7</v>
      </c>
      <c r="E99" s="232"/>
      <c r="F99" s="48" t="s">
        <v>59</v>
      </c>
      <c r="G99" s="118" t="s">
        <v>73</v>
      </c>
      <c r="H99" s="48" t="s">
        <v>74</v>
      </c>
      <c r="I99" s="223" t="s">
        <v>1798</v>
      </c>
      <c r="J99" s="636" t="s">
        <v>1809</v>
      </c>
      <c r="K99" s="636" t="s">
        <v>1801</v>
      </c>
      <c r="L99" s="223" t="s">
        <v>1799</v>
      </c>
      <c r="M99" s="48">
        <v>4.3840000000000003</v>
      </c>
      <c r="N99" s="44">
        <v>15</v>
      </c>
      <c r="O99" s="210"/>
      <c r="P99" s="210"/>
      <c r="Q99" s="49"/>
      <c r="R99" s="50"/>
      <c r="S99" s="51"/>
      <c r="T99" s="52"/>
      <c r="U99" s="53"/>
      <c r="V99" s="54"/>
      <c r="W99" s="55"/>
      <c r="X99" s="56"/>
      <c r="Y99" s="57"/>
      <c r="Z99" s="58"/>
      <c r="AA99" s="59"/>
      <c r="AB99" s="95"/>
      <c r="AC99" s="95"/>
      <c r="AD99" s="213">
        <f t="shared" si="93"/>
        <v>0</v>
      </c>
      <c r="AE99" s="61">
        <f t="shared" si="131"/>
        <v>0</v>
      </c>
      <c r="AF99" s="62"/>
      <c r="AG99" s="62"/>
      <c r="AH99" s="63"/>
      <c r="AI99" s="62"/>
      <c r="AJ99" s="62"/>
      <c r="AK99" s="62"/>
      <c r="AL99" s="516"/>
      <c r="AM99" s="510"/>
      <c r="AN99" s="62">
        <f>ROUND(CEILING(AR99*('Summary '!$J$2/100+1),5),0)-1</f>
        <v>114</v>
      </c>
      <c r="AO99" s="63">
        <f t="shared" si="132"/>
        <v>0</v>
      </c>
      <c r="AP99" s="63">
        <f t="shared" si="133"/>
        <v>0</v>
      </c>
      <c r="AQ99" s="63"/>
      <c r="AR99" s="62">
        <v>94</v>
      </c>
      <c r="AS99" s="62"/>
      <c r="AT99" s="514"/>
      <c r="AU99" s="515"/>
      <c r="AV99" s="511">
        <f t="shared" si="134"/>
        <v>94</v>
      </c>
      <c r="AW99" s="511">
        <f t="shared" si="135"/>
        <v>94</v>
      </c>
      <c r="AX99" s="64"/>
      <c r="AY99" s="65"/>
      <c r="AZ99" s="66"/>
      <c r="BA99" s="67"/>
      <c r="BB99" s="68"/>
      <c r="BC99" s="45">
        <f t="shared" si="136"/>
        <v>0</v>
      </c>
      <c r="BD99" s="44">
        <f t="shared" si="137"/>
        <v>0</v>
      </c>
      <c r="BE99" s="512">
        <f t="shared" si="138"/>
        <v>98.7</v>
      </c>
      <c r="BF99" s="242"/>
      <c r="BG99" s="210">
        <f t="shared" si="139"/>
        <v>0</v>
      </c>
      <c r="BH99" s="512">
        <f t="shared" si="140"/>
        <v>103.4</v>
      </c>
      <c r="BI99" s="95"/>
      <c r="BJ99" s="44">
        <f t="shared" si="141"/>
        <v>0</v>
      </c>
      <c r="BK99" s="512">
        <f t="shared" si="142"/>
        <v>108.1</v>
      </c>
      <c r="BL99" s="95"/>
      <c r="BM99" s="210">
        <f t="shared" si="143"/>
        <v>0</v>
      </c>
      <c r="BN99" s="512">
        <f t="shared" si="144"/>
        <v>112.8</v>
      </c>
      <c r="BO99" s="397">
        <f t="shared" si="145"/>
        <v>0</v>
      </c>
      <c r="BP99" s="210">
        <f t="shared" si="146"/>
        <v>0</v>
      </c>
      <c r="BQ99" s="44">
        <f t="shared" si="147"/>
        <v>0</v>
      </c>
      <c r="BR99" s="70">
        <v>373</v>
      </c>
    </row>
    <row r="100" spans="1:70" ht="12.75" customHeight="1">
      <c r="A100" s="44" t="str">
        <f t="shared" si="130"/>
        <v>LA30372</v>
      </c>
      <c r="B100" s="120" t="s">
        <v>942</v>
      </c>
      <c r="C100" s="47" t="s">
        <v>210</v>
      </c>
      <c r="D100" s="115" t="s">
        <v>7</v>
      </c>
      <c r="E100" s="232"/>
      <c r="F100" s="48" t="s">
        <v>59</v>
      </c>
      <c r="G100" s="118" t="s">
        <v>73</v>
      </c>
      <c r="H100" s="48" t="s">
        <v>74</v>
      </c>
      <c r="I100" s="223" t="s">
        <v>1798</v>
      </c>
      <c r="J100" s="636" t="s">
        <v>1809</v>
      </c>
      <c r="K100" s="636" t="s">
        <v>1801</v>
      </c>
      <c r="L100" s="223" t="s">
        <v>1799</v>
      </c>
      <c r="M100" s="48">
        <v>4.4400000000000004</v>
      </c>
      <c r="N100" s="44">
        <v>15</v>
      </c>
      <c r="O100" s="210"/>
      <c r="P100" s="210"/>
      <c r="Q100" s="49"/>
      <c r="R100" s="50"/>
      <c r="S100" s="51"/>
      <c r="T100" s="52"/>
      <c r="U100" s="53"/>
      <c r="V100" s="54"/>
      <c r="W100" s="55"/>
      <c r="X100" s="56"/>
      <c r="Y100" s="57"/>
      <c r="Z100" s="58"/>
      <c r="AA100" s="59"/>
      <c r="AB100" s="95"/>
      <c r="AC100" s="95"/>
      <c r="AD100" s="213">
        <f t="shared" si="93"/>
        <v>0</v>
      </c>
      <c r="AE100" s="61">
        <f t="shared" si="131"/>
        <v>0</v>
      </c>
      <c r="AF100" s="62"/>
      <c r="AG100" s="62"/>
      <c r="AH100" s="63"/>
      <c r="AI100" s="62"/>
      <c r="AJ100" s="62"/>
      <c r="AK100" s="62"/>
      <c r="AL100" s="516"/>
      <c r="AM100" s="510"/>
      <c r="AN100" s="62">
        <f>ROUND(CEILING(AR100*('Summary '!$J$2/100+1),5),0)-1</f>
        <v>114</v>
      </c>
      <c r="AO100" s="63">
        <f t="shared" si="132"/>
        <v>0</v>
      </c>
      <c r="AP100" s="63">
        <f t="shared" si="133"/>
        <v>0</v>
      </c>
      <c r="AQ100" s="63"/>
      <c r="AR100" s="62">
        <v>94</v>
      </c>
      <c r="AS100" s="62"/>
      <c r="AT100" s="514"/>
      <c r="AU100" s="515"/>
      <c r="AV100" s="511">
        <f t="shared" si="134"/>
        <v>94</v>
      </c>
      <c r="AW100" s="511">
        <f t="shared" si="135"/>
        <v>94</v>
      </c>
      <c r="AX100" s="64"/>
      <c r="AY100" s="65"/>
      <c r="AZ100" s="66"/>
      <c r="BA100" s="67"/>
      <c r="BB100" s="68"/>
      <c r="BC100" s="45">
        <f t="shared" si="136"/>
        <v>0</v>
      </c>
      <c r="BD100" s="44">
        <f t="shared" si="137"/>
        <v>0</v>
      </c>
      <c r="BE100" s="512">
        <f t="shared" si="138"/>
        <v>98.7</v>
      </c>
      <c r="BF100" s="242"/>
      <c r="BG100" s="210">
        <f t="shared" si="139"/>
        <v>0</v>
      </c>
      <c r="BH100" s="512">
        <f t="shared" si="140"/>
        <v>103.4</v>
      </c>
      <c r="BI100" s="95"/>
      <c r="BJ100" s="44">
        <f t="shared" si="141"/>
        <v>0</v>
      </c>
      <c r="BK100" s="512">
        <f t="shared" si="142"/>
        <v>108.1</v>
      </c>
      <c r="BL100" s="95"/>
      <c r="BM100" s="210">
        <f t="shared" si="143"/>
        <v>0</v>
      </c>
      <c r="BN100" s="512">
        <f t="shared" si="144"/>
        <v>112.8</v>
      </c>
      <c r="BO100" s="397">
        <f t="shared" si="145"/>
        <v>0</v>
      </c>
      <c r="BP100" s="210">
        <f t="shared" si="146"/>
        <v>0</v>
      </c>
      <c r="BQ100" s="44">
        <f t="shared" si="147"/>
        <v>0</v>
      </c>
      <c r="BR100" s="70">
        <v>372</v>
      </c>
    </row>
    <row r="101" spans="1:70" ht="12.75" customHeight="1">
      <c r="A101" s="44" t="str">
        <f t="shared" si="130"/>
        <v>LA30374</v>
      </c>
      <c r="B101" s="120" t="s">
        <v>942</v>
      </c>
      <c r="C101" s="47" t="s">
        <v>211</v>
      </c>
      <c r="D101" s="115" t="s">
        <v>7</v>
      </c>
      <c r="E101" s="232"/>
      <c r="F101" s="48" t="s">
        <v>59</v>
      </c>
      <c r="G101" s="118" t="s">
        <v>73</v>
      </c>
      <c r="H101" s="48" t="s">
        <v>74</v>
      </c>
      <c r="I101" s="223" t="s">
        <v>1798</v>
      </c>
      <c r="J101" s="636" t="s">
        <v>1809</v>
      </c>
      <c r="K101" s="636" t="s">
        <v>1801</v>
      </c>
      <c r="L101" s="223" t="s">
        <v>1799</v>
      </c>
      <c r="M101" s="48">
        <v>4.4321999999999999</v>
      </c>
      <c r="N101" s="44">
        <v>15</v>
      </c>
      <c r="O101" s="210"/>
      <c r="P101" s="210"/>
      <c r="Q101" s="49"/>
      <c r="R101" s="50"/>
      <c r="S101" s="51"/>
      <c r="T101" s="52"/>
      <c r="U101" s="53"/>
      <c r="V101" s="54"/>
      <c r="W101" s="55"/>
      <c r="X101" s="56"/>
      <c r="Y101" s="57"/>
      <c r="Z101" s="58"/>
      <c r="AA101" s="59"/>
      <c r="AB101" s="95"/>
      <c r="AC101" s="95"/>
      <c r="AD101" s="213">
        <f t="shared" si="93"/>
        <v>0</v>
      </c>
      <c r="AE101" s="61">
        <f t="shared" si="131"/>
        <v>0</v>
      </c>
      <c r="AF101" s="62"/>
      <c r="AG101" s="62"/>
      <c r="AH101" s="63"/>
      <c r="AI101" s="62"/>
      <c r="AJ101" s="62"/>
      <c r="AK101" s="62"/>
      <c r="AL101" s="516"/>
      <c r="AM101" s="510"/>
      <c r="AN101" s="62">
        <f>ROUND(CEILING(AR101*('Summary '!$J$2/100+1),5),0)-1</f>
        <v>114</v>
      </c>
      <c r="AO101" s="63">
        <f t="shared" si="132"/>
        <v>0</v>
      </c>
      <c r="AP101" s="63">
        <f t="shared" si="133"/>
        <v>0</v>
      </c>
      <c r="AQ101" s="63"/>
      <c r="AR101" s="62">
        <v>94</v>
      </c>
      <c r="AS101" s="62"/>
      <c r="AT101" s="514"/>
      <c r="AU101" s="515"/>
      <c r="AV101" s="511">
        <f t="shared" si="134"/>
        <v>94</v>
      </c>
      <c r="AW101" s="511">
        <f t="shared" si="135"/>
        <v>94</v>
      </c>
      <c r="AX101" s="64"/>
      <c r="AY101" s="65"/>
      <c r="AZ101" s="66"/>
      <c r="BA101" s="67"/>
      <c r="BB101" s="68"/>
      <c r="BC101" s="45">
        <f t="shared" si="136"/>
        <v>0</v>
      </c>
      <c r="BD101" s="44">
        <f t="shared" si="137"/>
        <v>0</v>
      </c>
      <c r="BE101" s="512">
        <f t="shared" si="138"/>
        <v>98.7</v>
      </c>
      <c r="BF101" s="242"/>
      <c r="BG101" s="210">
        <f t="shared" si="139"/>
        <v>0</v>
      </c>
      <c r="BH101" s="512">
        <f t="shared" si="140"/>
        <v>103.4</v>
      </c>
      <c r="BI101" s="95"/>
      <c r="BJ101" s="44">
        <f t="shared" si="141"/>
        <v>0</v>
      </c>
      <c r="BK101" s="512">
        <f t="shared" si="142"/>
        <v>108.1</v>
      </c>
      <c r="BL101" s="95"/>
      <c r="BM101" s="210">
        <f t="shared" si="143"/>
        <v>0</v>
      </c>
      <c r="BN101" s="512">
        <f t="shared" si="144"/>
        <v>112.8</v>
      </c>
      <c r="BO101" s="397">
        <f t="shared" si="145"/>
        <v>0</v>
      </c>
      <c r="BP101" s="210">
        <f t="shared" si="146"/>
        <v>0</v>
      </c>
      <c r="BQ101" s="44">
        <f t="shared" si="147"/>
        <v>0</v>
      </c>
      <c r="BR101" s="70">
        <v>374</v>
      </c>
    </row>
    <row r="102" spans="1:70" ht="17">
      <c r="A102" s="116"/>
      <c r="B102" s="116"/>
      <c r="C102" s="297" t="s">
        <v>178</v>
      </c>
      <c r="D102" s="116"/>
      <c r="E102" s="229"/>
      <c r="F102" s="116"/>
      <c r="G102" s="116"/>
      <c r="H102" s="116"/>
      <c r="I102" s="229"/>
      <c r="J102" s="229"/>
      <c r="K102" s="229"/>
      <c r="L102" s="229"/>
      <c r="M102" s="116"/>
      <c r="N102" s="116"/>
      <c r="O102" s="229"/>
      <c r="P102" s="229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230"/>
      <c r="AC102" s="230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229"/>
      <c r="AS102" s="229"/>
      <c r="AT102" s="229"/>
      <c r="AU102" s="229"/>
      <c r="AV102" s="229"/>
      <c r="AW102" s="229"/>
      <c r="AX102" s="230"/>
      <c r="AY102" s="230"/>
      <c r="AZ102" s="230"/>
      <c r="BA102" s="230"/>
      <c r="BB102" s="230"/>
      <c r="BC102" s="229"/>
      <c r="BD102" s="229"/>
      <c r="BE102" s="229"/>
      <c r="BF102" s="229"/>
      <c r="BG102" s="229"/>
      <c r="BH102" s="230"/>
      <c r="BI102" s="229"/>
      <c r="BJ102" s="229"/>
      <c r="BK102" s="229"/>
      <c r="BL102" s="229"/>
      <c r="BM102" s="229"/>
      <c r="BN102" s="229"/>
      <c r="BO102" s="229"/>
      <c r="BP102" s="229"/>
      <c r="BQ102" s="116"/>
      <c r="BR102" s="117"/>
    </row>
    <row r="103" spans="1:70" ht="12.75" customHeight="1">
      <c r="A103" s="44" t="str">
        <f t="shared" ref="A103:A109" si="148">"LA3"&amp;REPT(0,4-LEN(BR103))&amp;BR103</f>
        <v>LA30903</v>
      </c>
      <c r="B103" s="115" t="s">
        <v>178</v>
      </c>
      <c r="C103" s="120" t="s">
        <v>179</v>
      </c>
      <c r="D103" s="115" t="s">
        <v>7</v>
      </c>
      <c r="E103" s="232"/>
      <c r="F103" s="48" t="s">
        <v>59</v>
      </c>
      <c r="G103" s="48" t="s">
        <v>76</v>
      </c>
      <c r="H103" s="48" t="s">
        <v>77</v>
      </c>
      <c r="I103" s="223" t="s">
        <v>1798</v>
      </c>
      <c r="J103" s="636" t="s">
        <v>1809</v>
      </c>
      <c r="K103" s="636" t="s">
        <v>1801</v>
      </c>
      <c r="L103" s="223" t="s">
        <v>1799</v>
      </c>
      <c r="M103" s="48">
        <v>6.2469999999999999</v>
      </c>
      <c r="N103" s="119">
        <v>10</v>
      </c>
      <c r="O103" s="233"/>
      <c r="P103" s="233"/>
      <c r="Q103" s="49"/>
      <c r="R103" s="50"/>
      <c r="S103" s="51"/>
      <c r="T103" s="52"/>
      <c r="U103" s="53"/>
      <c r="V103" s="54"/>
      <c r="W103" s="55"/>
      <c r="X103" s="56"/>
      <c r="Y103" s="57"/>
      <c r="Z103" s="58"/>
      <c r="AA103" s="59"/>
      <c r="AB103" s="95"/>
      <c r="AC103" s="95"/>
      <c r="AD103" s="213">
        <f t="shared" si="93"/>
        <v>0</v>
      </c>
      <c r="AE103" s="61">
        <f t="shared" ref="AE103:AE109" si="149">N103*AD103</f>
        <v>0</v>
      </c>
      <c r="AF103" s="62"/>
      <c r="AG103" s="62"/>
      <c r="AH103" s="63"/>
      <c r="AI103" s="62"/>
      <c r="AJ103" s="62"/>
      <c r="AK103" s="62"/>
      <c r="AL103" s="516"/>
      <c r="AM103" s="510"/>
      <c r="AN103" s="62">
        <f>ROUND(CEILING(AR103*('Summary '!$J$2/100+1),5),0)-1</f>
        <v>154</v>
      </c>
      <c r="AO103" s="63">
        <f t="shared" ref="AO103:AO109" si="150">IF(P103=TRUE,-0.05,0)</f>
        <v>0</v>
      </c>
      <c r="AP103" s="63">
        <f t="shared" ref="AP103:AP109" si="151">IF(O103=TRUE,0.15,0)</f>
        <v>0</v>
      </c>
      <c r="AQ103" s="63"/>
      <c r="AR103" s="62">
        <v>124</v>
      </c>
      <c r="AS103" s="62"/>
      <c r="AT103" s="514"/>
      <c r="AU103" s="515"/>
      <c r="AV103" s="511">
        <f t="shared" ref="AV103:AV109" si="152">IF(OrderFormType="Wholesale",CEILING(AR103*ExchRate,ExchRateRoundUpTo),CEILING(AN103*ExchRate,ExchRateRoundUpTo)/1.22)</f>
        <v>124</v>
      </c>
      <c r="AW103" s="511">
        <f t="shared" ref="AW103:AW109" si="153">AV103*(1+AO103+AP103)</f>
        <v>124</v>
      </c>
      <c r="AX103" s="64"/>
      <c r="AY103" s="65"/>
      <c r="AZ103" s="66"/>
      <c r="BA103" s="67"/>
      <c r="BB103" s="68"/>
      <c r="BC103" s="45">
        <f t="shared" ref="BC103:BC109" si="154">SUM(AX103:BB103)</f>
        <v>0</v>
      </c>
      <c r="BD103" s="44">
        <f t="shared" ref="BD103:BD109" si="155">N103*BC103</f>
        <v>0</v>
      </c>
      <c r="BE103" s="512">
        <f t="shared" ref="BE103:BE109" si="156">AV103*(1.05+AO103+AP103)</f>
        <v>130.20000000000002</v>
      </c>
      <c r="BF103" s="242"/>
      <c r="BG103" s="210">
        <f t="shared" ref="BG103:BG109" si="157">$N103*BF103</f>
        <v>0</v>
      </c>
      <c r="BH103" s="512">
        <f t="shared" ref="BH103:BH109" si="158">$AV103*(1.1+$AO103+$AP103)</f>
        <v>136.4</v>
      </c>
      <c r="BI103" s="95"/>
      <c r="BJ103" s="44">
        <f t="shared" ref="BJ103:BJ109" si="159">N103*BI103</f>
        <v>0</v>
      </c>
      <c r="BK103" s="512">
        <f t="shared" ref="BK103:BK109" si="160">AV103*(1.15+AO103+AP103)</f>
        <v>142.6</v>
      </c>
      <c r="BL103" s="95"/>
      <c r="BM103" s="210">
        <f t="shared" ref="BM103:BM109" si="161">N103*BL103</f>
        <v>0</v>
      </c>
      <c r="BN103" s="512">
        <f t="shared" ref="BN103:BN109" si="162">AV103*(1.2+AO103+AP103)</f>
        <v>148.79999999999998</v>
      </c>
      <c r="BO103" s="397">
        <f t="shared" ref="BO103:BO109" si="163">(AD103*AW103)+(BC103*BE103)+(BF103*BH103)+(BI103*BK103)+(BL103*BN103)</f>
        <v>0</v>
      </c>
      <c r="BP103" s="210">
        <f t="shared" ref="BP103:BP109" si="164">AD103+BC103+BF103+BI103+BL103</f>
        <v>0</v>
      </c>
      <c r="BQ103" s="44">
        <f t="shared" ref="BQ103:BQ109" si="165">N103*BP103</f>
        <v>0</v>
      </c>
      <c r="BR103" s="70">
        <v>903</v>
      </c>
    </row>
    <row r="104" spans="1:70" ht="12.75" customHeight="1">
      <c r="A104" s="44" t="str">
        <f t="shared" si="148"/>
        <v>LA30942</v>
      </c>
      <c r="B104" s="115" t="s">
        <v>178</v>
      </c>
      <c r="C104" s="120" t="s">
        <v>180</v>
      </c>
      <c r="D104" s="115" t="s">
        <v>7</v>
      </c>
      <c r="E104" s="232"/>
      <c r="F104" s="48" t="s">
        <v>59</v>
      </c>
      <c r="G104" s="48" t="s">
        <v>76</v>
      </c>
      <c r="H104" s="48" t="s">
        <v>77</v>
      </c>
      <c r="I104" s="223" t="s">
        <v>1798</v>
      </c>
      <c r="J104" s="636" t="s">
        <v>1809</v>
      </c>
      <c r="K104" s="636" t="s">
        <v>1801</v>
      </c>
      <c r="L104" s="223" t="s">
        <v>1799</v>
      </c>
      <c r="M104" s="48">
        <v>5.734</v>
      </c>
      <c r="N104" s="119">
        <v>10</v>
      </c>
      <c r="O104" s="233"/>
      <c r="P104" s="233"/>
      <c r="Q104" s="49"/>
      <c r="R104" s="50"/>
      <c r="S104" s="51"/>
      <c r="T104" s="52"/>
      <c r="U104" s="53"/>
      <c r="V104" s="54"/>
      <c r="W104" s="55"/>
      <c r="X104" s="56"/>
      <c r="Y104" s="57"/>
      <c r="Z104" s="58"/>
      <c r="AA104" s="59"/>
      <c r="AB104" s="95"/>
      <c r="AC104" s="95"/>
      <c r="AD104" s="213">
        <f t="shared" si="93"/>
        <v>0</v>
      </c>
      <c r="AE104" s="61">
        <f t="shared" si="149"/>
        <v>0</v>
      </c>
      <c r="AF104" s="62"/>
      <c r="AG104" s="62"/>
      <c r="AH104" s="63"/>
      <c r="AI104" s="62"/>
      <c r="AJ104" s="62"/>
      <c r="AK104" s="62"/>
      <c r="AL104" s="516"/>
      <c r="AM104" s="510"/>
      <c r="AN104" s="62">
        <f>ROUND(CEILING(AR104*('Summary '!$J$2/100+1),5),0)-1</f>
        <v>154</v>
      </c>
      <c r="AO104" s="63">
        <f t="shared" si="150"/>
        <v>0</v>
      </c>
      <c r="AP104" s="63">
        <f t="shared" si="151"/>
        <v>0</v>
      </c>
      <c r="AQ104" s="63"/>
      <c r="AR104" s="62">
        <v>124</v>
      </c>
      <c r="AS104" s="62"/>
      <c r="AT104" s="514"/>
      <c r="AU104" s="515"/>
      <c r="AV104" s="511">
        <f t="shared" si="152"/>
        <v>124</v>
      </c>
      <c r="AW104" s="511">
        <f t="shared" si="153"/>
        <v>124</v>
      </c>
      <c r="AX104" s="64"/>
      <c r="AY104" s="65"/>
      <c r="AZ104" s="66"/>
      <c r="BA104" s="67"/>
      <c r="BB104" s="68"/>
      <c r="BC104" s="45">
        <f t="shared" si="154"/>
        <v>0</v>
      </c>
      <c r="BD104" s="44">
        <f t="shared" si="155"/>
        <v>0</v>
      </c>
      <c r="BE104" s="512">
        <f t="shared" si="156"/>
        <v>130.20000000000002</v>
      </c>
      <c r="BF104" s="242"/>
      <c r="BG104" s="210">
        <f t="shared" si="157"/>
        <v>0</v>
      </c>
      <c r="BH104" s="512">
        <f t="shared" si="158"/>
        <v>136.4</v>
      </c>
      <c r="BI104" s="95"/>
      <c r="BJ104" s="44">
        <f t="shared" si="159"/>
        <v>0</v>
      </c>
      <c r="BK104" s="512">
        <f t="shared" si="160"/>
        <v>142.6</v>
      </c>
      <c r="BL104" s="95"/>
      <c r="BM104" s="210">
        <f t="shared" si="161"/>
        <v>0</v>
      </c>
      <c r="BN104" s="512">
        <f t="shared" si="162"/>
        <v>148.79999999999998</v>
      </c>
      <c r="BO104" s="397">
        <f t="shared" si="163"/>
        <v>0</v>
      </c>
      <c r="BP104" s="210">
        <f t="shared" si="164"/>
        <v>0</v>
      </c>
      <c r="BQ104" s="44">
        <f t="shared" si="165"/>
        <v>0</v>
      </c>
      <c r="BR104" s="70">
        <v>942</v>
      </c>
    </row>
    <row r="105" spans="1:70" ht="12.75" customHeight="1">
      <c r="A105" s="44" t="str">
        <f t="shared" si="148"/>
        <v>LA31087</v>
      </c>
      <c r="B105" s="115" t="s">
        <v>178</v>
      </c>
      <c r="C105" s="120" t="s">
        <v>181</v>
      </c>
      <c r="D105" s="115" t="s">
        <v>7</v>
      </c>
      <c r="E105" s="232"/>
      <c r="F105" s="48" t="s">
        <v>59</v>
      </c>
      <c r="G105" s="48" t="s">
        <v>76</v>
      </c>
      <c r="H105" s="48" t="s">
        <v>77</v>
      </c>
      <c r="I105" s="223" t="s">
        <v>1798</v>
      </c>
      <c r="J105" s="636" t="s">
        <v>1809</v>
      </c>
      <c r="K105" s="636" t="s">
        <v>1801</v>
      </c>
      <c r="L105" s="223" t="s">
        <v>1799</v>
      </c>
      <c r="M105" s="48">
        <v>5.734</v>
      </c>
      <c r="N105" s="119">
        <v>10</v>
      </c>
      <c r="O105" s="233"/>
      <c r="P105" s="233"/>
      <c r="Q105" s="49"/>
      <c r="R105" s="50"/>
      <c r="S105" s="51"/>
      <c r="T105" s="52"/>
      <c r="U105" s="53"/>
      <c r="V105" s="54"/>
      <c r="W105" s="55"/>
      <c r="X105" s="56"/>
      <c r="Y105" s="57"/>
      <c r="Z105" s="58"/>
      <c r="AA105" s="59"/>
      <c r="AB105" s="95"/>
      <c r="AC105" s="95"/>
      <c r="AD105" s="213">
        <f t="shared" si="93"/>
        <v>0</v>
      </c>
      <c r="AE105" s="61">
        <f t="shared" si="149"/>
        <v>0</v>
      </c>
      <c r="AF105" s="62"/>
      <c r="AG105" s="62"/>
      <c r="AH105" s="63"/>
      <c r="AI105" s="62"/>
      <c r="AJ105" s="62"/>
      <c r="AK105" s="62"/>
      <c r="AL105" s="516"/>
      <c r="AM105" s="510"/>
      <c r="AN105" s="62">
        <f>ROUND(CEILING(AR105*('Summary '!$J$2/100+1),5),0)-1</f>
        <v>154</v>
      </c>
      <c r="AO105" s="63">
        <f t="shared" si="150"/>
        <v>0</v>
      </c>
      <c r="AP105" s="63">
        <f t="shared" si="151"/>
        <v>0</v>
      </c>
      <c r="AQ105" s="63"/>
      <c r="AR105" s="62">
        <v>124</v>
      </c>
      <c r="AS105" s="62"/>
      <c r="AT105" s="514"/>
      <c r="AU105" s="515"/>
      <c r="AV105" s="511">
        <f t="shared" si="152"/>
        <v>124</v>
      </c>
      <c r="AW105" s="511">
        <f t="shared" si="153"/>
        <v>124</v>
      </c>
      <c r="AX105" s="64"/>
      <c r="AY105" s="65"/>
      <c r="AZ105" s="66"/>
      <c r="BA105" s="67"/>
      <c r="BB105" s="68"/>
      <c r="BC105" s="45">
        <f t="shared" si="154"/>
        <v>0</v>
      </c>
      <c r="BD105" s="44">
        <f t="shared" si="155"/>
        <v>0</v>
      </c>
      <c r="BE105" s="512">
        <f t="shared" si="156"/>
        <v>130.20000000000002</v>
      </c>
      <c r="BF105" s="242"/>
      <c r="BG105" s="210">
        <f t="shared" si="157"/>
        <v>0</v>
      </c>
      <c r="BH105" s="512">
        <f t="shared" si="158"/>
        <v>136.4</v>
      </c>
      <c r="BI105" s="95"/>
      <c r="BJ105" s="44">
        <f t="shared" si="159"/>
        <v>0</v>
      </c>
      <c r="BK105" s="512">
        <f t="shared" si="160"/>
        <v>142.6</v>
      </c>
      <c r="BL105" s="95"/>
      <c r="BM105" s="210">
        <f t="shared" si="161"/>
        <v>0</v>
      </c>
      <c r="BN105" s="512">
        <f t="shared" si="162"/>
        <v>148.79999999999998</v>
      </c>
      <c r="BO105" s="397">
        <f t="shared" si="163"/>
        <v>0</v>
      </c>
      <c r="BP105" s="210">
        <f t="shared" si="164"/>
        <v>0</v>
      </c>
      <c r="BQ105" s="44">
        <f t="shared" si="165"/>
        <v>0</v>
      </c>
      <c r="BR105" s="70">
        <v>1087</v>
      </c>
    </row>
    <row r="106" spans="1:70" ht="12.75" customHeight="1">
      <c r="A106" s="44" t="str">
        <f t="shared" si="148"/>
        <v>LA30902</v>
      </c>
      <c r="B106" s="115" t="s">
        <v>178</v>
      </c>
      <c r="C106" s="120" t="s">
        <v>182</v>
      </c>
      <c r="D106" s="115" t="s">
        <v>7</v>
      </c>
      <c r="E106" s="232"/>
      <c r="F106" s="48" t="s">
        <v>59</v>
      </c>
      <c r="G106" s="48" t="s">
        <v>76</v>
      </c>
      <c r="H106" s="48" t="s">
        <v>77</v>
      </c>
      <c r="I106" s="223" t="s">
        <v>1798</v>
      </c>
      <c r="J106" s="636" t="s">
        <v>1809</v>
      </c>
      <c r="K106" s="636" t="s">
        <v>1801</v>
      </c>
      <c r="L106" s="223" t="s">
        <v>1799</v>
      </c>
      <c r="M106" s="48">
        <v>6.9119999999999999</v>
      </c>
      <c r="N106" s="119">
        <v>10</v>
      </c>
      <c r="O106" s="233"/>
      <c r="P106" s="233"/>
      <c r="Q106" s="49"/>
      <c r="R106" s="50"/>
      <c r="S106" s="51"/>
      <c r="T106" s="52"/>
      <c r="U106" s="53"/>
      <c r="V106" s="54"/>
      <c r="W106" s="55"/>
      <c r="X106" s="56"/>
      <c r="Y106" s="57"/>
      <c r="Z106" s="58"/>
      <c r="AA106" s="59"/>
      <c r="AB106" s="95"/>
      <c r="AC106" s="95"/>
      <c r="AD106" s="213">
        <f t="shared" si="93"/>
        <v>0</v>
      </c>
      <c r="AE106" s="61">
        <f t="shared" si="149"/>
        <v>0</v>
      </c>
      <c r="AF106" s="62"/>
      <c r="AG106" s="62"/>
      <c r="AH106" s="63"/>
      <c r="AI106" s="62"/>
      <c r="AJ106" s="62"/>
      <c r="AK106" s="62"/>
      <c r="AL106" s="516"/>
      <c r="AM106" s="510"/>
      <c r="AN106" s="62">
        <f>ROUND(CEILING(AR106*('Summary '!$J$2/100+1),5),0)-1</f>
        <v>164</v>
      </c>
      <c r="AO106" s="63">
        <f t="shared" si="150"/>
        <v>0</v>
      </c>
      <c r="AP106" s="63">
        <f t="shared" si="151"/>
        <v>0</v>
      </c>
      <c r="AQ106" s="63"/>
      <c r="AR106" s="62">
        <v>134</v>
      </c>
      <c r="AS106" s="62"/>
      <c r="AT106" s="514"/>
      <c r="AU106" s="515"/>
      <c r="AV106" s="511">
        <f t="shared" si="152"/>
        <v>134</v>
      </c>
      <c r="AW106" s="511">
        <f t="shared" si="153"/>
        <v>134</v>
      </c>
      <c r="AX106" s="64"/>
      <c r="AY106" s="65"/>
      <c r="AZ106" s="66"/>
      <c r="BA106" s="67"/>
      <c r="BB106" s="68"/>
      <c r="BC106" s="45">
        <f t="shared" si="154"/>
        <v>0</v>
      </c>
      <c r="BD106" s="44">
        <f t="shared" si="155"/>
        <v>0</v>
      </c>
      <c r="BE106" s="512">
        <f t="shared" si="156"/>
        <v>140.70000000000002</v>
      </c>
      <c r="BF106" s="242"/>
      <c r="BG106" s="210">
        <f t="shared" si="157"/>
        <v>0</v>
      </c>
      <c r="BH106" s="512">
        <f t="shared" si="158"/>
        <v>147.4</v>
      </c>
      <c r="BI106" s="95"/>
      <c r="BJ106" s="44">
        <f t="shared" si="159"/>
        <v>0</v>
      </c>
      <c r="BK106" s="512">
        <f t="shared" si="160"/>
        <v>154.1</v>
      </c>
      <c r="BL106" s="95"/>
      <c r="BM106" s="210">
        <f t="shared" si="161"/>
        <v>0</v>
      </c>
      <c r="BN106" s="512">
        <f t="shared" si="162"/>
        <v>160.79999999999998</v>
      </c>
      <c r="BO106" s="397">
        <f t="shared" si="163"/>
        <v>0</v>
      </c>
      <c r="BP106" s="210">
        <f t="shared" si="164"/>
        <v>0</v>
      </c>
      <c r="BQ106" s="44">
        <f t="shared" si="165"/>
        <v>0</v>
      </c>
      <c r="BR106" s="70">
        <v>902</v>
      </c>
    </row>
    <row r="107" spans="1:70" ht="12.75" customHeight="1">
      <c r="A107" s="44" t="str">
        <f t="shared" si="148"/>
        <v>LA30899</v>
      </c>
      <c r="B107" s="115" t="s">
        <v>178</v>
      </c>
      <c r="C107" s="120" t="s">
        <v>183</v>
      </c>
      <c r="D107" s="115" t="s">
        <v>7</v>
      </c>
      <c r="E107" s="232"/>
      <c r="F107" s="48" t="s">
        <v>59</v>
      </c>
      <c r="G107" s="48" t="s">
        <v>76</v>
      </c>
      <c r="H107" s="48" t="s">
        <v>77</v>
      </c>
      <c r="I107" s="223" t="s">
        <v>1798</v>
      </c>
      <c r="J107" s="636" t="s">
        <v>1809</v>
      </c>
      <c r="K107" s="636" t="s">
        <v>1801</v>
      </c>
      <c r="L107" s="223" t="s">
        <v>1799</v>
      </c>
      <c r="M107" s="48">
        <v>6.66</v>
      </c>
      <c r="N107" s="119">
        <v>10</v>
      </c>
      <c r="O107" s="233"/>
      <c r="P107" s="233"/>
      <c r="Q107" s="49"/>
      <c r="R107" s="50"/>
      <c r="S107" s="51"/>
      <c r="T107" s="52"/>
      <c r="U107" s="53"/>
      <c r="V107" s="54"/>
      <c r="W107" s="55"/>
      <c r="X107" s="56"/>
      <c r="Y107" s="57"/>
      <c r="Z107" s="58"/>
      <c r="AA107" s="59"/>
      <c r="AB107" s="95"/>
      <c r="AC107" s="95"/>
      <c r="AD107" s="213">
        <f t="shared" si="93"/>
        <v>0</v>
      </c>
      <c r="AE107" s="61">
        <f t="shared" si="149"/>
        <v>0</v>
      </c>
      <c r="AF107" s="62"/>
      <c r="AG107" s="62"/>
      <c r="AH107" s="63"/>
      <c r="AI107" s="62"/>
      <c r="AJ107" s="62"/>
      <c r="AK107" s="62"/>
      <c r="AL107" s="516"/>
      <c r="AM107" s="510"/>
      <c r="AN107" s="62">
        <f>ROUND(CEILING(AR107*('Summary '!$J$2/100+1),5),0)-1</f>
        <v>164</v>
      </c>
      <c r="AO107" s="63">
        <f t="shared" si="150"/>
        <v>0</v>
      </c>
      <c r="AP107" s="63">
        <f t="shared" si="151"/>
        <v>0</v>
      </c>
      <c r="AQ107" s="63"/>
      <c r="AR107" s="62">
        <v>134</v>
      </c>
      <c r="AS107" s="62"/>
      <c r="AT107" s="514"/>
      <c r="AU107" s="515"/>
      <c r="AV107" s="511">
        <f t="shared" si="152"/>
        <v>134</v>
      </c>
      <c r="AW107" s="511">
        <f t="shared" si="153"/>
        <v>134</v>
      </c>
      <c r="AX107" s="64"/>
      <c r="AY107" s="65"/>
      <c r="AZ107" s="66"/>
      <c r="BA107" s="67"/>
      <c r="BB107" s="68"/>
      <c r="BC107" s="45">
        <f t="shared" si="154"/>
        <v>0</v>
      </c>
      <c r="BD107" s="44">
        <f t="shared" si="155"/>
        <v>0</v>
      </c>
      <c r="BE107" s="512">
        <f t="shared" si="156"/>
        <v>140.70000000000002</v>
      </c>
      <c r="BF107" s="242"/>
      <c r="BG107" s="210">
        <f t="shared" si="157"/>
        <v>0</v>
      </c>
      <c r="BH107" s="512">
        <f t="shared" si="158"/>
        <v>147.4</v>
      </c>
      <c r="BI107" s="95"/>
      <c r="BJ107" s="44">
        <f t="shared" si="159"/>
        <v>0</v>
      </c>
      <c r="BK107" s="512">
        <f t="shared" si="160"/>
        <v>154.1</v>
      </c>
      <c r="BL107" s="95"/>
      <c r="BM107" s="210">
        <f t="shared" si="161"/>
        <v>0</v>
      </c>
      <c r="BN107" s="512">
        <f t="shared" si="162"/>
        <v>160.79999999999998</v>
      </c>
      <c r="BO107" s="397">
        <f t="shared" si="163"/>
        <v>0</v>
      </c>
      <c r="BP107" s="210">
        <f t="shared" si="164"/>
        <v>0</v>
      </c>
      <c r="BQ107" s="44">
        <f t="shared" si="165"/>
        <v>0</v>
      </c>
      <c r="BR107" s="70">
        <v>899</v>
      </c>
    </row>
    <row r="108" spans="1:70" ht="12.75" customHeight="1">
      <c r="A108" s="44" t="str">
        <f t="shared" si="148"/>
        <v>LA30900</v>
      </c>
      <c r="B108" s="115" t="s">
        <v>178</v>
      </c>
      <c r="C108" s="120" t="s">
        <v>184</v>
      </c>
      <c r="D108" s="115" t="s">
        <v>7</v>
      </c>
      <c r="E108" s="232"/>
      <c r="F108" s="48" t="s">
        <v>59</v>
      </c>
      <c r="G108" s="48" t="s">
        <v>76</v>
      </c>
      <c r="H108" s="48" t="s">
        <v>77</v>
      </c>
      <c r="I108" s="223" t="s">
        <v>1798</v>
      </c>
      <c r="J108" s="636" t="s">
        <v>1809</v>
      </c>
      <c r="K108" s="636" t="s">
        <v>1801</v>
      </c>
      <c r="L108" s="223" t="s">
        <v>1799</v>
      </c>
      <c r="M108" s="48">
        <v>6.2160000000000002</v>
      </c>
      <c r="N108" s="119">
        <v>10</v>
      </c>
      <c r="O108" s="233"/>
      <c r="P108" s="233"/>
      <c r="Q108" s="49"/>
      <c r="R108" s="50"/>
      <c r="S108" s="51"/>
      <c r="T108" s="52"/>
      <c r="U108" s="53"/>
      <c r="V108" s="54"/>
      <c r="W108" s="55"/>
      <c r="X108" s="56"/>
      <c r="Y108" s="57"/>
      <c r="Z108" s="58"/>
      <c r="AA108" s="59"/>
      <c r="AB108" s="95"/>
      <c r="AC108" s="95"/>
      <c r="AD108" s="213">
        <f t="shared" si="93"/>
        <v>0</v>
      </c>
      <c r="AE108" s="61">
        <f t="shared" si="149"/>
        <v>0</v>
      </c>
      <c r="AF108" s="62"/>
      <c r="AG108" s="62"/>
      <c r="AH108" s="63"/>
      <c r="AI108" s="62"/>
      <c r="AJ108" s="62"/>
      <c r="AK108" s="62"/>
      <c r="AL108" s="516"/>
      <c r="AM108" s="510"/>
      <c r="AN108" s="62">
        <f>ROUND(CEILING(AR108*('Summary '!$J$2/100+1),5),0)-1</f>
        <v>154</v>
      </c>
      <c r="AO108" s="63">
        <f t="shared" si="150"/>
        <v>0</v>
      </c>
      <c r="AP108" s="63">
        <f t="shared" si="151"/>
        <v>0</v>
      </c>
      <c r="AQ108" s="63"/>
      <c r="AR108" s="62">
        <v>124</v>
      </c>
      <c r="AS108" s="62"/>
      <c r="AT108" s="514"/>
      <c r="AU108" s="515"/>
      <c r="AV108" s="511">
        <f t="shared" si="152"/>
        <v>124</v>
      </c>
      <c r="AW108" s="511">
        <f t="shared" si="153"/>
        <v>124</v>
      </c>
      <c r="AX108" s="64"/>
      <c r="AY108" s="65"/>
      <c r="AZ108" s="66"/>
      <c r="BA108" s="67"/>
      <c r="BB108" s="68"/>
      <c r="BC108" s="45">
        <f t="shared" si="154"/>
        <v>0</v>
      </c>
      <c r="BD108" s="44">
        <f t="shared" si="155"/>
        <v>0</v>
      </c>
      <c r="BE108" s="512">
        <f t="shared" si="156"/>
        <v>130.20000000000002</v>
      </c>
      <c r="BF108" s="242"/>
      <c r="BG108" s="210">
        <f t="shared" si="157"/>
        <v>0</v>
      </c>
      <c r="BH108" s="512">
        <f t="shared" si="158"/>
        <v>136.4</v>
      </c>
      <c r="BI108" s="95"/>
      <c r="BJ108" s="44">
        <f t="shared" si="159"/>
        <v>0</v>
      </c>
      <c r="BK108" s="512">
        <f t="shared" si="160"/>
        <v>142.6</v>
      </c>
      <c r="BL108" s="95"/>
      <c r="BM108" s="210">
        <f t="shared" si="161"/>
        <v>0</v>
      </c>
      <c r="BN108" s="512">
        <f t="shared" si="162"/>
        <v>148.79999999999998</v>
      </c>
      <c r="BO108" s="397">
        <f t="shared" si="163"/>
        <v>0</v>
      </c>
      <c r="BP108" s="210">
        <f t="shared" si="164"/>
        <v>0</v>
      </c>
      <c r="BQ108" s="44">
        <f t="shared" si="165"/>
        <v>0</v>
      </c>
      <c r="BR108" s="70">
        <v>900</v>
      </c>
    </row>
    <row r="109" spans="1:70" ht="12.75" customHeight="1">
      <c r="A109" s="44" t="str">
        <f t="shared" si="148"/>
        <v>LA30901</v>
      </c>
      <c r="B109" s="115" t="s">
        <v>178</v>
      </c>
      <c r="C109" s="120" t="s">
        <v>185</v>
      </c>
      <c r="D109" s="115" t="s">
        <v>7</v>
      </c>
      <c r="E109" s="232"/>
      <c r="F109" s="48" t="s">
        <v>59</v>
      </c>
      <c r="G109" s="48" t="s">
        <v>76</v>
      </c>
      <c r="H109" s="48" t="s">
        <v>77</v>
      </c>
      <c r="I109" s="223" t="s">
        <v>1798</v>
      </c>
      <c r="J109" s="636" t="s">
        <v>1809</v>
      </c>
      <c r="K109" s="636" t="s">
        <v>1801</v>
      </c>
      <c r="L109" s="223" t="s">
        <v>1799</v>
      </c>
      <c r="M109" s="48">
        <v>6.9320000000000004</v>
      </c>
      <c r="N109" s="119">
        <v>10</v>
      </c>
      <c r="O109" s="233"/>
      <c r="P109" s="233"/>
      <c r="Q109" s="49"/>
      <c r="R109" s="50"/>
      <c r="S109" s="51"/>
      <c r="T109" s="52"/>
      <c r="U109" s="53"/>
      <c r="V109" s="54"/>
      <c r="W109" s="55"/>
      <c r="X109" s="56"/>
      <c r="Y109" s="57"/>
      <c r="Z109" s="58"/>
      <c r="AA109" s="59"/>
      <c r="AB109" s="95"/>
      <c r="AC109" s="95"/>
      <c r="AD109" s="213">
        <f t="shared" si="93"/>
        <v>0</v>
      </c>
      <c r="AE109" s="61">
        <f t="shared" si="149"/>
        <v>0</v>
      </c>
      <c r="AF109" s="62"/>
      <c r="AG109" s="62"/>
      <c r="AH109" s="63"/>
      <c r="AI109" s="62"/>
      <c r="AJ109" s="62"/>
      <c r="AK109" s="62"/>
      <c r="AL109" s="516"/>
      <c r="AM109" s="510"/>
      <c r="AN109" s="62">
        <f>ROUND(CEILING(AR109*('Summary '!$J$2/100+1),5),0)-1</f>
        <v>164</v>
      </c>
      <c r="AO109" s="63">
        <f t="shared" si="150"/>
        <v>0</v>
      </c>
      <c r="AP109" s="63">
        <f t="shared" si="151"/>
        <v>0</v>
      </c>
      <c r="AQ109" s="63"/>
      <c r="AR109" s="62">
        <v>134</v>
      </c>
      <c r="AS109" s="62"/>
      <c r="AT109" s="514"/>
      <c r="AU109" s="515"/>
      <c r="AV109" s="511">
        <f t="shared" si="152"/>
        <v>134</v>
      </c>
      <c r="AW109" s="511">
        <f t="shared" si="153"/>
        <v>134</v>
      </c>
      <c r="AX109" s="64"/>
      <c r="AY109" s="65"/>
      <c r="AZ109" s="66"/>
      <c r="BA109" s="67"/>
      <c r="BB109" s="68"/>
      <c r="BC109" s="45">
        <f t="shared" si="154"/>
        <v>0</v>
      </c>
      <c r="BD109" s="44">
        <f t="shared" si="155"/>
        <v>0</v>
      </c>
      <c r="BE109" s="512">
        <f t="shared" si="156"/>
        <v>140.70000000000002</v>
      </c>
      <c r="BF109" s="242"/>
      <c r="BG109" s="210">
        <f t="shared" si="157"/>
        <v>0</v>
      </c>
      <c r="BH109" s="512">
        <f t="shared" si="158"/>
        <v>147.4</v>
      </c>
      <c r="BI109" s="95"/>
      <c r="BJ109" s="44">
        <f t="shared" si="159"/>
        <v>0</v>
      </c>
      <c r="BK109" s="512">
        <f t="shared" si="160"/>
        <v>154.1</v>
      </c>
      <c r="BL109" s="95"/>
      <c r="BM109" s="210">
        <f t="shared" si="161"/>
        <v>0</v>
      </c>
      <c r="BN109" s="512">
        <f t="shared" si="162"/>
        <v>160.79999999999998</v>
      </c>
      <c r="BO109" s="397">
        <f t="shared" si="163"/>
        <v>0</v>
      </c>
      <c r="BP109" s="210">
        <f t="shared" si="164"/>
        <v>0</v>
      </c>
      <c r="BQ109" s="44">
        <f t="shared" si="165"/>
        <v>0</v>
      </c>
      <c r="BR109" s="70">
        <v>901</v>
      </c>
    </row>
    <row r="110" spans="1:70" ht="17">
      <c r="A110" s="116"/>
      <c r="B110" s="116"/>
      <c r="C110" s="297" t="s">
        <v>199</v>
      </c>
      <c r="D110" s="116"/>
      <c r="E110" s="229"/>
      <c r="F110" s="116"/>
      <c r="G110" s="116"/>
      <c r="H110" s="116"/>
      <c r="I110" s="229"/>
      <c r="J110" s="229"/>
      <c r="K110" s="229"/>
      <c r="L110" s="229"/>
      <c r="M110" s="116"/>
      <c r="N110" s="116"/>
      <c r="O110" s="229"/>
      <c r="P110" s="229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230"/>
      <c r="AC110" s="230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229"/>
      <c r="AT110" s="229"/>
      <c r="AU110" s="229"/>
      <c r="AV110" s="229"/>
      <c r="AW110" s="229"/>
      <c r="AX110" s="230"/>
      <c r="AY110" s="230"/>
      <c r="AZ110" s="230"/>
      <c r="BA110" s="230"/>
      <c r="BB110" s="230"/>
      <c r="BC110" s="229"/>
      <c r="BD110" s="229"/>
      <c r="BE110" s="229"/>
      <c r="BF110" s="229"/>
      <c r="BG110" s="229"/>
      <c r="BH110" s="230"/>
      <c r="BI110" s="229"/>
      <c r="BJ110" s="229"/>
      <c r="BK110" s="229"/>
      <c r="BL110" s="229"/>
      <c r="BM110" s="229"/>
      <c r="BN110" s="229"/>
      <c r="BO110" s="229"/>
      <c r="BP110" s="229"/>
      <c r="BQ110" s="116"/>
      <c r="BR110" s="117"/>
    </row>
    <row r="111" spans="1:70" ht="12.75" customHeight="1">
      <c r="A111" s="44" t="str">
        <f t="shared" ref="A111:A119" si="166">"LA3"&amp;REPT(0,4-LEN(BR111))&amp;BR111</f>
        <v>LA32226</v>
      </c>
      <c r="B111" s="115" t="s">
        <v>199</v>
      </c>
      <c r="C111" s="46" t="s">
        <v>200</v>
      </c>
      <c r="D111" s="115" t="s">
        <v>7</v>
      </c>
      <c r="E111" s="232"/>
      <c r="F111" s="48" t="s">
        <v>330</v>
      </c>
      <c r="G111" s="118" t="s">
        <v>87</v>
      </c>
      <c r="H111" s="48" t="s">
        <v>77</v>
      </c>
      <c r="I111" s="223" t="s">
        <v>1798</v>
      </c>
      <c r="J111" s="636" t="s">
        <v>1809</v>
      </c>
      <c r="K111" s="636" t="s">
        <v>1801</v>
      </c>
      <c r="L111" s="223" t="s">
        <v>1799</v>
      </c>
      <c r="M111" s="48">
        <v>7.9240000000000004</v>
      </c>
      <c r="N111" s="44">
        <v>5</v>
      </c>
      <c r="O111" s="210"/>
      <c r="P111" s="210"/>
      <c r="Q111" s="49"/>
      <c r="R111" s="50"/>
      <c r="S111" s="51"/>
      <c r="T111" s="52"/>
      <c r="U111" s="53"/>
      <c r="V111" s="54"/>
      <c r="W111" s="55"/>
      <c r="X111" s="56"/>
      <c r="Y111" s="57"/>
      <c r="Z111" s="58"/>
      <c r="AA111" s="59"/>
      <c r="AB111" s="95"/>
      <c r="AC111" s="95"/>
      <c r="AD111" s="213">
        <f t="shared" si="93"/>
        <v>0</v>
      </c>
      <c r="AE111" s="61">
        <f t="shared" ref="AE111:AE119" si="167">N111*AD111</f>
        <v>0</v>
      </c>
      <c r="AF111" s="62"/>
      <c r="AG111" s="62"/>
      <c r="AH111" s="63"/>
      <c r="AI111" s="62"/>
      <c r="AJ111" s="62"/>
      <c r="AK111" s="62"/>
      <c r="AL111" s="516"/>
      <c r="AM111" s="510"/>
      <c r="AN111" s="62">
        <f>ROUND(CEILING(AR111*('Summary '!$J$2/100+1),5),0)-1</f>
        <v>154</v>
      </c>
      <c r="AO111" s="63">
        <f t="shared" ref="AO111:AO119" si="168">IF(P111=TRUE,-0.05,0)</f>
        <v>0</v>
      </c>
      <c r="AP111" s="63">
        <f t="shared" ref="AP111:AP119" si="169">IF(O111=TRUE,0.15,0)</f>
        <v>0</v>
      </c>
      <c r="AQ111" s="63"/>
      <c r="AR111" s="62">
        <v>124</v>
      </c>
      <c r="AS111" s="62"/>
      <c r="AT111" s="514"/>
      <c r="AU111" s="515"/>
      <c r="AV111" s="511">
        <f t="shared" ref="AV111:AV119" si="170">IF(OrderFormType="Wholesale",CEILING(AR111*ExchRate,ExchRateRoundUpTo),CEILING(AN111*ExchRate,ExchRateRoundUpTo)/1.22)</f>
        <v>124</v>
      </c>
      <c r="AW111" s="511">
        <f t="shared" ref="AW111:AW119" si="171">AV111*(1+AO111+AP111)</f>
        <v>124</v>
      </c>
      <c r="AX111" s="64"/>
      <c r="AY111" s="65"/>
      <c r="AZ111" s="66"/>
      <c r="BA111" s="67"/>
      <c r="BB111" s="68"/>
      <c r="BC111" s="45">
        <f t="shared" ref="BC111:BC119" si="172">SUM(AX111:BB111)</f>
        <v>0</v>
      </c>
      <c r="BD111" s="44">
        <f t="shared" ref="BD111:BD119" si="173">N111*BC111</f>
        <v>0</v>
      </c>
      <c r="BE111" s="512">
        <f t="shared" ref="BE111:BE119" si="174">AV111*(1.05+AO111+AP111)</f>
        <v>130.20000000000002</v>
      </c>
      <c r="BF111" s="242"/>
      <c r="BG111" s="210">
        <f t="shared" ref="BG111:BG119" si="175">$N111*BF111</f>
        <v>0</v>
      </c>
      <c r="BH111" s="512">
        <f t="shared" ref="BH111:BH119" si="176">$AV111*(1.1+$AO111+$AP111)</f>
        <v>136.4</v>
      </c>
      <c r="BI111" s="95"/>
      <c r="BJ111" s="44">
        <f t="shared" ref="BJ111:BJ119" si="177">N111*BI111</f>
        <v>0</v>
      </c>
      <c r="BK111" s="512">
        <f t="shared" ref="BK111:BK119" si="178">AV111*(1.15+AO111+AP111)</f>
        <v>142.6</v>
      </c>
      <c r="BL111" s="95"/>
      <c r="BM111" s="210">
        <f t="shared" ref="BM111:BM119" si="179">N111*BL111</f>
        <v>0</v>
      </c>
      <c r="BN111" s="512">
        <f t="shared" ref="BN111:BN119" si="180">AV111*(1.2+AO111+AP111)</f>
        <v>148.79999999999998</v>
      </c>
      <c r="BO111" s="397">
        <f t="shared" ref="BO111:BO119" si="181">(AD111*AW111)+(BC111*BE111)+(BF111*BH111)+(BI111*BK111)+(BL111*BN111)</f>
        <v>0</v>
      </c>
      <c r="BP111" s="210">
        <f t="shared" ref="BP111:BP119" si="182">AD111+BC111+BF111+BI111+BL111</f>
        <v>0</v>
      </c>
      <c r="BQ111" s="44">
        <f t="shared" ref="BQ111:BQ119" si="183">N111*BP111</f>
        <v>0</v>
      </c>
      <c r="BR111" s="70">
        <v>2226</v>
      </c>
    </row>
    <row r="112" spans="1:70" ht="12.75" customHeight="1">
      <c r="A112" s="44" t="str">
        <f t="shared" si="166"/>
        <v>LA30037</v>
      </c>
      <c r="B112" s="115" t="s">
        <v>199</v>
      </c>
      <c r="C112" s="46" t="s">
        <v>201</v>
      </c>
      <c r="D112" s="115" t="s">
        <v>7</v>
      </c>
      <c r="E112" s="232"/>
      <c r="F112" s="48" t="s">
        <v>330</v>
      </c>
      <c r="G112" s="48" t="s">
        <v>87</v>
      </c>
      <c r="H112" s="48" t="s">
        <v>77</v>
      </c>
      <c r="I112" s="223" t="s">
        <v>1798</v>
      </c>
      <c r="J112" s="636" t="s">
        <v>1809</v>
      </c>
      <c r="K112" s="636" t="s">
        <v>1801</v>
      </c>
      <c r="L112" s="223" t="s">
        <v>1799</v>
      </c>
      <c r="M112" s="48">
        <v>8.5389999999999997</v>
      </c>
      <c r="N112" s="44">
        <v>5</v>
      </c>
      <c r="O112" s="210"/>
      <c r="P112" s="210"/>
      <c r="Q112" s="49"/>
      <c r="R112" s="50"/>
      <c r="S112" s="51"/>
      <c r="T112" s="52"/>
      <c r="U112" s="53"/>
      <c r="V112" s="54"/>
      <c r="W112" s="55"/>
      <c r="X112" s="56"/>
      <c r="Y112" s="57"/>
      <c r="Z112" s="58"/>
      <c r="AA112" s="59"/>
      <c r="AB112" s="95"/>
      <c r="AC112" s="95"/>
      <c r="AD112" s="213">
        <f t="shared" si="93"/>
        <v>0</v>
      </c>
      <c r="AE112" s="61">
        <f t="shared" si="167"/>
        <v>0</v>
      </c>
      <c r="AF112" s="62"/>
      <c r="AG112" s="62"/>
      <c r="AH112" s="63"/>
      <c r="AI112" s="62"/>
      <c r="AJ112" s="62"/>
      <c r="AK112" s="62"/>
      <c r="AL112" s="516"/>
      <c r="AM112" s="510"/>
      <c r="AN112" s="62">
        <f>ROUND(CEILING(AR112*('Summary '!$J$2/100+1),5),0)-1</f>
        <v>164</v>
      </c>
      <c r="AO112" s="63">
        <f t="shared" si="168"/>
        <v>0</v>
      </c>
      <c r="AP112" s="63">
        <f t="shared" si="169"/>
        <v>0</v>
      </c>
      <c r="AQ112" s="63"/>
      <c r="AR112" s="62">
        <v>134</v>
      </c>
      <c r="AS112" s="62"/>
      <c r="AT112" s="514"/>
      <c r="AU112" s="515"/>
      <c r="AV112" s="511">
        <f t="shared" si="170"/>
        <v>134</v>
      </c>
      <c r="AW112" s="511">
        <f t="shared" si="171"/>
        <v>134</v>
      </c>
      <c r="AX112" s="64"/>
      <c r="AY112" s="65"/>
      <c r="AZ112" s="66"/>
      <c r="BA112" s="67"/>
      <c r="BB112" s="68"/>
      <c r="BC112" s="45">
        <f t="shared" si="172"/>
        <v>0</v>
      </c>
      <c r="BD112" s="44">
        <f t="shared" si="173"/>
        <v>0</v>
      </c>
      <c r="BE112" s="512">
        <f t="shared" si="174"/>
        <v>140.70000000000002</v>
      </c>
      <c r="BF112" s="242"/>
      <c r="BG112" s="210">
        <f t="shared" si="175"/>
        <v>0</v>
      </c>
      <c r="BH112" s="512">
        <f t="shared" si="176"/>
        <v>147.4</v>
      </c>
      <c r="BI112" s="95"/>
      <c r="BJ112" s="44">
        <f t="shared" si="177"/>
        <v>0</v>
      </c>
      <c r="BK112" s="512">
        <f t="shared" si="178"/>
        <v>154.1</v>
      </c>
      <c r="BL112" s="95"/>
      <c r="BM112" s="210">
        <f t="shared" si="179"/>
        <v>0</v>
      </c>
      <c r="BN112" s="512">
        <f t="shared" si="180"/>
        <v>160.79999999999998</v>
      </c>
      <c r="BO112" s="397">
        <f t="shared" si="181"/>
        <v>0</v>
      </c>
      <c r="BP112" s="210">
        <f t="shared" si="182"/>
        <v>0</v>
      </c>
      <c r="BQ112" s="44">
        <f t="shared" si="183"/>
        <v>0</v>
      </c>
      <c r="BR112" s="70">
        <v>37</v>
      </c>
    </row>
    <row r="113" spans="1:70" ht="12.75" customHeight="1">
      <c r="A113" s="44" t="str">
        <f t="shared" si="166"/>
        <v>LA30038</v>
      </c>
      <c r="B113" s="115" t="s">
        <v>199</v>
      </c>
      <c r="C113" s="46" t="s">
        <v>202</v>
      </c>
      <c r="D113" s="115" t="s">
        <v>7</v>
      </c>
      <c r="E113" s="232"/>
      <c r="F113" s="48" t="s">
        <v>330</v>
      </c>
      <c r="G113" s="48" t="s">
        <v>87</v>
      </c>
      <c r="H113" s="48" t="s">
        <v>77</v>
      </c>
      <c r="I113" s="223" t="s">
        <v>1798</v>
      </c>
      <c r="J113" s="636" t="s">
        <v>1809</v>
      </c>
      <c r="K113" s="636" t="s">
        <v>1801</v>
      </c>
      <c r="L113" s="223" t="s">
        <v>1799</v>
      </c>
      <c r="M113" s="48">
        <v>7.37</v>
      </c>
      <c r="N113" s="44">
        <v>5</v>
      </c>
      <c r="O113" s="210"/>
      <c r="P113" s="210"/>
      <c r="Q113" s="49"/>
      <c r="R113" s="50"/>
      <c r="S113" s="51"/>
      <c r="T113" s="52"/>
      <c r="U113" s="53"/>
      <c r="V113" s="54"/>
      <c r="W113" s="55"/>
      <c r="X113" s="56"/>
      <c r="Y113" s="57"/>
      <c r="Z113" s="58"/>
      <c r="AA113" s="59"/>
      <c r="AB113" s="95"/>
      <c r="AC113" s="95"/>
      <c r="AD113" s="213">
        <f t="shared" si="93"/>
        <v>0</v>
      </c>
      <c r="AE113" s="61">
        <f t="shared" si="167"/>
        <v>0</v>
      </c>
      <c r="AF113" s="62"/>
      <c r="AG113" s="62"/>
      <c r="AH113" s="63"/>
      <c r="AI113" s="62"/>
      <c r="AJ113" s="62"/>
      <c r="AK113" s="62"/>
      <c r="AL113" s="516"/>
      <c r="AM113" s="510"/>
      <c r="AN113" s="62">
        <f>ROUND(CEILING(AR113*('Summary '!$J$2/100+1),5),0)-1</f>
        <v>164</v>
      </c>
      <c r="AO113" s="63">
        <f t="shared" si="168"/>
        <v>0</v>
      </c>
      <c r="AP113" s="63">
        <f t="shared" si="169"/>
        <v>0</v>
      </c>
      <c r="AQ113" s="63"/>
      <c r="AR113" s="62">
        <v>134</v>
      </c>
      <c r="AS113" s="62"/>
      <c r="AT113" s="514"/>
      <c r="AU113" s="515"/>
      <c r="AV113" s="511">
        <f t="shared" si="170"/>
        <v>134</v>
      </c>
      <c r="AW113" s="511">
        <f t="shared" si="171"/>
        <v>134</v>
      </c>
      <c r="AX113" s="64"/>
      <c r="AY113" s="65"/>
      <c r="AZ113" s="66"/>
      <c r="BA113" s="67"/>
      <c r="BB113" s="68"/>
      <c r="BC113" s="45">
        <f t="shared" si="172"/>
        <v>0</v>
      </c>
      <c r="BD113" s="44">
        <f t="shared" si="173"/>
        <v>0</v>
      </c>
      <c r="BE113" s="512">
        <f t="shared" si="174"/>
        <v>140.70000000000002</v>
      </c>
      <c r="BF113" s="242"/>
      <c r="BG113" s="210">
        <f t="shared" si="175"/>
        <v>0</v>
      </c>
      <c r="BH113" s="512">
        <f t="shared" si="176"/>
        <v>147.4</v>
      </c>
      <c r="BI113" s="95"/>
      <c r="BJ113" s="44">
        <f t="shared" si="177"/>
        <v>0</v>
      </c>
      <c r="BK113" s="512">
        <f t="shared" si="178"/>
        <v>154.1</v>
      </c>
      <c r="BL113" s="95"/>
      <c r="BM113" s="210">
        <f t="shared" si="179"/>
        <v>0</v>
      </c>
      <c r="BN113" s="512">
        <f t="shared" si="180"/>
        <v>160.79999999999998</v>
      </c>
      <c r="BO113" s="397">
        <f t="shared" si="181"/>
        <v>0</v>
      </c>
      <c r="BP113" s="210">
        <f t="shared" si="182"/>
        <v>0</v>
      </c>
      <c r="BQ113" s="44">
        <f t="shared" si="183"/>
        <v>0</v>
      </c>
      <c r="BR113" s="70">
        <v>38</v>
      </c>
    </row>
    <row r="114" spans="1:70" ht="12.75" customHeight="1">
      <c r="A114" s="44" t="str">
        <f t="shared" si="166"/>
        <v>LA30039</v>
      </c>
      <c r="B114" s="115" t="s">
        <v>199</v>
      </c>
      <c r="C114" s="46" t="s">
        <v>203</v>
      </c>
      <c r="D114" s="115" t="s">
        <v>7</v>
      </c>
      <c r="E114" s="232"/>
      <c r="F114" s="48" t="s">
        <v>330</v>
      </c>
      <c r="G114" s="48" t="s">
        <v>87</v>
      </c>
      <c r="H114" s="48" t="s">
        <v>77</v>
      </c>
      <c r="I114" s="223" t="s">
        <v>1798</v>
      </c>
      <c r="J114" s="636" t="s">
        <v>1809</v>
      </c>
      <c r="K114" s="636" t="s">
        <v>1801</v>
      </c>
      <c r="L114" s="223" t="s">
        <v>1799</v>
      </c>
      <c r="M114" s="48">
        <v>6.5</v>
      </c>
      <c r="N114" s="44">
        <v>5</v>
      </c>
      <c r="O114" s="210"/>
      <c r="P114" s="210"/>
      <c r="Q114" s="49"/>
      <c r="R114" s="50"/>
      <c r="S114" s="51"/>
      <c r="T114" s="52"/>
      <c r="U114" s="53"/>
      <c r="V114" s="54"/>
      <c r="W114" s="55"/>
      <c r="X114" s="56"/>
      <c r="Y114" s="57"/>
      <c r="Z114" s="58"/>
      <c r="AA114" s="59"/>
      <c r="AB114" s="95"/>
      <c r="AC114" s="95"/>
      <c r="AD114" s="213">
        <f t="shared" si="93"/>
        <v>0</v>
      </c>
      <c r="AE114" s="61">
        <f t="shared" si="167"/>
        <v>0</v>
      </c>
      <c r="AF114" s="62"/>
      <c r="AG114" s="62"/>
      <c r="AH114" s="63"/>
      <c r="AI114" s="62"/>
      <c r="AJ114" s="62"/>
      <c r="AK114" s="62"/>
      <c r="AL114" s="516"/>
      <c r="AM114" s="510"/>
      <c r="AN114" s="62">
        <f>ROUND(CEILING(AR114*('Summary '!$J$2/100+1),5),0)-1</f>
        <v>149</v>
      </c>
      <c r="AO114" s="63">
        <f t="shared" si="168"/>
        <v>0</v>
      </c>
      <c r="AP114" s="63">
        <f t="shared" si="169"/>
        <v>0</v>
      </c>
      <c r="AQ114" s="63"/>
      <c r="AR114" s="62">
        <v>119</v>
      </c>
      <c r="AS114" s="62"/>
      <c r="AT114" s="514"/>
      <c r="AU114" s="515"/>
      <c r="AV114" s="511">
        <f t="shared" si="170"/>
        <v>119</v>
      </c>
      <c r="AW114" s="511">
        <f t="shared" si="171"/>
        <v>119</v>
      </c>
      <c r="AX114" s="64"/>
      <c r="AY114" s="65"/>
      <c r="AZ114" s="66"/>
      <c r="BA114" s="67"/>
      <c r="BB114" s="68"/>
      <c r="BC114" s="45">
        <f t="shared" si="172"/>
        <v>0</v>
      </c>
      <c r="BD114" s="44">
        <f t="shared" si="173"/>
        <v>0</v>
      </c>
      <c r="BE114" s="512">
        <f t="shared" si="174"/>
        <v>124.95</v>
      </c>
      <c r="BF114" s="242"/>
      <c r="BG114" s="210">
        <f t="shared" si="175"/>
        <v>0</v>
      </c>
      <c r="BH114" s="512">
        <f t="shared" si="176"/>
        <v>130.9</v>
      </c>
      <c r="BI114" s="95"/>
      <c r="BJ114" s="44">
        <f t="shared" si="177"/>
        <v>0</v>
      </c>
      <c r="BK114" s="512">
        <f t="shared" si="178"/>
        <v>136.85</v>
      </c>
      <c r="BL114" s="95"/>
      <c r="BM114" s="210">
        <f t="shared" si="179"/>
        <v>0</v>
      </c>
      <c r="BN114" s="512">
        <f t="shared" si="180"/>
        <v>142.79999999999998</v>
      </c>
      <c r="BO114" s="397">
        <f t="shared" si="181"/>
        <v>0</v>
      </c>
      <c r="BP114" s="210">
        <f t="shared" si="182"/>
        <v>0</v>
      </c>
      <c r="BQ114" s="44">
        <f t="shared" si="183"/>
        <v>0</v>
      </c>
      <c r="BR114" s="70">
        <v>39</v>
      </c>
    </row>
    <row r="115" spans="1:70" ht="12.75" customHeight="1">
      <c r="A115" s="44" t="str">
        <f t="shared" si="166"/>
        <v>LA32227</v>
      </c>
      <c r="B115" s="115" t="s">
        <v>199</v>
      </c>
      <c r="C115" s="46" t="s">
        <v>204</v>
      </c>
      <c r="D115" s="115" t="s">
        <v>7</v>
      </c>
      <c r="E115" s="232"/>
      <c r="F115" s="48" t="s">
        <v>330</v>
      </c>
      <c r="G115" s="48" t="s">
        <v>87</v>
      </c>
      <c r="H115" s="48" t="s">
        <v>77</v>
      </c>
      <c r="I115" s="223" t="s">
        <v>1798</v>
      </c>
      <c r="J115" s="636" t="s">
        <v>1809</v>
      </c>
      <c r="K115" s="636" t="s">
        <v>1801</v>
      </c>
      <c r="L115" s="223" t="s">
        <v>1799</v>
      </c>
      <c r="M115" s="48">
        <v>9.5239999999999991</v>
      </c>
      <c r="N115" s="44">
        <v>5</v>
      </c>
      <c r="O115" s="210"/>
      <c r="P115" s="210"/>
      <c r="Q115" s="49"/>
      <c r="R115" s="50"/>
      <c r="S115" s="51"/>
      <c r="T115" s="52"/>
      <c r="U115" s="53"/>
      <c r="V115" s="54"/>
      <c r="W115" s="55"/>
      <c r="X115" s="56"/>
      <c r="Y115" s="57"/>
      <c r="Z115" s="58"/>
      <c r="AA115" s="59"/>
      <c r="AB115" s="95"/>
      <c r="AC115" s="95"/>
      <c r="AD115" s="213">
        <f t="shared" si="93"/>
        <v>0</v>
      </c>
      <c r="AE115" s="61">
        <f t="shared" si="167"/>
        <v>0</v>
      </c>
      <c r="AF115" s="62"/>
      <c r="AG115" s="62"/>
      <c r="AH115" s="63"/>
      <c r="AI115" s="62"/>
      <c r="AJ115" s="62"/>
      <c r="AK115" s="62"/>
      <c r="AL115" s="516"/>
      <c r="AM115" s="510"/>
      <c r="AN115" s="62">
        <f>ROUND(CEILING(AR115*('Summary '!$J$2/100+1),5),0)-1</f>
        <v>169</v>
      </c>
      <c r="AO115" s="63">
        <f t="shared" si="168"/>
        <v>0</v>
      </c>
      <c r="AP115" s="63">
        <f t="shared" si="169"/>
        <v>0</v>
      </c>
      <c r="AQ115" s="63"/>
      <c r="AR115" s="62">
        <v>139</v>
      </c>
      <c r="AS115" s="62"/>
      <c r="AT115" s="514"/>
      <c r="AU115" s="515"/>
      <c r="AV115" s="511">
        <f t="shared" si="170"/>
        <v>139</v>
      </c>
      <c r="AW115" s="511">
        <f t="shared" si="171"/>
        <v>139</v>
      </c>
      <c r="AX115" s="64"/>
      <c r="AY115" s="65"/>
      <c r="AZ115" s="66"/>
      <c r="BA115" s="67"/>
      <c r="BB115" s="68"/>
      <c r="BC115" s="45">
        <f t="shared" si="172"/>
        <v>0</v>
      </c>
      <c r="BD115" s="44">
        <f t="shared" si="173"/>
        <v>0</v>
      </c>
      <c r="BE115" s="512">
        <f t="shared" si="174"/>
        <v>145.95000000000002</v>
      </c>
      <c r="BF115" s="242"/>
      <c r="BG115" s="210">
        <f t="shared" si="175"/>
        <v>0</v>
      </c>
      <c r="BH115" s="512">
        <f t="shared" si="176"/>
        <v>152.9</v>
      </c>
      <c r="BI115" s="95"/>
      <c r="BJ115" s="44">
        <f t="shared" si="177"/>
        <v>0</v>
      </c>
      <c r="BK115" s="512">
        <f t="shared" si="178"/>
        <v>159.85</v>
      </c>
      <c r="BL115" s="95"/>
      <c r="BM115" s="210">
        <f t="shared" si="179"/>
        <v>0</v>
      </c>
      <c r="BN115" s="512">
        <f t="shared" si="180"/>
        <v>166.79999999999998</v>
      </c>
      <c r="BO115" s="397">
        <f t="shared" si="181"/>
        <v>0</v>
      </c>
      <c r="BP115" s="210">
        <f t="shared" si="182"/>
        <v>0</v>
      </c>
      <c r="BQ115" s="44">
        <f t="shared" si="183"/>
        <v>0</v>
      </c>
      <c r="BR115" s="70">
        <v>2227</v>
      </c>
    </row>
    <row r="116" spans="1:70" ht="12.75" customHeight="1">
      <c r="A116" s="44" t="str">
        <f t="shared" si="166"/>
        <v>LA30895</v>
      </c>
      <c r="B116" s="115" t="s">
        <v>199</v>
      </c>
      <c r="C116" s="46" t="s">
        <v>983</v>
      </c>
      <c r="D116" s="115" t="s">
        <v>7</v>
      </c>
      <c r="E116" s="232"/>
      <c r="F116" s="48" t="s">
        <v>330</v>
      </c>
      <c r="G116" s="48" t="s">
        <v>87</v>
      </c>
      <c r="H116" s="48" t="s">
        <v>77</v>
      </c>
      <c r="I116" s="223" t="s">
        <v>1798</v>
      </c>
      <c r="J116" s="636" t="s">
        <v>1809</v>
      </c>
      <c r="K116" s="636" t="s">
        <v>1801</v>
      </c>
      <c r="L116" s="223" t="s">
        <v>1799</v>
      </c>
      <c r="M116" s="48">
        <v>7.06</v>
      </c>
      <c r="N116" s="44">
        <v>2</v>
      </c>
      <c r="O116" s="210"/>
      <c r="P116" s="210"/>
      <c r="Q116" s="49"/>
      <c r="R116" s="50"/>
      <c r="S116" s="51"/>
      <c r="T116" s="52"/>
      <c r="U116" s="53"/>
      <c r="V116" s="54"/>
      <c r="W116" s="55"/>
      <c r="X116" s="56"/>
      <c r="Y116" s="57"/>
      <c r="Z116" s="58"/>
      <c r="AA116" s="59"/>
      <c r="AB116" s="95"/>
      <c r="AC116" s="95"/>
      <c r="AD116" s="213">
        <f t="shared" si="93"/>
        <v>0</v>
      </c>
      <c r="AE116" s="61">
        <f t="shared" si="167"/>
        <v>0</v>
      </c>
      <c r="AF116" s="62"/>
      <c r="AG116" s="62"/>
      <c r="AH116" s="63"/>
      <c r="AI116" s="62"/>
      <c r="AJ116" s="62"/>
      <c r="AK116" s="62"/>
      <c r="AL116" s="516"/>
      <c r="AM116" s="510"/>
      <c r="AN116" s="62">
        <f>ROUND(CEILING(AR116*('Summary '!$J$2/100+1),5),0)-1</f>
        <v>164</v>
      </c>
      <c r="AO116" s="63">
        <f t="shared" si="168"/>
        <v>0</v>
      </c>
      <c r="AP116" s="63">
        <f t="shared" si="169"/>
        <v>0</v>
      </c>
      <c r="AQ116" s="63"/>
      <c r="AR116" s="62">
        <v>134</v>
      </c>
      <c r="AS116" s="62"/>
      <c r="AT116" s="514"/>
      <c r="AU116" s="515"/>
      <c r="AV116" s="511">
        <f t="shared" si="170"/>
        <v>134</v>
      </c>
      <c r="AW116" s="511">
        <f t="shared" si="171"/>
        <v>134</v>
      </c>
      <c r="AX116" s="64"/>
      <c r="AY116" s="65"/>
      <c r="AZ116" s="66"/>
      <c r="BA116" s="67"/>
      <c r="BB116" s="68"/>
      <c r="BC116" s="45">
        <f t="shared" si="172"/>
        <v>0</v>
      </c>
      <c r="BD116" s="44">
        <f t="shared" si="173"/>
        <v>0</v>
      </c>
      <c r="BE116" s="512">
        <f t="shared" si="174"/>
        <v>140.70000000000002</v>
      </c>
      <c r="BF116" s="242"/>
      <c r="BG116" s="210">
        <f t="shared" si="175"/>
        <v>0</v>
      </c>
      <c r="BH116" s="512">
        <f t="shared" si="176"/>
        <v>147.4</v>
      </c>
      <c r="BI116" s="95"/>
      <c r="BJ116" s="44">
        <f t="shared" si="177"/>
        <v>0</v>
      </c>
      <c r="BK116" s="512">
        <f t="shared" si="178"/>
        <v>154.1</v>
      </c>
      <c r="BL116" s="95"/>
      <c r="BM116" s="210">
        <f t="shared" si="179"/>
        <v>0</v>
      </c>
      <c r="BN116" s="512">
        <f t="shared" si="180"/>
        <v>160.79999999999998</v>
      </c>
      <c r="BO116" s="397">
        <f t="shared" si="181"/>
        <v>0</v>
      </c>
      <c r="BP116" s="210">
        <f t="shared" si="182"/>
        <v>0</v>
      </c>
      <c r="BQ116" s="44">
        <f t="shared" si="183"/>
        <v>0</v>
      </c>
      <c r="BR116" s="70">
        <v>895</v>
      </c>
    </row>
    <row r="117" spans="1:70" ht="12.75" customHeight="1">
      <c r="A117" s="44" t="str">
        <f t="shared" si="166"/>
        <v>LA32223</v>
      </c>
      <c r="B117" s="115" t="s">
        <v>199</v>
      </c>
      <c r="C117" s="46" t="s">
        <v>984</v>
      </c>
      <c r="D117" s="115" t="s">
        <v>7</v>
      </c>
      <c r="E117" s="232"/>
      <c r="F117" s="48" t="s">
        <v>330</v>
      </c>
      <c r="G117" s="48" t="s">
        <v>87</v>
      </c>
      <c r="H117" s="48" t="s">
        <v>77</v>
      </c>
      <c r="I117" s="223" t="s">
        <v>1798</v>
      </c>
      <c r="J117" s="636" t="s">
        <v>1809</v>
      </c>
      <c r="K117" s="636" t="s">
        <v>1801</v>
      </c>
      <c r="L117" s="223" t="s">
        <v>1799</v>
      </c>
      <c r="M117" s="48">
        <v>7.5629999999999997</v>
      </c>
      <c r="N117" s="44">
        <v>2</v>
      </c>
      <c r="O117" s="210"/>
      <c r="P117" s="210"/>
      <c r="Q117" s="49"/>
      <c r="R117" s="50"/>
      <c r="S117" s="51"/>
      <c r="T117" s="52"/>
      <c r="U117" s="53"/>
      <c r="V117" s="54"/>
      <c r="W117" s="55"/>
      <c r="X117" s="56"/>
      <c r="Y117" s="57"/>
      <c r="Z117" s="58"/>
      <c r="AA117" s="59"/>
      <c r="AB117" s="95"/>
      <c r="AC117" s="95"/>
      <c r="AD117" s="213">
        <f t="shared" si="93"/>
        <v>0</v>
      </c>
      <c r="AE117" s="61">
        <f t="shared" si="167"/>
        <v>0</v>
      </c>
      <c r="AF117" s="62"/>
      <c r="AG117" s="62"/>
      <c r="AH117" s="63"/>
      <c r="AI117" s="62"/>
      <c r="AJ117" s="62"/>
      <c r="AK117" s="62"/>
      <c r="AL117" s="516"/>
      <c r="AM117" s="510"/>
      <c r="AN117" s="62">
        <f>ROUND(CEILING(AR117*('Summary '!$J$2/100+1),5),0)-1</f>
        <v>169</v>
      </c>
      <c r="AO117" s="63">
        <f t="shared" si="168"/>
        <v>0</v>
      </c>
      <c r="AP117" s="63">
        <f t="shared" si="169"/>
        <v>0</v>
      </c>
      <c r="AQ117" s="63"/>
      <c r="AR117" s="62">
        <v>139</v>
      </c>
      <c r="AS117" s="62"/>
      <c r="AT117" s="514"/>
      <c r="AU117" s="515"/>
      <c r="AV117" s="511">
        <f t="shared" si="170"/>
        <v>139</v>
      </c>
      <c r="AW117" s="511">
        <f t="shared" si="171"/>
        <v>139</v>
      </c>
      <c r="AX117" s="64"/>
      <c r="AY117" s="65"/>
      <c r="AZ117" s="66"/>
      <c r="BA117" s="67"/>
      <c r="BB117" s="68"/>
      <c r="BC117" s="45">
        <f t="shared" si="172"/>
        <v>0</v>
      </c>
      <c r="BD117" s="44">
        <f t="shared" si="173"/>
        <v>0</v>
      </c>
      <c r="BE117" s="512">
        <f t="shared" si="174"/>
        <v>145.95000000000002</v>
      </c>
      <c r="BF117" s="242"/>
      <c r="BG117" s="210">
        <f t="shared" si="175"/>
        <v>0</v>
      </c>
      <c r="BH117" s="512">
        <f t="shared" si="176"/>
        <v>152.9</v>
      </c>
      <c r="BI117" s="95"/>
      <c r="BJ117" s="44">
        <f t="shared" si="177"/>
        <v>0</v>
      </c>
      <c r="BK117" s="512">
        <f t="shared" si="178"/>
        <v>159.85</v>
      </c>
      <c r="BL117" s="95"/>
      <c r="BM117" s="210">
        <f t="shared" si="179"/>
        <v>0</v>
      </c>
      <c r="BN117" s="512">
        <f t="shared" si="180"/>
        <v>166.79999999999998</v>
      </c>
      <c r="BO117" s="397">
        <f t="shared" si="181"/>
        <v>0</v>
      </c>
      <c r="BP117" s="210">
        <f t="shared" si="182"/>
        <v>0</v>
      </c>
      <c r="BQ117" s="44">
        <f t="shared" si="183"/>
        <v>0</v>
      </c>
      <c r="BR117" s="70">
        <v>2223</v>
      </c>
    </row>
    <row r="118" spans="1:70" ht="12.75" customHeight="1">
      <c r="A118" s="44" t="str">
        <f t="shared" si="166"/>
        <v>LA32224</v>
      </c>
      <c r="B118" s="115" t="s">
        <v>199</v>
      </c>
      <c r="C118" s="46" t="s">
        <v>985</v>
      </c>
      <c r="D118" s="115" t="s">
        <v>7</v>
      </c>
      <c r="E118" s="232"/>
      <c r="F118" s="48" t="s">
        <v>330</v>
      </c>
      <c r="G118" s="48" t="s">
        <v>87</v>
      </c>
      <c r="H118" s="48" t="s">
        <v>77</v>
      </c>
      <c r="I118" s="223" t="s">
        <v>1798</v>
      </c>
      <c r="J118" s="636" t="s">
        <v>1809</v>
      </c>
      <c r="K118" s="636" t="s">
        <v>1801</v>
      </c>
      <c r="L118" s="223" t="s">
        <v>1799</v>
      </c>
      <c r="M118" s="48">
        <v>7.04</v>
      </c>
      <c r="N118" s="44">
        <v>2</v>
      </c>
      <c r="O118" s="210"/>
      <c r="P118" s="210"/>
      <c r="Q118" s="49"/>
      <c r="R118" s="50"/>
      <c r="S118" s="51"/>
      <c r="T118" s="52"/>
      <c r="U118" s="53"/>
      <c r="V118" s="54"/>
      <c r="W118" s="55"/>
      <c r="X118" s="56"/>
      <c r="Y118" s="57"/>
      <c r="Z118" s="58"/>
      <c r="AA118" s="59"/>
      <c r="AB118" s="95"/>
      <c r="AC118" s="95"/>
      <c r="AD118" s="213">
        <f t="shared" si="93"/>
        <v>0</v>
      </c>
      <c r="AE118" s="61">
        <f t="shared" si="167"/>
        <v>0</v>
      </c>
      <c r="AF118" s="62"/>
      <c r="AG118" s="62"/>
      <c r="AH118" s="63"/>
      <c r="AI118" s="62"/>
      <c r="AJ118" s="62"/>
      <c r="AK118" s="62"/>
      <c r="AL118" s="516"/>
      <c r="AM118" s="510"/>
      <c r="AN118" s="62">
        <f>ROUND(CEILING(AR118*('Summary '!$J$2/100+1),5),0)-1</f>
        <v>164</v>
      </c>
      <c r="AO118" s="63">
        <f t="shared" si="168"/>
        <v>0</v>
      </c>
      <c r="AP118" s="63">
        <f t="shared" si="169"/>
        <v>0</v>
      </c>
      <c r="AQ118" s="63"/>
      <c r="AR118" s="62">
        <v>134</v>
      </c>
      <c r="AS118" s="62"/>
      <c r="AT118" s="514"/>
      <c r="AU118" s="515"/>
      <c r="AV118" s="511">
        <f t="shared" si="170"/>
        <v>134</v>
      </c>
      <c r="AW118" s="511">
        <f t="shared" si="171"/>
        <v>134</v>
      </c>
      <c r="AX118" s="64"/>
      <c r="AY118" s="65"/>
      <c r="AZ118" s="66"/>
      <c r="BA118" s="67"/>
      <c r="BB118" s="68"/>
      <c r="BC118" s="45">
        <f t="shared" si="172"/>
        <v>0</v>
      </c>
      <c r="BD118" s="44">
        <f t="shared" si="173"/>
        <v>0</v>
      </c>
      <c r="BE118" s="512">
        <f t="shared" si="174"/>
        <v>140.70000000000002</v>
      </c>
      <c r="BF118" s="242"/>
      <c r="BG118" s="210">
        <f t="shared" si="175"/>
        <v>0</v>
      </c>
      <c r="BH118" s="512">
        <f t="shared" si="176"/>
        <v>147.4</v>
      </c>
      <c r="BI118" s="95"/>
      <c r="BJ118" s="44">
        <f t="shared" si="177"/>
        <v>0</v>
      </c>
      <c r="BK118" s="512">
        <f t="shared" si="178"/>
        <v>154.1</v>
      </c>
      <c r="BL118" s="95"/>
      <c r="BM118" s="210">
        <f t="shared" si="179"/>
        <v>0</v>
      </c>
      <c r="BN118" s="512">
        <f t="shared" si="180"/>
        <v>160.79999999999998</v>
      </c>
      <c r="BO118" s="397">
        <f t="shared" si="181"/>
        <v>0</v>
      </c>
      <c r="BP118" s="210">
        <f t="shared" si="182"/>
        <v>0</v>
      </c>
      <c r="BQ118" s="44">
        <f t="shared" si="183"/>
        <v>0</v>
      </c>
      <c r="BR118" s="70">
        <v>2224</v>
      </c>
    </row>
    <row r="119" spans="1:70" ht="12.75" customHeight="1">
      <c r="A119" s="44" t="str">
        <f t="shared" si="166"/>
        <v>LA32225</v>
      </c>
      <c r="B119" s="115" t="s">
        <v>199</v>
      </c>
      <c r="C119" s="46" t="s">
        <v>986</v>
      </c>
      <c r="D119" s="115" t="s">
        <v>7</v>
      </c>
      <c r="E119" s="232"/>
      <c r="F119" s="48" t="s">
        <v>330</v>
      </c>
      <c r="G119" s="48" t="s">
        <v>87</v>
      </c>
      <c r="H119" s="48" t="s">
        <v>77</v>
      </c>
      <c r="I119" s="223" t="s">
        <v>1798</v>
      </c>
      <c r="J119" s="636" t="s">
        <v>1809</v>
      </c>
      <c r="K119" s="636" t="s">
        <v>1801</v>
      </c>
      <c r="L119" s="223" t="s">
        <v>1799</v>
      </c>
      <c r="M119" s="48">
        <v>8.2639999999999993</v>
      </c>
      <c r="N119" s="44">
        <v>2</v>
      </c>
      <c r="O119" s="210"/>
      <c r="P119" s="210"/>
      <c r="Q119" s="49"/>
      <c r="R119" s="50"/>
      <c r="S119" s="51"/>
      <c r="T119" s="52"/>
      <c r="U119" s="53"/>
      <c r="V119" s="54"/>
      <c r="W119" s="55"/>
      <c r="X119" s="56"/>
      <c r="Y119" s="57"/>
      <c r="Z119" s="58"/>
      <c r="AA119" s="59"/>
      <c r="AB119" s="95"/>
      <c r="AC119" s="95"/>
      <c r="AD119" s="213">
        <f t="shared" si="93"/>
        <v>0</v>
      </c>
      <c r="AE119" s="61">
        <f t="shared" si="167"/>
        <v>0</v>
      </c>
      <c r="AF119" s="62"/>
      <c r="AG119" s="62"/>
      <c r="AH119" s="63"/>
      <c r="AI119" s="62"/>
      <c r="AJ119" s="62"/>
      <c r="AK119" s="62"/>
      <c r="AL119" s="516"/>
      <c r="AM119" s="510"/>
      <c r="AN119" s="62">
        <f>ROUND(CEILING(AR119*('Summary '!$J$2/100+1),5),0)-1</f>
        <v>179</v>
      </c>
      <c r="AO119" s="63">
        <f t="shared" si="168"/>
        <v>0</v>
      </c>
      <c r="AP119" s="63">
        <f t="shared" si="169"/>
        <v>0</v>
      </c>
      <c r="AQ119" s="63"/>
      <c r="AR119" s="62">
        <v>144</v>
      </c>
      <c r="AS119" s="62"/>
      <c r="AT119" s="514"/>
      <c r="AU119" s="515"/>
      <c r="AV119" s="511">
        <f t="shared" si="170"/>
        <v>144</v>
      </c>
      <c r="AW119" s="511">
        <f t="shared" si="171"/>
        <v>144</v>
      </c>
      <c r="AX119" s="64"/>
      <c r="AY119" s="65"/>
      <c r="AZ119" s="66"/>
      <c r="BA119" s="67"/>
      <c r="BB119" s="68"/>
      <c r="BC119" s="45">
        <f t="shared" si="172"/>
        <v>0</v>
      </c>
      <c r="BD119" s="44">
        <f t="shared" si="173"/>
        <v>0</v>
      </c>
      <c r="BE119" s="512">
        <f t="shared" si="174"/>
        <v>151.20000000000002</v>
      </c>
      <c r="BF119" s="242"/>
      <c r="BG119" s="210">
        <f t="shared" si="175"/>
        <v>0</v>
      </c>
      <c r="BH119" s="512">
        <f t="shared" si="176"/>
        <v>158.4</v>
      </c>
      <c r="BI119" s="95"/>
      <c r="BJ119" s="44">
        <f t="shared" si="177"/>
        <v>0</v>
      </c>
      <c r="BK119" s="512">
        <f t="shared" si="178"/>
        <v>165.6</v>
      </c>
      <c r="BL119" s="95"/>
      <c r="BM119" s="210">
        <f t="shared" si="179"/>
        <v>0</v>
      </c>
      <c r="BN119" s="512">
        <f t="shared" si="180"/>
        <v>172.79999999999998</v>
      </c>
      <c r="BO119" s="397">
        <f t="shared" si="181"/>
        <v>0</v>
      </c>
      <c r="BP119" s="210">
        <f t="shared" si="182"/>
        <v>0</v>
      </c>
      <c r="BQ119" s="44">
        <f t="shared" si="183"/>
        <v>0</v>
      </c>
      <c r="BR119" s="70">
        <v>2225</v>
      </c>
    </row>
    <row r="120" spans="1:70" ht="17">
      <c r="A120" s="116"/>
      <c r="B120" s="116"/>
      <c r="C120" s="297" t="s">
        <v>957</v>
      </c>
      <c r="D120" s="116"/>
      <c r="E120" s="229"/>
      <c r="F120" s="116"/>
      <c r="G120" s="116"/>
      <c r="H120" s="116"/>
      <c r="I120" s="229"/>
      <c r="J120" s="229"/>
      <c r="K120" s="229"/>
      <c r="L120" s="229"/>
      <c r="M120" s="116"/>
      <c r="N120" s="116"/>
      <c r="O120" s="229"/>
      <c r="P120" s="229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230"/>
      <c r="AC120" s="230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229"/>
      <c r="AS120" s="229"/>
      <c r="AT120" s="229"/>
      <c r="AU120" s="229"/>
      <c r="AV120" s="229"/>
      <c r="AW120" s="229"/>
      <c r="AX120" s="230"/>
      <c r="AY120" s="230"/>
      <c r="AZ120" s="230"/>
      <c r="BA120" s="230"/>
      <c r="BB120" s="230"/>
      <c r="BC120" s="229"/>
      <c r="BD120" s="229"/>
      <c r="BE120" s="229"/>
      <c r="BF120" s="229"/>
      <c r="BG120" s="229"/>
      <c r="BH120" s="230"/>
      <c r="BI120" s="229"/>
      <c r="BJ120" s="229"/>
      <c r="BK120" s="229"/>
      <c r="BL120" s="229"/>
      <c r="BM120" s="229"/>
      <c r="BN120" s="229"/>
      <c r="BO120" s="229"/>
      <c r="BP120" s="229"/>
      <c r="BQ120" s="116"/>
      <c r="BR120" s="117"/>
    </row>
    <row r="121" spans="1:70" ht="12" customHeight="1">
      <c r="A121" s="44" t="str">
        <f>"LA3"&amp;REPT(0,4-LEN(BR121))&amp;BR121</f>
        <v>LA31670</v>
      </c>
      <c r="B121" s="47" t="s">
        <v>957</v>
      </c>
      <c r="C121" s="47" t="s">
        <v>958</v>
      </c>
      <c r="D121" s="115" t="s">
        <v>7</v>
      </c>
      <c r="E121" s="232"/>
      <c r="F121" s="48" t="s">
        <v>330</v>
      </c>
      <c r="G121" s="48" t="s">
        <v>87</v>
      </c>
      <c r="H121" s="48" t="s">
        <v>77</v>
      </c>
      <c r="I121" s="223" t="s">
        <v>1798</v>
      </c>
      <c r="J121" s="636" t="s">
        <v>1809</v>
      </c>
      <c r="K121" s="636" t="s">
        <v>1801</v>
      </c>
      <c r="L121" s="223" t="s">
        <v>1799</v>
      </c>
      <c r="M121" s="48">
        <v>5.4705000000000004</v>
      </c>
      <c r="N121" s="119">
        <v>5</v>
      </c>
      <c r="O121" s="233"/>
      <c r="P121" s="233"/>
      <c r="Q121" s="49"/>
      <c r="R121" s="50"/>
      <c r="S121" s="51"/>
      <c r="T121" s="52"/>
      <c r="U121" s="53"/>
      <c r="V121" s="54"/>
      <c r="W121" s="55"/>
      <c r="X121" s="56"/>
      <c r="Y121" s="57"/>
      <c r="Z121" s="58"/>
      <c r="AA121" s="59"/>
      <c r="AB121" s="95"/>
      <c r="AC121" s="95"/>
      <c r="AD121" s="213">
        <f t="shared" si="93"/>
        <v>0</v>
      </c>
      <c r="AE121" s="61">
        <f>N121*AD121</f>
        <v>0</v>
      </c>
      <c r="AF121" s="62"/>
      <c r="AG121" s="62"/>
      <c r="AH121" s="63"/>
      <c r="AI121" s="62"/>
      <c r="AJ121" s="62"/>
      <c r="AK121" s="62"/>
      <c r="AL121" s="516"/>
      <c r="AM121" s="510"/>
      <c r="AN121" s="62">
        <f>ROUND(CEILING(AR121*('Summary '!$J$2/100+1),5),0)-1</f>
        <v>149</v>
      </c>
      <c r="AO121" s="63">
        <f>IF(P121=TRUE,-0.05,0)</f>
        <v>0</v>
      </c>
      <c r="AP121" s="63">
        <f>IF(O121=TRUE,0.15,0)</f>
        <v>0</v>
      </c>
      <c r="AQ121" s="63"/>
      <c r="AR121" s="62">
        <v>119</v>
      </c>
      <c r="AS121" s="62"/>
      <c r="AT121" s="514"/>
      <c r="AU121" s="515"/>
      <c r="AV121" s="511">
        <f>IF(OrderFormType="Wholesale",CEILING(AR121*ExchRate,ExchRateRoundUpTo),CEILING(AN121*ExchRate,ExchRateRoundUpTo)/1.22)</f>
        <v>119</v>
      </c>
      <c r="AW121" s="511">
        <f>AV121*(1+AO121+AP121)</f>
        <v>119</v>
      </c>
      <c r="AX121" s="64"/>
      <c r="AY121" s="65"/>
      <c r="AZ121" s="66"/>
      <c r="BA121" s="67"/>
      <c r="BB121" s="68"/>
      <c r="BC121" s="45">
        <f>SUM(AX121:BB121)</f>
        <v>0</v>
      </c>
      <c r="BD121" s="44">
        <f>N121*BC121</f>
        <v>0</v>
      </c>
      <c r="BE121" s="512">
        <f>AV121*(1.05+AO121+AP121)</f>
        <v>124.95</v>
      </c>
      <c r="BF121" s="242"/>
      <c r="BG121" s="210">
        <f>$N121*BF121</f>
        <v>0</v>
      </c>
      <c r="BH121" s="512">
        <f>$AV121*(1.1+$AO121+$AP121)</f>
        <v>130.9</v>
      </c>
      <c r="BI121" s="95"/>
      <c r="BJ121" s="44">
        <f>N121*BI121</f>
        <v>0</v>
      </c>
      <c r="BK121" s="512">
        <f>AV121*(1.15+AO121+AP121)</f>
        <v>136.85</v>
      </c>
      <c r="BL121" s="95"/>
      <c r="BM121" s="210">
        <f>N121*BL121</f>
        <v>0</v>
      </c>
      <c r="BN121" s="512">
        <f>AV121*(1.2+AO121+AP121)</f>
        <v>142.79999999999998</v>
      </c>
      <c r="BO121" s="397">
        <f>(AD121*AW121)+(BC121*BE121)+(BF121*BH121)+(BI121*BK121)+(BL121*BN121)</f>
        <v>0</v>
      </c>
      <c r="BP121" s="210">
        <f>AD121+BC121+BF121+BI121+BL121</f>
        <v>0</v>
      </c>
      <c r="BQ121" s="44">
        <f>N121*BP121</f>
        <v>0</v>
      </c>
      <c r="BR121" s="70">
        <v>1670</v>
      </c>
    </row>
    <row r="122" spans="1:70" ht="12" customHeight="1">
      <c r="A122" s="44" t="str">
        <f>"LA3"&amp;REPT(0,4-LEN(BR122))&amp;BR122</f>
        <v>LA32471</v>
      </c>
      <c r="B122" s="47" t="s">
        <v>957</v>
      </c>
      <c r="C122" s="47" t="s">
        <v>959</v>
      </c>
      <c r="D122" s="115" t="s">
        <v>7</v>
      </c>
      <c r="E122" s="426"/>
      <c r="F122" s="48" t="s">
        <v>330</v>
      </c>
      <c r="G122" s="48" t="s">
        <v>87</v>
      </c>
      <c r="H122" s="48" t="s">
        <v>77</v>
      </c>
      <c r="I122" s="223" t="s">
        <v>1798</v>
      </c>
      <c r="J122" s="636" t="s">
        <v>1809</v>
      </c>
      <c r="K122" s="636" t="s">
        <v>1801</v>
      </c>
      <c r="L122" s="223" t="s">
        <v>1799</v>
      </c>
      <c r="M122" s="48">
        <v>6.125</v>
      </c>
      <c r="N122" s="119">
        <v>3</v>
      </c>
      <c r="O122" s="233"/>
      <c r="P122" s="233"/>
      <c r="Q122" s="49"/>
      <c r="R122" s="50"/>
      <c r="S122" s="51"/>
      <c r="T122" s="52"/>
      <c r="U122" s="53"/>
      <c r="V122" s="54"/>
      <c r="W122" s="55"/>
      <c r="X122" s="56"/>
      <c r="Y122" s="57"/>
      <c r="Z122" s="58"/>
      <c r="AA122" s="59"/>
      <c r="AB122" s="95"/>
      <c r="AC122" s="95"/>
      <c r="AD122" s="213">
        <f t="shared" si="93"/>
        <v>0</v>
      </c>
      <c r="AE122" s="61">
        <f>N122*AD122</f>
        <v>0</v>
      </c>
      <c r="AF122" s="62"/>
      <c r="AG122" s="62"/>
      <c r="AH122" s="63"/>
      <c r="AI122" s="62"/>
      <c r="AJ122" s="62"/>
      <c r="AK122" s="62"/>
      <c r="AL122" s="516"/>
      <c r="AM122" s="510"/>
      <c r="AN122" s="62">
        <f>ROUND(CEILING(AR122*('Summary '!$J$2/100+1),5),0)-1</f>
        <v>154</v>
      </c>
      <c r="AO122" s="63">
        <f>IF(P122=TRUE,-0.05,0)</f>
        <v>0</v>
      </c>
      <c r="AP122" s="63">
        <f>IF(O122=TRUE,0.15,0)</f>
        <v>0</v>
      </c>
      <c r="AQ122" s="63"/>
      <c r="AR122" s="62">
        <v>124</v>
      </c>
      <c r="AS122" s="62"/>
      <c r="AT122" s="514"/>
      <c r="AU122" s="515"/>
      <c r="AV122" s="511">
        <f>IF(OrderFormType="Wholesale",CEILING(AR122*ExchRate,ExchRateRoundUpTo),CEILING(AN122*ExchRate,ExchRateRoundUpTo)/1.22)</f>
        <v>124</v>
      </c>
      <c r="AW122" s="511">
        <f>AV122*(1+AO122+AP122)</f>
        <v>124</v>
      </c>
      <c r="AX122" s="64"/>
      <c r="AY122" s="65"/>
      <c r="AZ122" s="66"/>
      <c r="BA122" s="67"/>
      <c r="BB122" s="68"/>
      <c r="BC122" s="45">
        <f>SUM(AX122:BB122)</f>
        <v>0</v>
      </c>
      <c r="BD122" s="44">
        <f>N122*BC122</f>
        <v>0</v>
      </c>
      <c r="BE122" s="512">
        <f>AV122*(1.05+AO122+AP122)</f>
        <v>130.20000000000002</v>
      </c>
      <c r="BF122" s="242"/>
      <c r="BG122" s="210">
        <f>$N122*BF122</f>
        <v>0</v>
      </c>
      <c r="BH122" s="512">
        <f>$AV122*(1.1+$AO122+$AP122)</f>
        <v>136.4</v>
      </c>
      <c r="BI122" s="95"/>
      <c r="BJ122" s="44">
        <f>N122*BI122</f>
        <v>0</v>
      </c>
      <c r="BK122" s="512">
        <f>AV122*(1.15+AO122+AP122)</f>
        <v>142.6</v>
      </c>
      <c r="BL122" s="95"/>
      <c r="BM122" s="210">
        <f>N122*BL122</f>
        <v>0</v>
      </c>
      <c r="BN122" s="512">
        <f>AV122*(1.2+AO122+AP122)</f>
        <v>148.79999999999998</v>
      </c>
      <c r="BO122" s="397">
        <f>(AD122*AW122)+(BC122*BE122)+(BF122*BH122)+(BI122*BK122)+(BL122*BN122)</f>
        <v>0</v>
      </c>
      <c r="BP122" s="210">
        <f>AD122+BC122+BF122+BI122+BL122</f>
        <v>0</v>
      </c>
      <c r="BQ122" s="44">
        <f>N122*BP122</f>
        <v>0</v>
      </c>
      <c r="BR122" s="70">
        <v>2471</v>
      </c>
    </row>
    <row r="123" spans="1:70" ht="17">
      <c r="A123" s="116"/>
      <c r="B123" s="116"/>
      <c r="C123" s="297" t="s">
        <v>426</v>
      </c>
      <c r="D123" s="116"/>
      <c r="E123" s="229"/>
      <c r="F123" s="116"/>
      <c r="G123" s="116"/>
      <c r="H123" s="116"/>
      <c r="I123" s="229"/>
      <c r="J123" s="229"/>
      <c r="K123" s="229"/>
      <c r="L123" s="229"/>
      <c r="M123" s="116"/>
      <c r="N123" s="116"/>
      <c r="O123" s="229"/>
      <c r="P123" s="229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230"/>
      <c r="AC123" s="230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229"/>
      <c r="AS123" s="229"/>
      <c r="AT123" s="229"/>
      <c r="AU123" s="229"/>
      <c r="AV123" s="229"/>
      <c r="AW123" s="229"/>
      <c r="AX123" s="230"/>
      <c r="AY123" s="230"/>
      <c r="AZ123" s="230"/>
      <c r="BA123" s="230"/>
      <c r="BB123" s="230"/>
      <c r="BC123" s="229"/>
      <c r="BD123" s="229"/>
      <c r="BE123" s="229"/>
      <c r="BF123" s="229"/>
      <c r="BG123" s="229"/>
      <c r="BH123" s="230"/>
      <c r="BI123" s="229"/>
      <c r="BJ123" s="229"/>
      <c r="BK123" s="229"/>
      <c r="BL123" s="229"/>
      <c r="BM123" s="229"/>
      <c r="BN123" s="229"/>
      <c r="BO123" s="229"/>
      <c r="BP123" s="229"/>
      <c r="BQ123" s="116"/>
      <c r="BR123" s="117"/>
    </row>
    <row r="124" spans="1:70" ht="12.75" customHeight="1">
      <c r="A124" s="44" t="str">
        <f t="shared" ref="A124:A130" si="184">"LA3"&amp;REPT(0,4-LEN(BR124))&amp;BR124</f>
        <v>LA30458</v>
      </c>
      <c r="B124" s="115" t="s">
        <v>192</v>
      </c>
      <c r="C124" s="46" t="s">
        <v>193</v>
      </c>
      <c r="D124" s="115" t="s">
        <v>7</v>
      </c>
      <c r="E124" s="232"/>
      <c r="F124" s="48" t="s">
        <v>68</v>
      </c>
      <c r="G124" s="48" t="s">
        <v>87</v>
      </c>
      <c r="H124" s="118" t="s">
        <v>74</v>
      </c>
      <c r="I124" s="223" t="s">
        <v>1798</v>
      </c>
      <c r="J124" s="636" t="s">
        <v>1810</v>
      </c>
      <c r="K124" s="636" t="s">
        <v>1797</v>
      </c>
      <c r="L124" s="223" t="s">
        <v>1799</v>
      </c>
      <c r="M124" s="48">
        <v>6.3449999999999998</v>
      </c>
      <c r="N124" s="119">
        <v>5</v>
      </c>
      <c r="O124" s="233"/>
      <c r="P124" s="233"/>
      <c r="Q124" s="49"/>
      <c r="R124" s="50"/>
      <c r="S124" s="51"/>
      <c r="T124" s="52"/>
      <c r="U124" s="53"/>
      <c r="V124" s="54"/>
      <c r="W124" s="55"/>
      <c r="X124" s="56"/>
      <c r="Y124" s="57"/>
      <c r="Z124" s="58"/>
      <c r="AA124" s="59"/>
      <c r="AB124" s="95"/>
      <c r="AC124" s="95"/>
      <c r="AD124" s="213">
        <f t="shared" si="93"/>
        <v>0</v>
      </c>
      <c r="AE124" s="61">
        <f t="shared" ref="AE124:AE130" si="185">N124*AD124</f>
        <v>0</v>
      </c>
      <c r="AF124" s="62"/>
      <c r="AG124" s="62"/>
      <c r="AH124" s="63"/>
      <c r="AI124" s="62"/>
      <c r="AJ124" s="62"/>
      <c r="AK124" s="62"/>
      <c r="AL124" s="516"/>
      <c r="AM124" s="510"/>
      <c r="AN124" s="62">
        <f>ROUND(CEILING(AR124*('Summary '!$J$2/100+1),5),0)-1</f>
        <v>154</v>
      </c>
      <c r="AO124" s="63">
        <f t="shared" ref="AO124:AO130" si="186">IF(P124=TRUE,-0.05,0)</f>
        <v>0</v>
      </c>
      <c r="AP124" s="63">
        <f t="shared" ref="AP124:AP130" si="187">IF(O124=TRUE,0.15,0)</f>
        <v>0</v>
      </c>
      <c r="AQ124" s="63"/>
      <c r="AR124" s="62">
        <v>124</v>
      </c>
      <c r="AS124" s="62"/>
      <c r="AT124" s="514"/>
      <c r="AU124" s="515"/>
      <c r="AV124" s="511">
        <f t="shared" ref="AV124:AV130" si="188">IF(OrderFormType="Wholesale",CEILING(AR124*ExchRate,ExchRateRoundUpTo),CEILING(AN124*ExchRate,ExchRateRoundUpTo)/1.22)</f>
        <v>124</v>
      </c>
      <c r="AW124" s="511">
        <f t="shared" ref="AW124:AW130" si="189">AV124*(1+AO124+AP124)</f>
        <v>124</v>
      </c>
      <c r="AX124" s="64"/>
      <c r="AY124" s="65"/>
      <c r="AZ124" s="66"/>
      <c r="BA124" s="67"/>
      <c r="BB124" s="68"/>
      <c r="BC124" s="45">
        <f t="shared" ref="BC124:BC130" si="190">SUM(AX124:BB124)</f>
        <v>0</v>
      </c>
      <c r="BD124" s="44">
        <f t="shared" ref="BD124:BD130" si="191">N124*BC124</f>
        <v>0</v>
      </c>
      <c r="BE124" s="512">
        <f t="shared" ref="BE124:BE130" si="192">AV124*(1.05+AO124+AP124)</f>
        <v>130.20000000000002</v>
      </c>
      <c r="BF124" s="242"/>
      <c r="BG124" s="210">
        <f t="shared" ref="BG124:BG130" si="193">$N124*BF124</f>
        <v>0</v>
      </c>
      <c r="BH124" s="512">
        <f t="shared" ref="BH124:BH130" si="194">$AV124*(1.1+$AO124+$AP124)</f>
        <v>136.4</v>
      </c>
      <c r="BI124" s="95"/>
      <c r="BJ124" s="44">
        <f t="shared" ref="BJ124:BJ130" si="195">N124*BI124</f>
        <v>0</v>
      </c>
      <c r="BK124" s="512">
        <f t="shared" ref="BK124:BK130" si="196">AV124*(1.15+AO124+AP124)</f>
        <v>142.6</v>
      </c>
      <c r="BL124" s="95"/>
      <c r="BM124" s="210">
        <f t="shared" ref="BM124:BM130" si="197">N124*BL124</f>
        <v>0</v>
      </c>
      <c r="BN124" s="512">
        <f t="shared" ref="BN124:BN130" si="198">AV124*(1.2+AO124+AP124)</f>
        <v>148.79999999999998</v>
      </c>
      <c r="BO124" s="397">
        <f t="shared" ref="BO124:BO130" si="199">(AD124*AW124)+(BC124*BE124)+(BF124*BH124)+(BI124*BK124)+(BL124*BN124)</f>
        <v>0</v>
      </c>
      <c r="BP124" s="210">
        <f t="shared" ref="BP124:BP130" si="200">AD124+BC124+BF124+BI124+BL124</f>
        <v>0</v>
      </c>
      <c r="BQ124" s="44">
        <f t="shared" ref="BQ124:BQ130" si="201">N124*BP124</f>
        <v>0</v>
      </c>
      <c r="BR124" s="70">
        <v>458</v>
      </c>
    </row>
    <row r="125" spans="1:70" ht="12.75" customHeight="1">
      <c r="A125" s="44" t="str">
        <f t="shared" si="184"/>
        <v>LA30459</v>
      </c>
      <c r="B125" s="115" t="s">
        <v>192</v>
      </c>
      <c r="C125" s="46" t="s">
        <v>194</v>
      </c>
      <c r="D125" s="115" t="s">
        <v>7</v>
      </c>
      <c r="E125" s="232"/>
      <c r="F125" s="48" t="s">
        <v>68</v>
      </c>
      <c r="G125" s="48" t="s">
        <v>87</v>
      </c>
      <c r="H125" s="118" t="s">
        <v>74</v>
      </c>
      <c r="I125" s="223" t="s">
        <v>1798</v>
      </c>
      <c r="J125" s="636" t="s">
        <v>1810</v>
      </c>
      <c r="K125" s="636" t="s">
        <v>1797</v>
      </c>
      <c r="L125" s="223" t="s">
        <v>1799</v>
      </c>
      <c r="M125" s="48">
        <v>8.33</v>
      </c>
      <c r="N125" s="119">
        <v>5</v>
      </c>
      <c r="O125" s="233"/>
      <c r="P125" s="233"/>
      <c r="Q125" s="49"/>
      <c r="R125" s="50"/>
      <c r="S125" s="51"/>
      <c r="T125" s="52"/>
      <c r="U125" s="53"/>
      <c r="V125" s="54"/>
      <c r="W125" s="55"/>
      <c r="X125" s="56"/>
      <c r="Y125" s="57"/>
      <c r="Z125" s="58"/>
      <c r="AA125" s="59"/>
      <c r="AB125" s="95"/>
      <c r="AC125" s="95"/>
      <c r="AD125" s="213">
        <f t="shared" si="93"/>
        <v>0</v>
      </c>
      <c r="AE125" s="61">
        <f t="shared" si="185"/>
        <v>0</v>
      </c>
      <c r="AF125" s="62"/>
      <c r="AG125" s="62"/>
      <c r="AH125" s="63"/>
      <c r="AI125" s="62"/>
      <c r="AJ125" s="62"/>
      <c r="AK125" s="62"/>
      <c r="AL125" s="516"/>
      <c r="AM125" s="510"/>
      <c r="AN125" s="62">
        <f>ROUND(CEILING(AR125*('Summary '!$J$2/100+1),5),0)-1</f>
        <v>169</v>
      </c>
      <c r="AO125" s="63">
        <f t="shared" si="186"/>
        <v>0</v>
      </c>
      <c r="AP125" s="63">
        <f t="shared" si="187"/>
        <v>0</v>
      </c>
      <c r="AQ125" s="63"/>
      <c r="AR125" s="62">
        <v>139</v>
      </c>
      <c r="AS125" s="62"/>
      <c r="AT125" s="514"/>
      <c r="AU125" s="515"/>
      <c r="AV125" s="511">
        <f t="shared" si="188"/>
        <v>139</v>
      </c>
      <c r="AW125" s="511">
        <f t="shared" si="189"/>
        <v>139</v>
      </c>
      <c r="AX125" s="64"/>
      <c r="AY125" s="65"/>
      <c r="AZ125" s="66"/>
      <c r="BA125" s="67"/>
      <c r="BB125" s="68"/>
      <c r="BC125" s="45">
        <f t="shared" si="190"/>
        <v>0</v>
      </c>
      <c r="BD125" s="44">
        <f t="shared" si="191"/>
        <v>0</v>
      </c>
      <c r="BE125" s="512">
        <f t="shared" si="192"/>
        <v>145.95000000000002</v>
      </c>
      <c r="BF125" s="242"/>
      <c r="BG125" s="210">
        <f t="shared" si="193"/>
        <v>0</v>
      </c>
      <c r="BH125" s="512">
        <f t="shared" si="194"/>
        <v>152.9</v>
      </c>
      <c r="BI125" s="95"/>
      <c r="BJ125" s="44">
        <f t="shared" si="195"/>
        <v>0</v>
      </c>
      <c r="BK125" s="512">
        <f t="shared" si="196"/>
        <v>159.85</v>
      </c>
      <c r="BL125" s="95"/>
      <c r="BM125" s="210">
        <f t="shared" si="197"/>
        <v>0</v>
      </c>
      <c r="BN125" s="512">
        <f t="shared" si="198"/>
        <v>166.79999999999998</v>
      </c>
      <c r="BO125" s="397">
        <f t="shared" si="199"/>
        <v>0</v>
      </c>
      <c r="BP125" s="210">
        <f t="shared" si="200"/>
        <v>0</v>
      </c>
      <c r="BQ125" s="44">
        <f t="shared" si="201"/>
        <v>0</v>
      </c>
      <c r="BR125" s="70">
        <v>459</v>
      </c>
    </row>
    <row r="126" spans="1:70" ht="12.75" customHeight="1">
      <c r="A126" s="44" t="str">
        <f t="shared" si="184"/>
        <v>LA30461</v>
      </c>
      <c r="B126" s="115" t="s">
        <v>192</v>
      </c>
      <c r="C126" s="46" t="s">
        <v>195</v>
      </c>
      <c r="D126" s="115" t="s">
        <v>7</v>
      </c>
      <c r="E126" s="232"/>
      <c r="F126" s="48" t="s">
        <v>68</v>
      </c>
      <c r="G126" s="48" t="s">
        <v>87</v>
      </c>
      <c r="H126" s="118" t="s">
        <v>74</v>
      </c>
      <c r="I126" s="223" t="s">
        <v>1798</v>
      </c>
      <c r="J126" s="636" t="s">
        <v>1810</v>
      </c>
      <c r="K126" s="636" t="s">
        <v>1797</v>
      </c>
      <c r="L126" s="223" t="s">
        <v>1799</v>
      </c>
      <c r="M126" s="48">
        <v>6.7359999999999998</v>
      </c>
      <c r="N126" s="119">
        <v>5</v>
      </c>
      <c r="O126" s="233"/>
      <c r="P126" s="233"/>
      <c r="Q126" s="49"/>
      <c r="R126" s="50"/>
      <c r="S126" s="51"/>
      <c r="T126" s="52"/>
      <c r="U126" s="53"/>
      <c r="V126" s="54"/>
      <c r="W126" s="55"/>
      <c r="X126" s="56"/>
      <c r="Y126" s="57"/>
      <c r="Z126" s="58"/>
      <c r="AA126" s="59"/>
      <c r="AB126" s="95"/>
      <c r="AC126" s="95"/>
      <c r="AD126" s="213">
        <f t="shared" si="93"/>
        <v>0</v>
      </c>
      <c r="AE126" s="61">
        <f t="shared" si="185"/>
        <v>0</v>
      </c>
      <c r="AF126" s="62"/>
      <c r="AG126" s="62"/>
      <c r="AH126" s="63"/>
      <c r="AI126" s="62"/>
      <c r="AJ126" s="62"/>
      <c r="AK126" s="62"/>
      <c r="AL126" s="516"/>
      <c r="AM126" s="510"/>
      <c r="AN126" s="62">
        <f>ROUND(CEILING(AR126*('Summary '!$J$2/100+1),5),0)-1</f>
        <v>154</v>
      </c>
      <c r="AO126" s="63">
        <f t="shared" si="186"/>
        <v>0</v>
      </c>
      <c r="AP126" s="63">
        <f t="shared" si="187"/>
        <v>0</v>
      </c>
      <c r="AQ126" s="63"/>
      <c r="AR126" s="62">
        <v>124</v>
      </c>
      <c r="AS126" s="62"/>
      <c r="AT126" s="514"/>
      <c r="AU126" s="515"/>
      <c r="AV126" s="511">
        <f t="shared" si="188"/>
        <v>124</v>
      </c>
      <c r="AW126" s="511">
        <f t="shared" si="189"/>
        <v>124</v>
      </c>
      <c r="AX126" s="64"/>
      <c r="AY126" s="65"/>
      <c r="AZ126" s="66"/>
      <c r="BA126" s="67"/>
      <c r="BB126" s="68"/>
      <c r="BC126" s="45">
        <f t="shared" si="190"/>
        <v>0</v>
      </c>
      <c r="BD126" s="44">
        <f t="shared" si="191"/>
        <v>0</v>
      </c>
      <c r="BE126" s="512">
        <f t="shared" si="192"/>
        <v>130.20000000000002</v>
      </c>
      <c r="BF126" s="242"/>
      <c r="BG126" s="210">
        <f t="shared" si="193"/>
        <v>0</v>
      </c>
      <c r="BH126" s="512">
        <f t="shared" si="194"/>
        <v>136.4</v>
      </c>
      <c r="BI126" s="95"/>
      <c r="BJ126" s="44">
        <f t="shared" si="195"/>
        <v>0</v>
      </c>
      <c r="BK126" s="512">
        <f t="shared" si="196"/>
        <v>142.6</v>
      </c>
      <c r="BL126" s="95"/>
      <c r="BM126" s="210">
        <f t="shared" si="197"/>
        <v>0</v>
      </c>
      <c r="BN126" s="512">
        <f t="shared" si="198"/>
        <v>148.79999999999998</v>
      </c>
      <c r="BO126" s="397">
        <f t="shared" si="199"/>
        <v>0</v>
      </c>
      <c r="BP126" s="210">
        <f t="shared" si="200"/>
        <v>0</v>
      </c>
      <c r="BQ126" s="44">
        <f t="shared" si="201"/>
        <v>0</v>
      </c>
      <c r="BR126" s="70">
        <v>461</v>
      </c>
    </row>
    <row r="127" spans="1:70" ht="12.75" customHeight="1">
      <c r="A127" s="44" t="str">
        <f t="shared" si="184"/>
        <v>LA31140</v>
      </c>
      <c r="B127" s="115" t="s">
        <v>192</v>
      </c>
      <c r="C127" s="46" t="s">
        <v>196</v>
      </c>
      <c r="D127" s="115" t="s">
        <v>7</v>
      </c>
      <c r="E127" s="232"/>
      <c r="F127" s="48" t="s">
        <v>68</v>
      </c>
      <c r="G127" s="48" t="s">
        <v>87</v>
      </c>
      <c r="H127" s="118" t="s">
        <v>74</v>
      </c>
      <c r="I127" s="223" t="s">
        <v>1798</v>
      </c>
      <c r="J127" s="636" t="s">
        <v>1810</v>
      </c>
      <c r="K127" s="636" t="s">
        <v>1797</v>
      </c>
      <c r="L127" s="223" t="s">
        <v>1799</v>
      </c>
      <c r="M127" s="48">
        <v>6.5069999999999997</v>
      </c>
      <c r="N127" s="119">
        <v>3</v>
      </c>
      <c r="O127" s="233"/>
      <c r="P127" s="233"/>
      <c r="Q127" s="49"/>
      <c r="R127" s="50"/>
      <c r="S127" s="51"/>
      <c r="T127" s="52"/>
      <c r="U127" s="53"/>
      <c r="V127" s="54"/>
      <c r="W127" s="55"/>
      <c r="X127" s="56"/>
      <c r="Y127" s="57"/>
      <c r="Z127" s="58"/>
      <c r="AA127" s="59"/>
      <c r="AB127" s="95"/>
      <c r="AC127" s="95"/>
      <c r="AD127" s="213">
        <f t="shared" si="93"/>
        <v>0</v>
      </c>
      <c r="AE127" s="61">
        <f t="shared" si="185"/>
        <v>0</v>
      </c>
      <c r="AF127" s="62"/>
      <c r="AG127" s="62"/>
      <c r="AH127" s="63"/>
      <c r="AI127" s="62"/>
      <c r="AJ127" s="62"/>
      <c r="AK127" s="62"/>
      <c r="AL127" s="516"/>
      <c r="AM127" s="510"/>
      <c r="AN127" s="62">
        <f>ROUND(CEILING(AR127*('Summary '!$J$2/100+1),5),0)-1</f>
        <v>154</v>
      </c>
      <c r="AO127" s="63">
        <f t="shared" si="186"/>
        <v>0</v>
      </c>
      <c r="AP127" s="63">
        <f t="shared" si="187"/>
        <v>0</v>
      </c>
      <c r="AQ127" s="63"/>
      <c r="AR127" s="62">
        <v>124</v>
      </c>
      <c r="AS127" s="62"/>
      <c r="AT127" s="514"/>
      <c r="AU127" s="515"/>
      <c r="AV127" s="511">
        <f t="shared" si="188"/>
        <v>124</v>
      </c>
      <c r="AW127" s="511">
        <f t="shared" si="189"/>
        <v>124</v>
      </c>
      <c r="AX127" s="64"/>
      <c r="AY127" s="65"/>
      <c r="AZ127" s="66"/>
      <c r="BA127" s="67"/>
      <c r="BB127" s="68"/>
      <c r="BC127" s="45">
        <f t="shared" si="190"/>
        <v>0</v>
      </c>
      <c r="BD127" s="44">
        <f t="shared" si="191"/>
        <v>0</v>
      </c>
      <c r="BE127" s="512">
        <f t="shared" si="192"/>
        <v>130.20000000000002</v>
      </c>
      <c r="BF127" s="242"/>
      <c r="BG127" s="210">
        <f t="shared" si="193"/>
        <v>0</v>
      </c>
      <c r="BH127" s="512">
        <f t="shared" si="194"/>
        <v>136.4</v>
      </c>
      <c r="BI127" s="95"/>
      <c r="BJ127" s="44">
        <f t="shared" si="195"/>
        <v>0</v>
      </c>
      <c r="BK127" s="512">
        <f t="shared" si="196"/>
        <v>142.6</v>
      </c>
      <c r="BL127" s="95"/>
      <c r="BM127" s="210">
        <f t="shared" si="197"/>
        <v>0</v>
      </c>
      <c r="BN127" s="512">
        <f t="shared" si="198"/>
        <v>148.79999999999998</v>
      </c>
      <c r="BO127" s="397">
        <f t="shared" si="199"/>
        <v>0</v>
      </c>
      <c r="BP127" s="210">
        <f t="shared" si="200"/>
        <v>0</v>
      </c>
      <c r="BQ127" s="44">
        <f t="shared" si="201"/>
        <v>0</v>
      </c>
      <c r="BR127" s="70">
        <v>1140</v>
      </c>
    </row>
    <row r="128" spans="1:70" ht="12.75" customHeight="1">
      <c r="A128" s="44" t="str">
        <f t="shared" si="184"/>
        <v>LA31141</v>
      </c>
      <c r="B128" s="115" t="s">
        <v>192</v>
      </c>
      <c r="C128" s="46" t="s">
        <v>197</v>
      </c>
      <c r="D128" s="115" t="s">
        <v>7</v>
      </c>
      <c r="E128" s="232"/>
      <c r="F128" s="48" t="s">
        <v>68</v>
      </c>
      <c r="G128" s="48" t="s">
        <v>87</v>
      </c>
      <c r="H128" s="118" t="s">
        <v>74</v>
      </c>
      <c r="I128" s="223" t="s">
        <v>1798</v>
      </c>
      <c r="J128" s="636" t="s">
        <v>1810</v>
      </c>
      <c r="K128" s="636" t="s">
        <v>1797</v>
      </c>
      <c r="L128" s="223" t="s">
        <v>1799</v>
      </c>
      <c r="M128" s="48">
        <v>4.2</v>
      </c>
      <c r="N128" s="119">
        <v>2</v>
      </c>
      <c r="O128" s="233"/>
      <c r="P128" s="233"/>
      <c r="Q128" s="49"/>
      <c r="R128" s="50"/>
      <c r="S128" s="51"/>
      <c r="T128" s="52"/>
      <c r="U128" s="53"/>
      <c r="V128" s="54"/>
      <c r="W128" s="55"/>
      <c r="X128" s="56"/>
      <c r="Y128" s="57"/>
      <c r="Z128" s="58"/>
      <c r="AA128" s="59"/>
      <c r="AB128" s="95"/>
      <c r="AC128" s="95"/>
      <c r="AD128" s="213">
        <f t="shared" si="93"/>
        <v>0</v>
      </c>
      <c r="AE128" s="61">
        <f t="shared" si="185"/>
        <v>0</v>
      </c>
      <c r="AF128" s="62"/>
      <c r="AG128" s="62"/>
      <c r="AH128" s="63"/>
      <c r="AI128" s="62"/>
      <c r="AJ128" s="62"/>
      <c r="AK128" s="62"/>
      <c r="AL128" s="516"/>
      <c r="AM128" s="510"/>
      <c r="AN128" s="62">
        <f>ROUND(CEILING(AR128*('Summary '!$J$2/100+1),5),0)-1</f>
        <v>134</v>
      </c>
      <c r="AO128" s="63">
        <f t="shared" si="186"/>
        <v>0</v>
      </c>
      <c r="AP128" s="63">
        <f t="shared" si="187"/>
        <v>0</v>
      </c>
      <c r="AQ128" s="63"/>
      <c r="AR128" s="62">
        <v>109</v>
      </c>
      <c r="AS128" s="62"/>
      <c r="AT128" s="514"/>
      <c r="AU128" s="515"/>
      <c r="AV128" s="511">
        <f t="shared" si="188"/>
        <v>109</v>
      </c>
      <c r="AW128" s="511">
        <f t="shared" si="189"/>
        <v>109</v>
      </c>
      <c r="AX128" s="64"/>
      <c r="AY128" s="65"/>
      <c r="AZ128" s="66"/>
      <c r="BA128" s="67"/>
      <c r="BB128" s="68"/>
      <c r="BC128" s="45">
        <f t="shared" si="190"/>
        <v>0</v>
      </c>
      <c r="BD128" s="44">
        <f t="shared" si="191"/>
        <v>0</v>
      </c>
      <c r="BE128" s="512">
        <f t="shared" si="192"/>
        <v>114.45</v>
      </c>
      <c r="BF128" s="242"/>
      <c r="BG128" s="210">
        <f t="shared" si="193"/>
        <v>0</v>
      </c>
      <c r="BH128" s="512">
        <f t="shared" si="194"/>
        <v>119.9</v>
      </c>
      <c r="BI128" s="95"/>
      <c r="BJ128" s="44">
        <f t="shared" si="195"/>
        <v>0</v>
      </c>
      <c r="BK128" s="512">
        <f t="shared" si="196"/>
        <v>125.35</v>
      </c>
      <c r="BL128" s="95"/>
      <c r="BM128" s="210">
        <f t="shared" si="197"/>
        <v>0</v>
      </c>
      <c r="BN128" s="512">
        <f t="shared" si="198"/>
        <v>130.79999999999998</v>
      </c>
      <c r="BO128" s="397">
        <f t="shared" si="199"/>
        <v>0</v>
      </c>
      <c r="BP128" s="210">
        <f t="shared" si="200"/>
        <v>0</v>
      </c>
      <c r="BQ128" s="44">
        <f t="shared" si="201"/>
        <v>0</v>
      </c>
      <c r="BR128" s="70">
        <v>1141</v>
      </c>
    </row>
    <row r="129" spans="1:70" ht="12.75" customHeight="1">
      <c r="A129" s="44" t="str">
        <f t="shared" si="184"/>
        <v>LA31142</v>
      </c>
      <c r="B129" s="115" t="s">
        <v>192</v>
      </c>
      <c r="C129" s="46" t="s">
        <v>198</v>
      </c>
      <c r="D129" s="115" t="s">
        <v>7</v>
      </c>
      <c r="E129" s="232"/>
      <c r="F129" s="48" t="s">
        <v>68</v>
      </c>
      <c r="G129" s="48" t="s">
        <v>87</v>
      </c>
      <c r="H129" s="118" t="s">
        <v>74</v>
      </c>
      <c r="I129" s="223" t="s">
        <v>1798</v>
      </c>
      <c r="J129" s="636" t="s">
        <v>1810</v>
      </c>
      <c r="K129" s="636" t="s">
        <v>1797</v>
      </c>
      <c r="L129" s="223" t="s">
        <v>1799</v>
      </c>
      <c r="M129" s="48">
        <v>3.9</v>
      </c>
      <c r="N129" s="119">
        <v>1</v>
      </c>
      <c r="O129" s="233"/>
      <c r="P129" s="233"/>
      <c r="Q129" s="49"/>
      <c r="R129" s="50"/>
      <c r="S129" s="51"/>
      <c r="T129" s="52"/>
      <c r="U129" s="53"/>
      <c r="V129" s="54"/>
      <c r="W129" s="55"/>
      <c r="X129" s="56"/>
      <c r="Y129" s="57"/>
      <c r="Z129" s="58"/>
      <c r="AA129" s="59"/>
      <c r="AB129" s="95"/>
      <c r="AC129" s="95"/>
      <c r="AD129" s="213">
        <f t="shared" si="93"/>
        <v>0</v>
      </c>
      <c r="AE129" s="61">
        <f t="shared" si="185"/>
        <v>0</v>
      </c>
      <c r="AF129" s="62"/>
      <c r="AG129" s="62"/>
      <c r="AH129" s="63"/>
      <c r="AI129" s="62"/>
      <c r="AJ129" s="62"/>
      <c r="AK129" s="62"/>
      <c r="AL129" s="516"/>
      <c r="AM129" s="510"/>
      <c r="AN129" s="62">
        <f>ROUND(CEILING(AR129*('Summary '!$J$2/100+1),5),0)-1</f>
        <v>134</v>
      </c>
      <c r="AO129" s="63">
        <f t="shared" si="186"/>
        <v>0</v>
      </c>
      <c r="AP129" s="63">
        <f t="shared" si="187"/>
        <v>0</v>
      </c>
      <c r="AQ129" s="63"/>
      <c r="AR129" s="62">
        <v>109</v>
      </c>
      <c r="AS129" s="62"/>
      <c r="AT129" s="514"/>
      <c r="AU129" s="515"/>
      <c r="AV129" s="511">
        <f t="shared" si="188"/>
        <v>109</v>
      </c>
      <c r="AW129" s="511">
        <f t="shared" si="189"/>
        <v>109</v>
      </c>
      <c r="AX129" s="64"/>
      <c r="AY129" s="65"/>
      <c r="AZ129" s="66"/>
      <c r="BA129" s="67"/>
      <c r="BB129" s="68"/>
      <c r="BC129" s="45">
        <f t="shared" si="190"/>
        <v>0</v>
      </c>
      <c r="BD129" s="44">
        <f t="shared" si="191"/>
        <v>0</v>
      </c>
      <c r="BE129" s="512">
        <f t="shared" si="192"/>
        <v>114.45</v>
      </c>
      <c r="BF129" s="242"/>
      <c r="BG129" s="210">
        <f t="shared" si="193"/>
        <v>0</v>
      </c>
      <c r="BH129" s="512">
        <f t="shared" si="194"/>
        <v>119.9</v>
      </c>
      <c r="BI129" s="95"/>
      <c r="BJ129" s="44">
        <f t="shared" si="195"/>
        <v>0</v>
      </c>
      <c r="BK129" s="512">
        <f t="shared" si="196"/>
        <v>125.35</v>
      </c>
      <c r="BL129" s="95"/>
      <c r="BM129" s="210">
        <f t="shared" si="197"/>
        <v>0</v>
      </c>
      <c r="BN129" s="512">
        <f t="shared" si="198"/>
        <v>130.79999999999998</v>
      </c>
      <c r="BO129" s="397">
        <f t="shared" si="199"/>
        <v>0</v>
      </c>
      <c r="BP129" s="210">
        <f t="shared" si="200"/>
        <v>0</v>
      </c>
      <c r="BQ129" s="44">
        <f t="shared" si="201"/>
        <v>0</v>
      </c>
      <c r="BR129" s="70">
        <v>1142</v>
      </c>
    </row>
    <row r="130" spans="1:70" ht="12.75" customHeight="1">
      <c r="A130" s="44" t="str">
        <f t="shared" si="184"/>
        <v>LA31401</v>
      </c>
      <c r="B130" s="115" t="s">
        <v>192</v>
      </c>
      <c r="C130" s="46" t="s">
        <v>354</v>
      </c>
      <c r="D130" s="115" t="s">
        <v>7</v>
      </c>
      <c r="E130" s="232"/>
      <c r="F130" s="48" t="s">
        <v>67</v>
      </c>
      <c r="G130" s="48" t="s">
        <v>67</v>
      </c>
      <c r="H130" s="118"/>
      <c r="I130" s="223" t="s">
        <v>1798</v>
      </c>
      <c r="J130" s="636" t="s">
        <v>1810</v>
      </c>
      <c r="K130" s="636" t="s">
        <v>1797</v>
      </c>
      <c r="L130" s="223" t="s">
        <v>1799</v>
      </c>
      <c r="M130" s="48">
        <v>2.2810000000000001</v>
      </c>
      <c r="N130" s="119">
        <v>10</v>
      </c>
      <c r="O130" s="233"/>
      <c r="P130" s="233"/>
      <c r="Q130" s="49"/>
      <c r="R130" s="50"/>
      <c r="S130" s="51"/>
      <c r="T130" s="52"/>
      <c r="U130" s="53"/>
      <c r="V130" s="54"/>
      <c r="W130" s="55"/>
      <c r="X130" s="56"/>
      <c r="Y130" s="57"/>
      <c r="Z130" s="58"/>
      <c r="AA130" s="59"/>
      <c r="AB130" s="95"/>
      <c r="AC130" s="95"/>
      <c r="AD130" s="213">
        <f t="shared" si="93"/>
        <v>0</v>
      </c>
      <c r="AE130" s="61">
        <f t="shared" si="185"/>
        <v>0</v>
      </c>
      <c r="AF130" s="62"/>
      <c r="AG130" s="62"/>
      <c r="AH130" s="63"/>
      <c r="AI130" s="62"/>
      <c r="AJ130" s="62"/>
      <c r="AK130" s="62"/>
      <c r="AL130" s="516"/>
      <c r="AM130" s="510"/>
      <c r="AN130" s="62">
        <f>ROUND(CEILING(AR130*('Summary '!$J$2/100+1),5),0)-1</f>
        <v>114</v>
      </c>
      <c r="AO130" s="63">
        <f t="shared" si="186"/>
        <v>0</v>
      </c>
      <c r="AP130" s="63">
        <f t="shared" si="187"/>
        <v>0</v>
      </c>
      <c r="AQ130" s="63"/>
      <c r="AR130" s="62">
        <v>94</v>
      </c>
      <c r="AS130" s="62"/>
      <c r="AT130" s="514"/>
      <c r="AU130" s="515"/>
      <c r="AV130" s="511">
        <f t="shared" si="188"/>
        <v>94</v>
      </c>
      <c r="AW130" s="511">
        <f t="shared" si="189"/>
        <v>94</v>
      </c>
      <c r="AX130" s="64"/>
      <c r="AY130" s="65"/>
      <c r="AZ130" s="66"/>
      <c r="BA130" s="67"/>
      <c r="BB130" s="68"/>
      <c r="BC130" s="45">
        <f t="shared" si="190"/>
        <v>0</v>
      </c>
      <c r="BD130" s="44">
        <f t="shared" si="191"/>
        <v>0</v>
      </c>
      <c r="BE130" s="512">
        <f t="shared" si="192"/>
        <v>98.7</v>
      </c>
      <c r="BF130" s="242"/>
      <c r="BG130" s="210">
        <f t="shared" si="193"/>
        <v>0</v>
      </c>
      <c r="BH130" s="512">
        <f t="shared" si="194"/>
        <v>103.4</v>
      </c>
      <c r="BI130" s="95"/>
      <c r="BJ130" s="44">
        <f t="shared" si="195"/>
        <v>0</v>
      </c>
      <c r="BK130" s="512">
        <f t="shared" si="196"/>
        <v>108.1</v>
      </c>
      <c r="BL130" s="95"/>
      <c r="BM130" s="210">
        <f t="shared" si="197"/>
        <v>0</v>
      </c>
      <c r="BN130" s="512">
        <f t="shared" si="198"/>
        <v>112.8</v>
      </c>
      <c r="BO130" s="397">
        <f t="shared" si="199"/>
        <v>0</v>
      </c>
      <c r="BP130" s="210">
        <f t="shared" si="200"/>
        <v>0</v>
      </c>
      <c r="BQ130" s="44">
        <f t="shared" si="201"/>
        <v>0</v>
      </c>
      <c r="BR130" s="70">
        <v>1401</v>
      </c>
    </row>
    <row r="131" spans="1:70" ht="17">
      <c r="A131" s="116"/>
      <c r="B131" s="116"/>
      <c r="C131" s="297" t="s">
        <v>940</v>
      </c>
      <c r="D131" s="116"/>
      <c r="E131" s="229"/>
      <c r="F131" s="116"/>
      <c r="G131" s="116"/>
      <c r="H131" s="116"/>
      <c r="I131" s="229"/>
      <c r="J131" s="229"/>
      <c r="K131" s="229"/>
      <c r="L131" s="229"/>
      <c r="M131" s="116"/>
      <c r="N131" s="116"/>
      <c r="O131" s="229"/>
      <c r="P131" s="229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230"/>
      <c r="AC131" s="230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229"/>
      <c r="AS131" s="229"/>
      <c r="AT131" s="229"/>
      <c r="AU131" s="229"/>
      <c r="AV131" s="229"/>
      <c r="AW131" s="229"/>
      <c r="AX131" s="230"/>
      <c r="AY131" s="230"/>
      <c r="AZ131" s="230"/>
      <c r="BA131" s="230"/>
      <c r="BB131" s="230"/>
      <c r="BC131" s="229"/>
      <c r="BD131" s="229"/>
      <c r="BE131" s="229"/>
      <c r="BF131" s="229"/>
      <c r="BG131" s="229"/>
      <c r="BH131" s="230"/>
      <c r="BI131" s="229"/>
      <c r="BJ131" s="229"/>
      <c r="BK131" s="229"/>
      <c r="BL131" s="229"/>
      <c r="BM131" s="229"/>
      <c r="BN131" s="229"/>
      <c r="BO131" s="229"/>
      <c r="BP131" s="229"/>
      <c r="BQ131" s="116"/>
      <c r="BR131" s="117"/>
    </row>
    <row r="132" spans="1:70" ht="12.75" customHeight="1">
      <c r="A132" s="210" t="str">
        <f t="shared" ref="A132:A140" si="202">"LA3"&amp;REPT(0,4-LEN(BR132))&amp;BR132</f>
        <v>LA32467</v>
      </c>
      <c r="B132" s="440" t="s">
        <v>940</v>
      </c>
      <c r="C132" s="440" t="s">
        <v>929</v>
      </c>
      <c r="D132" s="232" t="s">
        <v>7</v>
      </c>
      <c r="E132" s="426"/>
      <c r="F132" s="223" t="s">
        <v>67</v>
      </c>
      <c r="G132" s="223" t="s">
        <v>67</v>
      </c>
      <c r="H132" s="223" t="s">
        <v>74</v>
      </c>
      <c r="I132" s="223" t="s">
        <v>1798</v>
      </c>
      <c r="J132" s="636" t="s">
        <v>1810</v>
      </c>
      <c r="K132" s="636" t="s">
        <v>1797</v>
      </c>
      <c r="L132" s="223" t="s">
        <v>1799</v>
      </c>
      <c r="M132" s="212">
        <v>1.1779999999999999</v>
      </c>
      <c r="N132" s="233">
        <v>10</v>
      </c>
      <c r="O132" s="233"/>
      <c r="P132" s="233"/>
      <c r="Q132" s="224"/>
      <c r="R132" s="225"/>
      <c r="S132" s="196"/>
      <c r="T132" s="197"/>
      <c r="U132" s="226"/>
      <c r="V132" s="199"/>
      <c r="W132" s="200"/>
      <c r="X132" s="201"/>
      <c r="Y132" s="202"/>
      <c r="Z132" s="203"/>
      <c r="AA132" s="227"/>
      <c r="AB132" s="240"/>
      <c r="AC132" s="240"/>
      <c r="AD132" s="213">
        <f t="shared" si="93"/>
        <v>0</v>
      </c>
      <c r="AE132" s="214">
        <f t="shared" ref="AE132:AE140" si="203">N132*AD132</f>
        <v>0</v>
      </c>
      <c r="AF132" s="62"/>
      <c r="AG132" s="62"/>
      <c r="AH132" s="63"/>
      <c r="AI132" s="62"/>
      <c r="AJ132" s="516"/>
      <c r="AK132" s="516"/>
      <c r="AL132" s="516"/>
      <c r="AM132" s="510"/>
      <c r="AN132" s="62">
        <f>ROUND(CEILING(AR132*('Summary '!$J$2/100+1),5),0)-1</f>
        <v>104</v>
      </c>
      <c r="AO132" s="63">
        <f t="shared" ref="AO132:AO140" si="204">IF(P132=TRUE,-0.05,0)</f>
        <v>0</v>
      </c>
      <c r="AP132" s="63">
        <f t="shared" ref="AP132:AP140" si="205">IF(O132=TRUE,0.15,0)</f>
        <v>0</v>
      </c>
      <c r="AQ132" s="63"/>
      <c r="AR132" s="62">
        <v>84</v>
      </c>
      <c r="AS132" s="62"/>
      <c r="AT132" s="510"/>
      <c r="AU132" s="511"/>
      <c r="AV132" s="511">
        <f t="shared" ref="AV132:AV140" si="206">IF(OrderFormType="Wholesale",CEILING(AR132*ExchRate,ExchRateRoundUpTo),CEILING(AN132*ExchRate,ExchRateRoundUpTo)/1.22)</f>
        <v>84</v>
      </c>
      <c r="AW132" s="511">
        <f t="shared" ref="AW132:AW140" si="207">AV132*(1+AO132+AP132)</f>
        <v>84</v>
      </c>
      <c r="AX132" s="234"/>
      <c r="AY132" s="235"/>
      <c r="AZ132" s="236"/>
      <c r="BA132" s="237"/>
      <c r="BB132" s="238"/>
      <c r="BC132" s="239">
        <f t="shared" ref="BC132:BC140" si="208">SUM(AX132:BB132)</f>
        <v>0</v>
      </c>
      <c r="BD132" s="210">
        <f t="shared" ref="BD132:BD140" si="209">N132*BC132</f>
        <v>0</v>
      </c>
      <c r="BE132" s="512">
        <f t="shared" ref="BE132:BE140" si="210">AV132*(1.05+AO132+AP132)</f>
        <v>88.2</v>
      </c>
      <c r="BF132" s="242"/>
      <c r="BG132" s="210">
        <f t="shared" ref="BG132:BG140" si="211">$N132*BF132</f>
        <v>0</v>
      </c>
      <c r="BH132" s="512">
        <f t="shared" ref="BH132:BH140" si="212">$AV132*(1.1+$AO132+$AP132)</f>
        <v>92.4</v>
      </c>
      <c r="BI132" s="240"/>
      <c r="BJ132" s="210">
        <f t="shared" ref="BJ132:BJ140" si="213">N132*BI132</f>
        <v>0</v>
      </c>
      <c r="BK132" s="512">
        <f t="shared" ref="BK132:BK140" si="214">AV132*(1.15+AO132+AP132)</f>
        <v>96.6</v>
      </c>
      <c r="BL132" s="240"/>
      <c r="BM132" s="210">
        <f t="shared" ref="BM132:BM140" si="215">N132*BL132</f>
        <v>0</v>
      </c>
      <c r="BN132" s="512">
        <f t="shared" ref="BN132:BN140" si="216">AV132*(1.2+AO132+AP132)</f>
        <v>100.8</v>
      </c>
      <c r="BO132" s="397">
        <f t="shared" ref="BO132:BO140" si="217">(AD132*AW132)+(BC132*BE132)+(BF132*BH132)+(BI132*BK132)+(BL132*BN132)</f>
        <v>0</v>
      </c>
      <c r="BP132" s="210">
        <f t="shared" ref="BP132:BP140" si="218">AD132+BC132+BF132+BI132+BL132</f>
        <v>0</v>
      </c>
      <c r="BQ132" s="210">
        <f t="shared" ref="BQ132:BQ140" si="219">N132*BP132</f>
        <v>0</v>
      </c>
      <c r="BR132" s="215">
        <v>2467</v>
      </c>
    </row>
    <row r="133" spans="1:70" ht="12.75" customHeight="1">
      <c r="A133" s="210" t="str">
        <f t="shared" si="202"/>
        <v>LA32468</v>
      </c>
      <c r="B133" s="440" t="s">
        <v>940</v>
      </c>
      <c r="C133" s="440" t="s">
        <v>930</v>
      </c>
      <c r="D133" s="232" t="s">
        <v>7</v>
      </c>
      <c r="E133" s="426"/>
      <c r="F133" s="212" t="s">
        <v>331</v>
      </c>
      <c r="G133" s="223" t="s">
        <v>76</v>
      </c>
      <c r="H133" s="223" t="s">
        <v>74</v>
      </c>
      <c r="I133" s="223" t="s">
        <v>1798</v>
      </c>
      <c r="J133" s="636" t="s">
        <v>1810</v>
      </c>
      <c r="K133" s="636" t="s">
        <v>1797</v>
      </c>
      <c r="L133" s="223" t="s">
        <v>1799</v>
      </c>
      <c r="M133" s="212">
        <v>4.54</v>
      </c>
      <c r="N133" s="233">
        <v>10</v>
      </c>
      <c r="O133" s="233"/>
      <c r="P133" s="233"/>
      <c r="Q133" s="224"/>
      <c r="R133" s="225"/>
      <c r="S133" s="196"/>
      <c r="T133" s="197"/>
      <c r="U133" s="226"/>
      <c r="V133" s="199"/>
      <c r="W133" s="200"/>
      <c r="X133" s="201"/>
      <c r="Y133" s="202"/>
      <c r="Z133" s="203"/>
      <c r="AA133" s="227"/>
      <c r="AB133" s="240"/>
      <c r="AC133" s="240"/>
      <c r="AD133" s="213">
        <f t="shared" si="93"/>
        <v>0</v>
      </c>
      <c r="AE133" s="214">
        <f t="shared" si="203"/>
        <v>0</v>
      </c>
      <c r="AF133" s="62"/>
      <c r="AG133" s="62"/>
      <c r="AH133" s="63"/>
      <c r="AI133" s="62"/>
      <c r="AJ133" s="516"/>
      <c r="AK133" s="516"/>
      <c r="AL133" s="516"/>
      <c r="AM133" s="510"/>
      <c r="AN133" s="62">
        <f>ROUND(CEILING(AR133*('Summary '!$J$2/100+1),5),0)-1</f>
        <v>149</v>
      </c>
      <c r="AO133" s="63">
        <f t="shared" si="204"/>
        <v>0</v>
      </c>
      <c r="AP133" s="63">
        <f t="shared" si="205"/>
        <v>0</v>
      </c>
      <c r="AQ133" s="63"/>
      <c r="AR133" s="62">
        <v>119</v>
      </c>
      <c r="AS133" s="62"/>
      <c r="AT133" s="510"/>
      <c r="AU133" s="511"/>
      <c r="AV133" s="511">
        <f t="shared" si="206"/>
        <v>119</v>
      </c>
      <c r="AW133" s="511">
        <f t="shared" si="207"/>
        <v>119</v>
      </c>
      <c r="AX133" s="234"/>
      <c r="AY133" s="235"/>
      <c r="AZ133" s="236"/>
      <c r="BA133" s="237"/>
      <c r="BB133" s="238"/>
      <c r="BC133" s="239">
        <f t="shared" si="208"/>
        <v>0</v>
      </c>
      <c r="BD133" s="210">
        <f t="shared" si="209"/>
        <v>0</v>
      </c>
      <c r="BE133" s="512">
        <f t="shared" si="210"/>
        <v>124.95</v>
      </c>
      <c r="BF133" s="242"/>
      <c r="BG133" s="210">
        <f t="shared" si="211"/>
        <v>0</v>
      </c>
      <c r="BH133" s="512">
        <f t="shared" si="212"/>
        <v>130.9</v>
      </c>
      <c r="BI133" s="240"/>
      <c r="BJ133" s="210">
        <f t="shared" si="213"/>
        <v>0</v>
      </c>
      <c r="BK133" s="512">
        <f t="shared" si="214"/>
        <v>136.85</v>
      </c>
      <c r="BL133" s="240"/>
      <c r="BM133" s="210">
        <f t="shared" si="215"/>
        <v>0</v>
      </c>
      <c r="BN133" s="512">
        <f t="shared" si="216"/>
        <v>142.79999999999998</v>
      </c>
      <c r="BO133" s="397">
        <f t="shared" si="217"/>
        <v>0</v>
      </c>
      <c r="BP133" s="210">
        <f t="shared" si="218"/>
        <v>0</v>
      </c>
      <c r="BQ133" s="210">
        <f t="shared" si="219"/>
        <v>0</v>
      </c>
      <c r="BR133" s="215">
        <v>2468</v>
      </c>
    </row>
    <row r="134" spans="1:70" ht="12.75" customHeight="1">
      <c r="A134" s="210" t="str">
        <f t="shared" si="202"/>
        <v>LA32402</v>
      </c>
      <c r="B134" s="440" t="s">
        <v>940</v>
      </c>
      <c r="C134" s="440" t="s">
        <v>1343</v>
      </c>
      <c r="D134" s="232" t="s">
        <v>7</v>
      </c>
      <c r="E134" s="426"/>
      <c r="F134" s="212" t="s">
        <v>331</v>
      </c>
      <c r="G134" s="223" t="s">
        <v>76</v>
      </c>
      <c r="H134" s="223" t="s">
        <v>74</v>
      </c>
      <c r="I134" s="223" t="s">
        <v>1798</v>
      </c>
      <c r="J134" s="636" t="s">
        <v>1810</v>
      </c>
      <c r="K134" s="636" t="s">
        <v>1797</v>
      </c>
      <c r="L134" s="223" t="s">
        <v>1799</v>
      </c>
      <c r="M134" s="212">
        <v>4.6550000000000002</v>
      </c>
      <c r="N134" s="233">
        <v>5</v>
      </c>
      <c r="O134" s="233"/>
      <c r="P134" s="233"/>
      <c r="Q134" s="224"/>
      <c r="R134" s="225"/>
      <c r="S134" s="196"/>
      <c r="T134" s="197"/>
      <c r="U134" s="226"/>
      <c r="V134" s="199"/>
      <c r="W134" s="200"/>
      <c r="X134" s="201"/>
      <c r="Y134" s="202"/>
      <c r="Z134" s="203"/>
      <c r="AA134" s="227"/>
      <c r="AB134" s="240"/>
      <c r="AC134" s="240"/>
      <c r="AD134" s="213">
        <f t="shared" si="93"/>
        <v>0</v>
      </c>
      <c r="AE134" s="214">
        <f t="shared" si="203"/>
        <v>0</v>
      </c>
      <c r="AF134" s="62"/>
      <c r="AG134" s="62"/>
      <c r="AH134" s="63"/>
      <c r="AI134" s="62"/>
      <c r="AJ134" s="516"/>
      <c r="AK134" s="516"/>
      <c r="AL134" s="516"/>
      <c r="AM134" s="510"/>
      <c r="AN134" s="62">
        <f>ROUND(CEILING(AR134*('Summary '!$J$2/100+1),5),0)-1</f>
        <v>154</v>
      </c>
      <c r="AO134" s="63">
        <f t="shared" si="204"/>
        <v>0</v>
      </c>
      <c r="AP134" s="63">
        <f t="shared" si="205"/>
        <v>0</v>
      </c>
      <c r="AQ134" s="63"/>
      <c r="AR134" s="62">
        <v>124</v>
      </c>
      <c r="AS134" s="62"/>
      <c r="AT134" s="510"/>
      <c r="AU134" s="511"/>
      <c r="AV134" s="511">
        <f t="shared" si="206"/>
        <v>124</v>
      </c>
      <c r="AW134" s="511">
        <f t="shared" si="207"/>
        <v>124</v>
      </c>
      <c r="AX134" s="234"/>
      <c r="AY134" s="235"/>
      <c r="AZ134" s="236"/>
      <c r="BA134" s="237"/>
      <c r="BB134" s="238"/>
      <c r="BC134" s="239">
        <f t="shared" si="208"/>
        <v>0</v>
      </c>
      <c r="BD134" s="210">
        <f t="shared" si="209"/>
        <v>0</v>
      </c>
      <c r="BE134" s="512">
        <f t="shared" si="210"/>
        <v>130.20000000000002</v>
      </c>
      <c r="BF134" s="242"/>
      <c r="BG134" s="210">
        <f t="shared" si="211"/>
        <v>0</v>
      </c>
      <c r="BH134" s="512">
        <f t="shared" si="212"/>
        <v>136.4</v>
      </c>
      <c r="BI134" s="240"/>
      <c r="BJ134" s="210">
        <f t="shared" si="213"/>
        <v>0</v>
      </c>
      <c r="BK134" s="512">
        <f t="shared" si="214"/>
        <v>142.6</v>
      </c>
      <c r="BL134" s="240"/>
      <c r="BM134" s="210">
        <f t="shared" si="215"/>
        <v>0</v>
      </c>
      <c r="BN134" s="512">
        <f t="shared" si="216"/>
        <v>148.79999999999998</v>
      </c>
      <c r="BO134" s="397">
        <f t="shared" si="217"/>
        <v>0</v>
      </c>
      <c r="BP134" s="210">
        <f t="shared" si="218"/>
        <v>0</v>
      </c>
      <c r="BQ134" s="210">
        <f t="shared" si="219"/>
        <v>0</v>
      </c>
      <c r="BR134" s="215">
        <v>2402</v>
      </c>
    </row>
    <row r="135" spans="1:70" ht="12.75" customHeight="1">
      <c r="A135" s="210" t="str">
        <f t="shared" si="202"/>
        <v>LA32450</v>
      </c>
      <c r="B135" s="440" t="s">
        <v>940</v>
      </c>
      <c r="C135" s="440" t="s">
        <v>1344</v>
      </c>
      <c r="D135" s="232" t="s">
        <v>7</v>
      </c>
      <c r="E135" s="426"/>
      <c r="F135" s="223" t="s">
        <v>331</v>
      </c>
      <c r="G135" s="212" t="s">
        <v>87</v>
      </c>
      <c r="H135" s="212" t="s">
        <v>74</v>
      </c>
      <c r="I135" s="223" t="s">
        <v>1798</v>
      </c>
      <c r="J135" s="636" t="s">
        <v>1810</v>
      </c>
      <c r="K135" s="636" t="s">
        <v>1797</v>
      </c>
      <c r="L135" s="223" t="s">
        <v>1799</v>
      </c>
      <c r="M135" s="212">
        <v>5.8659999999999997</v>
      </c>
      <c r="N135" s="233">
        <v>5</v>
      </c>
      <c r="O135" s="233"/>
      <c r="P135" s="233"/>
      <c r="Q135" s="224"/>
      <c r="R135" s="225"/>
      <c r="S135" s="196"/>
      <c r="T135" s="197"/>
      <c r="U135" s="226"/>
      <c r="V135" s="199"/>
      <c r="W135" s="200"/>
      <c r="X135" s="201"/>
      <c r="Y135" s="202"/>
      <c r="Z135" s="203"/>
      <c r="AA135" s="227"/>
      <c r="AB135" s="240"/>
      <c r="AC135" s="240"/>
      <c r="AD135" s="213">
        <f t="shared" si="93"/>
        <v>0</v>
      </c>
      <c r="AE135" s="214">
        <f t="shared" si="203"/>
        <v>0</v>
      </c>
      <c r="AF135" s="62"/>
      <c r="AG135" s="62"/>
      <c r="AH135" s="63"/>
      <c r="AI135" s="62"/>
      <c r="AJ135" s="516"/>
      <c r="AK135" s="516"/>
      <c r="AL135" s="516"/>
      <c r="AM135" s="510"/>
      <c r="AN135" s="62">
        <f>ROUND(CEILING(AR135*('Summary '!$J$2/100+1),5),0)-1</f>
        <v>169</v>
      </c>
      <c r="AO135" s="63">
        <f t="shared" si="204"/>
        <v>0</v>
      </c>
      <c r="AP135" s="63">
        <f t="shared" si="205"/>
        <v>0</v>
      </c>
      <c r="AQ135" s="63"/>
      <c r="AR135" s="62">
        <v>139</v>
      </c>
      <c r="AS135" s="62"/>
      <c r="AT135" s="510"/>
      <c r="AU135" s="511"/>
      <c r="AV135" s="511">
        <f t="shared" si="206"/>
        <v>139</v>
      </c>
      <c r="AW135" s="511">
        <f t="shared" si="207"/>
        <v>139</v>
      </c>
      <c r="AX135" s="234"/>
      <c r="AY135" s="235"/>
      <c r="AZ135" s="236"/>
      <c r="BA135" s="237"/>
      <c r="BB135" s="238"/>
      <c r="BC135" s="239">
        <f t="shared" si="208"/>
        <v>0</v>
      </c>
      <c r="BD135" s="210">
        <f t="shared" si="209"/>
        <v>0</v>
      </c>
      <c r="BE135" s="512">
        <f t="shared" si="210"/>
        <v>145.95000000000002</v>
      </c>
      <c r="BF135" s="242"/>
      <c r="BG135" s="210">
        <f t="shared" si="211"/>
        <v>0</v>
      </c>
      <c r="BH135" s="512">
        <f t="shared" si="212"/>
        <v>152.9</v>
      </c>
      <c r="BI135" s="240"/>
      <c r="BJ135" s="210">
        <f t="shared" si="213"/>
        <v>0</v>
      </c>
      <c r="BK135" s="512">
        <f t="shared" si="214"/>
        <v>159.85</v>
      </c>
      <c r="BL135" s="240"/>
      <c r="BM135" s="210">
        <f t="shared" si="215"/>
        <v>0</v>
      </c>
      <c r="BN135" s="512">
        <f t="shared" si="216"/>
        <v>166.79999999999998</v>
      </c>
      <c r="BO135" s="397">
        <f t="shared" si="217"/>
        <v>0</v>
      </c>
      <c r="BP135" s="210">
        <f t="shared" si="218"/>
        <v>0</v>
      </c>
      <c r="BQ135" s="210">
        <f t="shared" si="219"/>
        <v>0</v>
      </c>
      <c r="BR135" s="215">
        <v>2450</v>
      </c>
    </row>
    <row r="136" spans="1:70" ht="12.75" customHeight="1">
      <c r="A136" s="210" t="str">
        <f t="shared" si="202"/>
        <v>LA32451</v>
      </c>
      <c r="B136" s="440" t="s">
        <v>940</v>
      </c>
      <c r="C136" s="440" t="s">
        <v>1345</v>
      </c>
      <c r="D136" s="232" t="s">
        <v>7</v>
      </c>
      <c r="E136" s="426"/>
      <c r="F136" s="212" t="s">
        <v>331</v>
      </c>
      <c r="G136" s="212" t="s">
        <v>87</v>
      </c>
      <c r="H136" s="212" t="s">
        <v>74</v>
      </c>
      <c r="I136" s="223" t="s">
        <v>1798</v>
      </c>
      <c r="J136" s="636" t="s">
        <v>1810</v>
      </c>
      <c r="K136" s="636" t="s">
        <v>1797</v>
      </c>
      <c r="L136" s="223" t="s">
        <v>1799</v>
      </c>
      <c r="M136" s="212">
        <v>5.7430000000000003</v>
      </c>
      <c r="N136" s="233">
        <v>3</v>
      </c>
      <c r="O136" s="233"/>
      <c r="P136" s="233"/>
      <c r="Q136" s="224"/>
      <c r="R136" s="225"/>
      <c r="S136" s="196"/>
      <c r="T136" s="197"/>
      <c r="U136" s="226"/>
      <c r="V136" s="199"/>
      <c r="W136" s="200"/>
      <c r="X136" s="201"/>
      <c r="Y136" s="202"/>
      <c r="Z136" s="203"/>
      <c r="AA136" s="227"/>
      <c r="AB136" s="240"/>
      <c r="AC136" s="240"/>
      <c r="AD136" s="213">
        <f t="shared" si="93"/>
        <v>0</v>
      </c>
      <c r="AE136" s="214">
        <f t="shared" si="203"/>
        <v>0</v>
      </c>
      <c r="AF136" s="62"/>
      <c r="AG136" s="62"/>
      <c r="AH136" s="63"/>
      <c r="AI136" s="62"/>
      <c r="AJ136" s="516"/>
      <c r="AK136" s="516"/>
      <c r="AL136" s="516"/>
      <c r="AM136" s="510"/>
      <c r="AN136" s="62">
        <f>ROUND(CEILING(AR136*('Summary '!$J$2/100+1),5),0)-1</f>
        <v>169</v>
      </c>
      <c r="AO136" s="63">
        <f t="shared" si="204"/>
        <v>0</v>
      </c>
      <c r="AP136" s="63">
        <f t="shared" si="205"/>
        <v>0</v>
      </c>
      <c r="AQ136" s="63"/>
      <c r="AR136" s="62">
        <v>139</v>
      </c>
      <c r="AS136" s="62"/>
      <c r="AT136" s="510"/>
      <c r="AU136" s="511"/>
      <c r="AV136" s="511">
        <f t="shared" si="206"/>
        <v>139</v>
      </c>
      <c r="AW136" s="511">
        <f t="shared" si="207"/>
        <v>139</v>
      </c>
      <c r="AX136" s="234"/>
      <c r="AY136" s="235"/>
      <c r="AZ136" s="236"/>
      <c r="BA136" s="237"/>
      <c r="BB136" s="238"/>
      <c r="BC136" s="239">
        <f t="shared" si="208"/>
        <v>0</v>
      </c>
      <c r="BD136" s="210">
        <f t="shared" si="209"/>
        <v>0</v>
      </c>
      <c r="BE136" s="512">
        <f t="shared" si="210"/>
        <v>145.95000000000002</v>
      </c>
      <c r="BF136" s="242"/>
      <c r="BG136" s="210">
        <f t="shared" si="211"/>
        <v>0</v>
      </c>
      <c r="BH136" s="512">
        <f t="shared" si="212"/>
        <v>152.9</v>
      </c>
      <c r="BI136" s="240"/>
      <c r="BJ136" s="210">
        <f t="shared" si="213"/>
        <v>0</v>
      </c>
      <c r="BK136" s="512">
        <f t="shared" si="214"/>
        <v>159.85</v>
      </c>
      <c r="BL136" s="240"/>
      <c r="BM136" s="210">
        <f t="shared" si="215"/>
        <v>0</v>
      </c>
      <c r="BN136" s="512">
        <f t="shared" si="216"/>
        <v>166.79999999999998</v>
      </c>
      <c r="BO136" s="397">
        <f t="shared" si="217"/>
        <v>0</v>
      </c>
      <c r="BP136" s="210">
        <f t="shared" si="218"/>
        <v>0</v>
      </c>
      <c r="BQ136" s="210">
        <f t="shared" si="219"/>
        <v>0</v>
      </c>
      <c r="BR136" s="215">
        <v>2451</v>
      </c>
    </row>
    <row r="137" spans="1:70" ht="12.75" customHeight="1">
      <c r="A137" s="210" t="str">
        <f t="shared" si="202"/>
        <v>LA32465</v>
      </c>
      <c r="B137" s="440" t="s">
        <v>940</v>
      </c>
      <c r="C137" s="440" t="s">
        <v>1464</v>
      </c>
      <c r="D137" s="232" t="s">
        <v>7</v>
      </c>
      <c r="E137" s="426"/>
      <c r="F137" s="212"/>
      <c r="G137" s="212"/>
      <c r="H137" s="212"/>
      <c r="I137" s="223" t="s">
        <v>1798</v>
      </c>
      <c r="J137" s="636" t="s">
        <v>1810</v>
      </c>
      <c r="K137" s="636" t="s">
        <v>1797</v>
      </c>
      <c r="L137" s="223" t="s">
        <v>1799</v>
      </c>
      <c r="M137" s="212">
        <v>4.3849999999999998</v>
      </c>
      <c r="N137" s="233">
        <v>1</v>
      </c>
      <c r="O137" s="233"/>
      <c r="P137" s="233"/>
      <c r="Q137" s="224"/>
      <c r="R137" s="225"/>
      <c r="S137" s="196"/>
      <c r="T137" s="197"/>
      <c r="U137" s="226"/>
      <c r="V137" s="199"/>
      <c r="W137" s="200"/>
      <c r="X137" s="201"/>
      <c r="Y137" s="202"/>
      <c r="Z137" s="203"/>
      <c r="AA137" s="227"/>
      <c r="AB137" s="240"/>
      <c r="AC137" s="240"/>
      <c r="AD137" s="213">
        <f t="shared" ref="AD137:AD205" si="220">SUM(Q137:AC137)</f>
        <v>0</v>
      </c>
      <c r="AE137" s="214">
        <f t="shared" si="203"/>
        <v>0</v>
      </c>
      <c r="AF137" s="62"/>
      <c r="AG137" s="62"/>
      <c r="AH137" s="63"/>
      <c r="AI137" s="62"/>
      <c r="AJ137" s="516"/>
      <c r="AK137" s="516"/>
      <c r="AL137" s="516"/>
      <c r="AM137" s="510"/>
      <c r="AN137" s="62">
        <f>ROUND(CEILING(AR137*('Summary '!$J$2/100+1),5),0)-1</f>
        <v>154</v>
      </c>
      <c r="AO137" s="63">
        <f t="shared" si="204"/>
        <v>0</v>
      </c>
      <c r="AP137" s="63">
        <f t="shared" si="205"/>
        <v>0</v>
      </c>
      <c r="AQ137" s="63"/>
      <c r="AR137" s="62">
        <v>124</v>
      </c>
      <c r="AS137" s="62"/>
      <c r="AT137" s="510"/>
      <c r="AU137" s="511"/>
      <c r="AV137" s="511">
        <f t="shared" si="206"/>
        <v>124</v>
      </c>
      <c r="AW137" s="511">
        <f t="shared" si="207"/>
        <v>124</v>
      </c>
      <c r="AX137" s="234"/>
      <c r="AY137" s="235"/>
      <c r="AZ137" s="236"/>
      <c r="BA137" s="237"/>
      <c r="BB137" s="238"/>
      <c r="BC137" s="239">
        <f t="shared" si="208"/>
        <v>0</v>
      </c>
      <c r="BD137" s="210">
        <f t="shared" si="209"/>
        <v>0</v>
      </c>
      <c r="BE137" s="512">
        <f t="shared" si="210"/>
        <v>130.20000000000002</v>
      </c>
      <c r="BF137" s="242"/>
      <c r="BG137" s="210">
        <f t="shared" si="211"/>
        <v>0</v>
      </c>
      <c r="BH137" s="512">
        <f t="shared" si="212"/>
        <v>136.4</v>
      </c>
      <c r="BI137" s="240"/>
      <c r="BJ137" s="210">
        <f t="shared" si="213"/>
        <v>0</v>
      </c>
      <c r="BK137" s="512">
        <f t="shared" si="214"/>
        <v>142.6</v>
      </c>
      <c r="BL137" s="240"/>
      <c r="BM137" s="210">
        <f t="shared" si="215"/>
        <v>0</v>
      </c>
      <c r="BN137" s="512">
        <f t="shared" si="216"/>
        <v>148.79999999999998</v>
      </c>
      <c r="BO137" s="397">
        <f t="shared" si="217"/>
        <v>0</v>
      </c>
      <c r="BP137" s="210">
        <f t="shared" si="218"/>
        <v>0</v>
      </c>
      <c r="BQ137" s="210">
        <f t="shared" si="219"/>
        <v>0</v>
      </c>
      <c r="BR137" s="215">
        <v>2465</v>
      </c>
    </row>
    <row r="138" spans="1:70" ht="12.75" customHeight="1">
      <c r="A138" s="210" t="str">
        <f t="shared" si="202"/>
        <v>LA32466</v>
      </c>
      <c r="B138" s="440" t="s">
        <v>940</v>
      </c>
      <c r="C138" s="440" t="s">
        <v>1465</v>
      </c>
      <c r="D138" s="232" t="s">
        <v>7</v>
      </c>
      <c r="E138" s="426"/>
      <c r="F138" s="212"/>
      <c r="G138" s="212"/>
      <c r="H138" s="212"/>
      <c r="I138" s="223" t="s">
        <v>1798</v>
      </c>
      <c r="J138" s="636" t="s">
        <v>1810</v>
      </c>
      <c r="K138" s="636" t="s">
        <v>1797</v>
      </c>
      <c r="L138" s="223" t="s">
        <v>1799</v>
      </c>
      <c r="M138" s="212">
        <v>4.3499999999999996</v>
      </c>
      <c r="N138" s="233">
        <v>1</v>
      </c>
      <c r="O138" s="233"/>
      <c r="P138" s="233"/>
      <c r="Q138" s="224"/>
      <c r="R138" s="225"/>
      <c r="S138" s="196"/>
      <c r="T138" s="197"/>
      <c r="U138" s="226"/>
      <c r="V138" s="199"/>
      <c r="W138" s="200"/>
      <c r="X138" s="201"/>
      <c r="Y138" s="202"/>
      <c r="Z138" s="203"/>
      <c r="AA138" s="227"/>
      <c r="AB138" s="240"/>
      <c r="AC138" s="240"/>
      <c r="AD138" s="213">
        <f t="shared" si="220"/>
        <v>0</v>
      </c>
      <c r="AE138" s="214">
        <f t="shared" si="203"/>
        <v>0</v>
      </c>
      <c r="AF138" s="62"/>
      <c r="AG138" s="62"/>
      <c r="AH138" s="63"/>
      <c r="AI138" s="62"/>
      <c r="AJ138" s="516"/>
      <c r="AK138" s="516"/>
      <c r="AL138" s="516"/>
      <c r="AM138" s="510"/>
      <c r="AN138" s="62">
        <f>ROUND(CEILING(AR138*('Summary '!$J$2/100+1),5),0)-1</f>
        <v>154</v>
      </c>
      <c r="AO138" s="63">
        <f t="shared" si="204"/>
        <v>0</v>
      </c>
      <c r="AP138" s="63">
        <f t="shared" si="205"/>
        <v>0</v>
      </c>
      <c r="AQ138" s="63"/>
      <c r="AR138" s="62">
        <v>124</v>
      </c>
      <c r="AS138" s="62"/>
      <c r="AT138" s="510"/>
      <c r="AU138" s="511"/>
      <c r="AV138" s="511">
        <f t="shared" si="206"/>
        <v>124</v>
      </c>
      <c r="AW138" s="511">
        <f t="shared" si="207"/>
        <v>124</v>
      </c>
      <c r="AX138" s="234"/>
      <c r="AY138" s="235"/>
      <c r="AZ138" s="236"/>
      <c r="BA138" s="237"/>
      <c r="BB138" s="238"/>
      <c r="BC138" s="239">
        <f t="shared" si="208"/>
        <v>0</v>
      </c>
      <c r="BD138" s="210">
        <f t="shared" si="209"/>
        <v>0</v>
      </c>
      <c r="BE138" s="512">
        <f t="shared" si="210"/>
        <v>130.20000000000002</v>
      </c>
      <c r="BF138" s="242"/>
      <c r="BG138" s="210">
        <f t="shared" si="211"/>
        <v>0</v>
      </c>
      <c r="BH138" s="512">
        <f t="shared" si="212"/>
        <v>136.4</v>
      </c>
      <c r="BI138" s="240"/>
      <c r="BJ138" s="210">
        <f t="shared" si="213"/>
        <v>0</v>
      </c>
      <c r="BK138" s="512">
        <f t="shared" si="214"/>
        <v>142.6</v>
      </c>
      <c r="BL138" s="240"/>
      <c r="BM138" s="210">
        <f t="shared" si="215"/>
        <v>0</v>
      </c>
      <c r="BN138" s="512">
        <f t="shared" si="216"/>
        <v>148.79999999999998</v>
      </c>
      <c r="BO138" s="397">
        <f t="shared" si="217"/>
        <v>0</v>
      </c>
      <c r="BP138" s="210">
        <f t="shared" si="218"/>
        <v>0</v>
      </c>
      <c r="BQ138" s="210">
        <f t="shared" si="219"/>
        <v>0</v>
      </c>
      <c r="BR138" s="215">
        <v>2466</v>
      </c>
    </row>
    <row r="139" spans="1:70" ht="12.75" customHeight="1">
      <c r="A139" s="210" t="str">
        <f t="shared" si="202"/>
        <v>LA32469</v>
      </c>
      <c r="B139" s="83" t="s">
        <v>940</v>
      </c>
      <c r="C139" s="83" t="s">
        <v>1466</v>
      </c>
      <c r="D139" s="83" t="s">
        <v>65</v>
      </c>
      <c r="E139" s="423"/>
      <c r="F139" s="212"/>
      <c r="G139" s="651" t="s">
        <v>1999</v>
      </c>
      <c r="H139" s="212"/>
      <c r="I139" s="223" t="s">
        <v>1798</v>
      </c>
      <c r="J139" s="636" t="s">
        <v>1810</v>
      </c>
      <c r="K139" s="636" t="s">
        <v>1797</v>
      </c>
      <c r="L139" s="223" t="s">
        <v>1799</v>
      </c>
      <c r="M139" s="212">
        <v>3</v>
      </c>
      <c r="N139" s="233">
        <v>1</v>
      </c>
      <c r="O139" s="233"/>
      <c r="P139" s="233"/>
      <c r="Q139" s="224"/>
      <c r="R139" s="225"/>
      <c r="S139" s="196"/>
      <c r="T139" s="197"/>
      <c r="U139" s="226"/>
      <c r="V139" s="199"/>
      <c r="W139" s="200"/>
      <c r="X139" s="201"/>
      <c r="Y139" s="202"/>
      <c r="Z139" s="203"/>
      <c r="AA139" s="227"/>
      <c r="AB139" s="240"/>
      <c r="AC139" s="240"/>
      <c r="AD139" s="213">
        <f t="shared" si="220"/>
        <v>0</v>
      </c>
      <c r="AE139" s="214">
        <f t="shared" si="203"/>
        <v>0</v>
      </c>
      <c r="AF139" s="62"/>
      <c r="AG139" s="62"/>
      <c r="AH139" s="63"/>
      <c r="AI139" s="62"/>
      <c r="AJ139" s="516"/>
      <c r="AK139" s="516"/>
      <c r="AL139" s="516"/>
      <c r="AM139" s="510"/>
      <c r="AN139" s="62">
        <f>ROUND(CEILING(AR139*('Summary '!$J$4/100+1),5),0)-1</f>
        <v>359</v>
      </c>
      <c r="AO139" s="63">
        <f t="shared" si="204"/>
        <v>0</v>
      </c>
      <c r="AP139" s="63">
        <f t="shared" si="205"/>
        <v>0</v>
      </c>
      <c r="AQ139" s="63"/>
      <c r="AR139" s="62">
        <v>294</v>
      </c>
      <c r="AS139" s="62"/>
      <c r="AT139" s="510"/>
      <c r="AU139" s="511"/>
      <c r="AV139" s="511">
        <f t="shared" si="206"/>
        <v>294</v>
      </c>
      <c r="AW139" s="511">
        <f t="shared" si="207"/>
        <v>294</v>
      </c>
      <c r="AX139" s="234"/>
      <c r="AY139" s="235"/>
      <c r="AZ139" s="236"/>
      <c r="BA139" s="237"/>
      <c r="BB139" s="238"/>
      <c r="BC139" s="239">
        <f t="shared" si="208"/>
        <v>0</v>
      </c>
      <c r="BD139" s="210">
        <f t="shared" si="209"/>
        <v>0</v>
      </c>
      <c r="BE139" s="512">
        <f t="shared" si="210"/>
        <v>308.7</v>
      </c>
      <c r="BF139" s="242"/>
      <c r="BG139" s="210">
        <f t="shared" si="211"/>
        <v>0</v>
      </c>
      <c r="BH139" s="512">
        <f t="shared" si="212"/>
        <v>323.40000000000003</v>
      </c>
      <c r="BI139" s="240"/>
      <c r="BJ139" s="210">
        <f t="shared" si="213"/>
        <v>0</v>
      </c>
      <c r="BK139" s="512">
        <f t="shared" si="214"/>
        <v>338.09999999999997</v>
      </c>
      <c r="BL139" s="240"/>
      <c r="BM139" s="210">
        <f t="shared" si="215"/>
        <v>0</v>
      </c>
      <c r="BN139" s="512">
        <f t="shared" si="216"/>
        <v>352.8</v>
      </c>
      <c r="BO139" s="397">
        <f t="shared" si="217"/>
        <v>0</v>
      </c>
      <c r="BP139" s="210">
        <f t="shared" si="218"/>
        <v>0</v>
      </c>
      <c r="BQ139" s="210">
        <f t="shared" si="219"/>
        <v>0</v>
      </c>
      <c r="BR139" s="215">
        <v>2469</v>
      </c>
    </row>
    <row r="140" spans="1:70" ht="12.75" customHeight="1">
      <c r="A140" s="210" t="str">
        <f t="shared" si="202"/>
        <v>LA32470</v>
      </c>
      <c r="B140" s="83" t="s">
        <v>940</v>
      </c>
      <c r="C140" s="83" t="s">
        <v>1467</v>
      </c>
      <c r="D140" s="83" t="s">
        <v>65</v>
      </c>
      <c r="E140" s="423"/>
      <c r="F140" s="212"/>
      <c r="G140" s="651" t="s">
        <v>2000</v>
      </c>
      <c r="H140" s="212"/>
      <c r="I140" s="223" t="s">
        <v>1798</v>
      </c>
      <c r="J140" s="636" t="s">
        <v>1810</v>
      </c>
      <c r="K140" s="636" t="s">
        <v>1797</v>
      </c>
      <c r="L140" s="223" t="s">
        <v>1799</v>
      </c>
      <c r="M140" s="212">
        <v>3</v>
      </c>
      <c r="N140" s="233">
        <v>1</v>
      </c>
      <c r="O140" s="233"/>
      <c r="P140" s="233"/>
      <c r="Q140" s="224"/>
      <c r="R140" s="225"/>
      <c r="S140" s="196"/>
      <c r="T140" s="197"/>
      <c r="U140" s="226"/>
      <c r="V140" s="199"/>
      <c r="W140" s="200"/>
      <c r="X140" s="201"/>
      <c r="Y140" s="202"/>
      <c r="Z140" s="203"/>
      <c r="AA140" s="227"/>
      <c r="AB140" s="240"/>
      <c r="AC140" s="240"/>
      <c r="AD140" s="213">
        <f t="shared" si="220"/>
        <v>0</v>
      </c>
      <c r="AE140" s="214">
        <f t="shared" si="203"/>
        <v>0</v>
      </c>
      <c r="AF140" s="62"/>
      <c r="AG140" s="62"/>
      <c r="AH140" s="63"/>
      <c r="AI140" s="62"/>
      <c r="AJ140" s="516"/>
      <c r="AK140" s="516"/>
      <c r="AL140" s="516"/>
      <c r="AM140" s="510"/>
      <c r="AN140" s="62">
        <f>ROUND(CEILING(AR140*('Summary '!$J$4/100+1),5),0)-1</f>
        <v>389</v>
      </c>
      <c r="AO140" s="63">
        <f t="shared" si="204"/>
        <v>0</v>
      </c>
      <c r="AP140" s="63">
        <f t="shared" si="205"/>
        <v>0</v>
      </c>
      <c r="AQ140" s="63"/>
      <c r="AR140" s="62">
        <v>319</v>
      </c>
      <c r="AS140" s="62"/>
      <c r="AT140" s="510"/>
      <c r="AU140" s="511"/>
      <c r="AV140" s="511">
        <f t="shared" si="206"/>
        <v>319</v>
      </c>
      <c r="AW140" s="511">
        <f t="shared" si="207"/>
        <v>319</v>
      </c>
      <c r="AX140" s="234"/>
      <c r="AY140" s="235"/>
      <c r="AZ140" s="236"/>
      <c r="BA140" s="237"/>
      <c r="BB140" s="238"/>
      <c r="BC140" s="239">
        <f t="shared" si="208"/>
        <v>0</v>
      </c>
      <c r="BD140" s="210">
        <f t="shared" si="209"/>
        <v>0</v>
      </c>
      <c r="BE140" s="512">
        <f t="shared" si="210"/>
        <v>334.95</v>
      </c>
      <c r="BF140" s="242"/>
      <c r="BG140" s="210">
        <f t="shared" si="211"/>
        <v>0</v>
      </c>
      <c r="BH140" s="512">
        <f t="shared" si="212"/>
        <v>350.90000000000003</v>
      </c>
      <c r="BI140" s="240"/>
      <c r="BJ140" s="210">
        <f t="shared" si="213"/>
        <v>0</v>
      </c>
      <c r="BK140" s="512">
        <f t="shared" si="214"/>
        <v>366.84999999999997</v>
      </c>
      <c r="BL140" s="240"/>
      <c r="BM140" s="210">
        <f t="shared" si="215"/>
        <v>0</v>
      </c>
      <c r="BN140" s="512">
        <f t="shared" si="216"/>
        <v>382.8</v>
      </c>
      <c r="BO140" s="397">
        <f t="shared" si="217"/>
        <v>0</v>
      </c>
      <c r="BP140" s="210">
        <f t="shared" si="218"/>
        <v>0</v>
      </c>
      <c r="BQ140" s="210">
        <f t="shared" si="219"/>
        <v>0</v>
      </c>
      <c r="BR140" s="215">
        <v>2470</v>
      </c>
    </row>
    <row r="141" spans="1:70" ht="17">
      <c r="A141" s="116"/>
      <c r="B141" s="116"/>
      <c r="C141" s="297" t="s">
        <v>963</v>
      </c>
      <c r="D141" s="116"/>
      <c r="E141" s="229"/>
      <c r="F141" s="116"/>
      <c r="G141" s="116"/>
      <c r="H141" s="116"/>
      <c r="I141" s="229"/>
      <c r="J141" s="229"/>
      <c r="K141" s="229"/>
      <c r="L141" s="229"/>
      <c r="M141" s="116"/>
      <c r="N141" s="116"/>
      <c r="O141" s="543"/>
      <c r="P141" s="543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230"/>
      <c r="AC141" s="230"/>
      <c r="AD141" s="116"/>
      <c r="AE141" s="116"/>
      <c r="AF141" s="116"/>
      <c r="AG141" s="116"/>
      <c r="AH141" s="116"/>
      <c r="AI141" s="116"/>
      <c r="AJ141" s="229"/>
      <c r="AK141" s="116"/>
      <c r="AL141" s="116"/>
      <c r="AM141" s="116"/>
      <c r="AN141" s="116"/>
      <c r="AO141" s="116"/>
      <c r="AP141" s="116"/>
      <c r="AQ141" s="116"/>
      <c r="AR141" s="229"/>
      <c r="AS141" s="229"/>
      <c r="AT141" s="229"/>
      <c r="AU141" s="229"/>
      <c r="AV141" s="229"/>
      <c r="AW141" s="229"/>
      <c r="AX141" s="230"/>
      <c r="AY141" s="230"/>
      <c r="AZ141" s="230"/>
      <c r="BA141" s="230"/>
      <c r="BB141" s="230"/>
      <c r="BC141" s="229"/>
      <c r="BD141" s="229"/>
      <c r="BE141" s="229"/>
      <c r="BF141" s="229"/>
      <c r="BG141" s="229"/>
      <c r="BH141" s="230"/>
      <c r="BI141" s="229"/>
      <c r="BJ141" s="229"/>
      <c r="BK141" s="229"/>
      <c r="BL141" s="229"/>
      <c r="BM141" s="229"/>
      <c r="BN141" s="229"/>
      <c r="BO141" s="229"/>
      <c r="BP141" s="229"/>
      <c r="BQ141" s="116"/>
      <c r="BR141" s="117"/>
    </row>
    <row r="142" spans="1:70" ht="12.75" customHeight="1">
      <c r="A142" s="44" t="str">
        <f t="shared" ref="A142:A164" si="221">"LA3"&amp;REPT(0,4-LEN(BR142))&amp;BR142</f>
        <v>LA30718</v>
      </c>
      <c r="B142" s="115" t="s">
        <v>963</v>
      </c>
      <c r="C142" s="47" t="s">
        <v>964</v>
      </c>
      <c r="D142" s="115" t="s">
        <v>7</v>
      </c>
      <c r="E142" s="232"/>
      <c r="F142" s="48" t="s">
        <v>58</v>
      </c>
      <c r="G142" s="355" t="s">
        <v>76</v>
      </c>
      <c r="H142" s="621" t="s">
        <v>74</v>
      </c>
      <c r="I142" s="223" t="s">
        <v>1798</v>
      </c>
      <c r="J142" s="636" t="s">
        <v>1812</v>
      </c>
      <c r="K142" s="636" t="s">
        <v>1797</v>
      </c>
      <c r="L142" s="223" t="s">
        <v>1799</v>
      </c>
      <c r="M142" s="641">
        <v>1.9770000000000001</v>
      </c>
      <c r="N142" s="547">
        <v>10</v>
      </c>
      <c r="O142" s="179"/>
      <c r="P142" s="179"/>
      <c r="Q142" s="421"/>
      <c r="R142" s="50"/>
      <c r="S142" s="51"/>
      <c r="T142" s="52"/>
      <c r="U142" s="53"/>
      <c r="V142" s="54"/>
      <c r="W142" s="55"/>
      <c r="X142" s="56"/>
      <c r="Y142" s="57"/>
      <c r="Z142" s="58"/>
      <c r="AA142" s="59"/>
      <c r="AB142" s="95"/>
      <c r="AC142" s="95"/>
      <c r="AD142" s="213">
        <f t="shared" si="220"/>
        <v>0</v>
      </c>
      <c r="AE142" s="61">
        <f t="shared" ref="AE142:AE164" si="222">N142*AD142</f>
        <v>0</v>
      </c>
      <c r="AF142" s="62"/>
      <c r="AG142" s="62"/>
      <c r="AH142" s="63"/>
      <c r="AI142" s="62"/>
      <c r="AJ142" s="62"/>
      <c r="AK142" s="62"/>
      <c r="AL142" s="516"/>
      <c r="AM142" s="510"/>
      <c r="AN142" s="62">
        <f>ROUND(CEILING(AR142*('Summary '!$J$2/100+1),5),0)-1</f>
        <v>114</v>
      </c>
      <c r="AO142" s="63">
        <f t="shared" ref="AO142:AO164" si="223">IF(P142=TRUE,-0.05,0)</f>
        <v>0</v>
      </c>
      <c r="AP142" s="63">
        <f t="shared" ref="AP142:AP164" si="224">IF(O142=TRUE,0.15,0)</f>
        <v>0</v>
      </c>
      <c r="AQ142" s="63"/>
      <c r="AR142" s="62">
        <v>94</v>
      </c>
      <c r="AS142" s="62"/>
      <c r="AT142" s="514"/>
      <c r="AU142" s="515"/>
      <c r="AV142" s="511">
        <f>IF(OrderFormType="Wholesale",CEILING(AR142*ExchRate,ExchRateRoundUpTo),CEILING(AN142*ExchRate,ExchRateRoundUpTo)/1.22)</f>
        <v>94</v>
      </c>
      <c r="AW142" s="511">
        <f t="shared" ref="AW142:AW164" si="225">AV142*(1+AO142+AP142)</f>
        <v>94</v>
      </c>
      <c r="AX142" s="64"/>
      <c r="AY142" s="65"/>
      <c r="AZ142" s="66"/>
      <c r="BA142" s="67"/>
      <c r="BB142" s="68"/>
      <c r="BC142" s="45">
        <f t="shared" ref="BC142:BC164" si="226">SUM(AX142:BB142)</f>
        <v>0</v>
      </c>
      <c r="BD142" s="44">
        <f t="shared" ref="BD142:BD164" si="227">N142*BC142</f>
        <v>0</v>
      </c>
      <c r="BE142" s="512">
        <f t="shared" ref="BE142:BE164" si="228">AV142*(1.05+AO142+AP142)</f>
        <v>98.7</v>
      </c>
      <c r="BF142" s="242"/>
      <c r="BG142" s="210">
        <f t="shared" ref="BG142:BG164" si="229">$N142*BF142</f>
        <v>0</v>
      </c>
      <c r="BH142" s="512">
        <f t="shared" ref="BH142:BH164" si="230">$AV142*(1.1+$AO142+$AP142)</f>
        <v>103.4</v>
      </c>
      <c r="BI142" s="95"/>
      <c r="BJ142" s="44">
        <f t="shared" ref="BJ142:BJ164" si="231">N142*BI142</f>
        <v>0</v>
      </c>
      <c r="BK142" s="512">
        <f t="shared" ref="BK142:BK164" si="232">AV142*(1.15+AO142+AP142)</f>
        <v>108.1</v>
      </c>
      <c r="BL142" s="95"/>
      <c r="BM142" s="210">
        <f t="shared" ref="BM142:BM164" si="233">N142*BL142</f>
        <v>0</v>
      </c>
      <c r="BN142" s="512">
        <f t="shared" ref="BN142:BN164" si="234">AV142*(1.2+AO142+AP142)</f>
        <v>112.8</v>
      </c>
      <c r="BO142" s="397">
        <f t="shared" ref="BO142:BO164" si="235">(AD142*AW142)+(BC142*BE142)+(BF142*BH142)+(BI142*BK142)+(BL142*BN142)</f>
        <v>0</v>
      </c>
      <c r="BP142" s="210">
        <f t="shared" ref="BP142:BP164" si="236">AD142+BC142+BF142+BI142+BL142</f>
        <v>0</v>
      </c>
      <c r="BQ142" s="44">
        <f t="shared" ref="BQ142:BQ164" si="237">N142*BP142</f>
        <v>0</v>
      </c>
      <c r="BR142" s="70">
        <v>718</v>
      </c>
    </row>
    <row r="143" spans="1:70" ht="12.75" customHeight="1">
      <c r="A143" s="44" t="str">
        <f t="shared" si="221"/>
        <v>LA30719</v>
      </c>
      <c r="B143" s="115" t="s">
        <v>963</v>
      </c>
      <c r="C143" s="47" t="s">
        <v>965</v>
      </c>
      <c r="D143" s="115" t="s">
        <v>7</v>
      </c>
      <c r="E143" s="232"/>
      <c r="F143" s="48" t="s">
        <v>58</v>
      </c>
      <c r="G143" s="536" t="s">
        <v>76</v>
      </c>
      <c r="H143" s="621" t="s">
        <v>74</v>
      </c>
      <c r="I143" s="223" t="s">
        <v>1798</v>
      </c>
      <c r="J143" s="636" t="s">
        <v>1812</v>
      </c>
      <c r="K143" s="636" t="s">
        <v>1797</v>
      </c>
      <c r="L143" s="223" t="s">
        <v>1799</v>
      </c>
      <c r="M143" s="641">
        <v>6.6</v>
      </c>
      <c r="N143" s="541">
        <v>10</v>
      </c>
      <c r="O143" s="545"/>
      <c r="P143" s="545"/>
      <c r="Q143" s="421"/>
      <c r="R143" s="50"/>
      <c r="S143" s="51"/>
      <c r="T143" s="52"/>
      <c r="U143" s="53"/>
      <c r="V143" s="54"/>
      <c r="W143" s="55"/>
      <c r="X143" s="56"/>
      <c r="Y143" s="57"/>
      <c r="Z143" s="58"/>
      <c r="AA143" s="59"/>
      <c r="AB143" s="95"/>
      <c r="AC143" s="95"/>
      <c r="AD143" s="213">
        <f t="shared" si="220"/>
        <v>0</v>
      </c>
      <c r="AE143" s="61">
        <f t="shared" si="222"/>
        <v>0</v>
      </c>
      <c r="AF143" s="62"/>
      <c r="AG143" s="62"/>
      <c r="AH143" s="63"/>
      <c r="AI143" s="62"/>
      <c r="AJ143" s="62"/>
      <c r="AK143" s="62"/>
      <c r="AL143" s="516"/>
      <c r="AM143" s="510"/>
      <c r="AN143" s="62">
        <f>ROUND(CEILING(AR143*('Summary '!$J$2/100+1),5),0)-1</f>
        <v>164</v>
      </c>
      <c r="AO143" s="63">
        <f t="shared" si="223"/>
        <v>0</v>
      </c>
      <c r="AP143" s="63">
        <f t="shared" si="224"/>
        <v>0</v>
      </c>
      <c r="AQ143" s="63"/>
      <c r="AR143" s="62">
        <v>134</v>
      </c>
      <c r="AS143" s="62"/>
      <c r="AT143" s="514"/>
      <c r="AU143" s="515"/>
      <c r="AV143" s="511">
        <f t="shared" ref="AV143:AV164" si="238">IF(OrderFormType="Wholesale",CEILING(AR143*ExchRate,ExchRateRoundUpTo),CEILING(AN143*ExchRate,ExchRateRoundUpTo)/1.22)</f>
        <v>134</v>
      </c>
      <c r="AW143" s="511">
        <f t="shared" si="225"/>
        <v>134</v>
      </c>
      <c r="AX143" s="64"/>
      <c r="AY143" s="65"/>
      <c r="AZ143" s="66"/>
      <c r="BA143" s="67"/>
      <c r="BB143" s="68"/>
      <c r="BC143" s="45">
        <f t="shared" si="226"/>
        <v>0</v>
      </c>
      <c r="BD143" s="44">
        <f t="shared" si="227"/>
        <v>0</v>
      </c>
      <c r="BE143" s="512">
        <f t="shared" si="228"/>
        <v>140.70000000000002</v>
      </c>
      <c r="BF143" s="242"/>
      <c r="BG143" s="210">
        <f t="shared" si="229"/>
        <v>0</v>
      </c>
      <c r="BH143" s="512">
        <f t="shared" si="230"/>
        <v>147.4</v>
      </c>
      <c r="BI143" s="95"/>
      <c r="BJ143" s="44">
        <f t="shared" si="231"/>
        <v>0</v>
      </c>
      <c r="BK143" s="512">
        <f t="shared" si="232"/>
        <v>154.1</v>
      </c>
      <c r="BL143" s="95"/>
      <c r="BM143" s="210">
        <f t="shared" si="233"/>
        <v>0</v>
      </c>
      <c r="BN143" s="512">
        <f t="shared" si="234"/>
        <v>160.79999999999998</v>
      </c>
      <c r="BO143" s="397">
        <f t="shared" si="235"/>
        <v>0</v>
      </c>
      <c r="BP143" s="210">
        <f t="shared" si="236"/>
        <v>0</v>
      </c>
      <c r="BQ143" s="44">
        <f t="shared" si="237"/>
        <v>0</v>
      </c>
      <c r="BR143" s="70">
        <v>719</v>
      </c>
    </row>
    <row r="144" spans="1:70" ht="12.75" customHeight="1">
      <c r="A144" s="44" t="str">
        <f t="shared" si="221"/>
        <v>LA30720</v>
      </c>
      <c r="B144" s="115" t="s">
        <v>963</v>
      </c>
      <c r="C144" s="47" t="s">
        <v>966</v>
      </c>
      <c r="D144" s="115" t="s">
        <v>7</v>
      </c>
      <c r="E144" s="232"/>
      <c r="F144" s="48" t="s">
        <v>58</v>
      </c>
      <c r="G144" s="355" t="s">
        <v>76</v>
      </c>
      <c r="H144" s="621" t="s">
        <v>74</v>
      </c>
      <c r="I144" s="223" t="s">
        <v>1798</v>
      </c>
      <c r="J144" s="636" t="s">
        <v>1812</v>
      </c>
      <c r="K144" s="636" t="s">
        <v>1797</v>
      </c>
      <c r="L144" s="223" t="s">
        <v>1799</v>
      </c>
      <c r="M144" s="641">
        <v>6.69</v>
      </c>
      <c r="N144" s="547">
        <v>10</v>
      </c>
      <c r="O144" s="179"/>
      <c r="P144" s="179"/>
      <c r="Q144" s="421"/>
      <c r="R144" s="50"/>
      <c r="S144" s="51"/>
      <c r="T144" s="52"/>
      <c r="U144" s="53"/>
      <c r="V144" s="54"/>
      <c r="W144" s="55"/>
      <c r="X144" s="56"/>
      <c r="Y144" s="57"/>
      <c r="Z144" s="58"/>
      <c r="AA144" s="59"/>
      <c r="AB144" s="95"/>
      <c r="AC144" s="95"/>
      <c r="AD144" s="213">
        <f t="shared" si="220"/>
        <v>0</v>
      </c>
      <c r="AE144" s="61">
        <f t="shared" si="222"/>
        <v>0</v>
      </c>
      <c r="AF144" s="62"/>
      <c r="AG144" s="62"/>
      <c r="AH144" s="63"/>
      <c r="AI144" s="62"/>
      <c r="AJ144" s="62"/>
      <c r="AK144" s="62"/>
      <c r="AL144" s="516"/>
      <c r="AM144" s="510"/>
      <c r="AN144" s="62">
        <f>ROUND(CEILING(AR144*('Summary '!$J$2/100+1),5),0)-1</f>
        <v>169</v>
      </c>
      <c r="AO144" s="63">
        <f t="shared" si="223"/>
        <v>0</v>
      </c>
      <c r="AP144" s="63">
        <f t="shared" si="224"/>
        <v>0</v>
      </c>
      <c r="AQ144" s="63"/>
      <c r="AR144" s="62">
        <v>139</v>
      </c>
      <c r="AS144" s="62"/>
      <c r="AT144" s="514"/>
      <c r="AU144" s="515"/>
      <c r="AV144" s="511">
        <f t="shared" si="238"/>
        <v>139</v>
      </c>
      <c r="AW144" s="511">
        <f t="shared" si="225"/>
        <v>139</v>
      </c>
      <c r="AX144" s="64"/>
      <c r="AY144" s="65"/>
      <c r="AZ144" s="66"/>
      <c r="BA144" s="67"/>
      <c r="BB144" s="68"/>
      <c r="BC144" s="45">
        <f t="shared" si="226"/>
        <v>0</v>
      </c>
      <c r="BD144" s="44">
        <f t="shared" si="227"/>
        <v>0</v>
      </c>
      <c r="BE144" s="512">
        <f t="shared" si="228"/>
        <v>145.95000000000002</v>
      </c>
      <c r="BF144" s="242"/>
      <c r="BG144" s="210">
        <f t="shared" si="229"/>
        <v>0</v>
      </c>
      <c r="BH144" s="512">
        <f t="shared" si="230"/>
        <v>152.9</v>
      </c>
      <c r="BI144" s="95"/>
      <c r="BJ144" s="44">
        <f t="shared" si="231"/>
        <v>0</v>
      </c>
      <c r="BK144" s="512">
        <f t="shared" si="232"/>
        <v>159.85</v>
      </c>
      <c r="BL144" s="95"/>
      <c r="BM144" s="210">
        <f t="shared" si="233"/>
        <v>0</v>
      </c>
      <c r="BN144" s="512">
        <f t="shared" si="234"/>
        <v>166.79999999999998</v>
      </c>
      <c r="BO144" s="397">
        <f t="shared" si="235"/>
        <v>0</v>
      </c>
      <c r="BP144" s="210">
        <f t="shared" si="236"/>
        <v>0</v>
      </c>
      <c r="BQ144" s="44">
        <f t="shared" si="237"/>
        <v>0</v>
      </c>
      <c r="BR144" s="70">
        <v>720</v>
      </c>
    </row>
    <row r="145" spans="1:70" ht="12.75" customHeight="1">
      <c r="A145" s="44" t="str">
        <f t="shared" si="221"/>
        <v>LA30630</v>
      </c>
      <c r="B145" s="115" t="s">
        <v>963</v>
      </c>
      <c r="C145" s="47" t="s">
        <v>967</v>
      </c>
      <c r="D145" s="115" t="s">
        <v>7</v>
      </c>
      <c r="E145" s="232"/>
      <c r="F145" s="48" t="s">
        <v>58</v>
      </c>
      <c r="G145" s="355" t="s">
        <v>76</v>
      </c>
      <c r="H145" s="621" t="s">
        <v>74</v>
      </c>
      <c r="I145" s="223" t="s">
        <v>1798</v>
      </c>
      <c r="J145" s="636" t="s">
        <v>1812</v>
      </c>
      <c r="K145" s="636" t="s">
        <v>1797</v>
      </c>
      <c r="L145" s="223" t="s">
        <v>1799</v>
      </c>
      <c r="M145" s="641">
        <v>5.1050000000000004</v>
      </c>
      <c r="N145" s="547">
        <v>5</v>
      </c>
      <c r="O145" s="179"/>
      <c r="P145" s="179"/>
      <c r="Q145" s="421"/>
      <c r="R145" s="50"/>
      <c r="S145" s="51"/>
      <c r="T145" s="52"/>
      <c r="U145" s="53"/>
      <c r="V145" s="54"/>
      <c r="W145" s="55"/>
      <c r="X145" s="56"/>
      <c r="Y145" s="57"/>
      <c r="Z145" s="58"/>
      <c r="AA145" s="59"/>
      <c r="AB145" s="95"/>
      <c r="AC145" s="95"/>
      <c r="AD145" s="213">
        <f t="shared" si="220"/>
        <v>0</v>
      </c>
      <c r="AE145" s="61">
        <f t="shared" si="222"/>
        <v>0</v>
      </c>
      <c r="AF145" s="62"/>
      <c r="AG145" s="62"/>
      <c r="AH145" s="63"/>
      <c r="AI145" s="62"/>
      <c r="AJ145" s="62"/>
      <c r="AK145" s="62"/>
      <c r="AL145" s="516"/>
      <c r="AM145" s="510"/>
      <c r="AN145" s="62">
        <f>ROUND(CEILING(AR145*('Summary '!$J$2/100+1),5),0)-1</f>
        <v>154</v>
      </c>
      <c r="AO145" s="63">
        <f t="shared" si="223"/>
        <v>0</v>
      </c>
      <c r="AP145" s="63">
        <f t="shared" si="224"/>
        <v>0</v>
      </c>
      <c r="AQ145" s="63"/>
      <c r="AR145" s="62">
        <v>124</v>
      </c>
      <c r="AS145" s="62"/>
      <c r="AT145" s="514"/>
      <c r="AU145" s="515"/>
      <c r="AV145" s="511">
        <f t="shared" si="238"/>
        <v>124</v>
      </c>
      <c r="AW145" s="511">
        <f t="shared" si="225"/>
        <v>124</v>
      </c>
      <c r="AX145" s="64"/>
      <c r="AY145" s="65"/>
      <c r="AZ145" s="66"/>
      <c r="BA145" s="67"/>
      <c r="BB145" s="68"/>
      <c r="BC145" s="45">
        <f t="shared" si="226"/>
        <v>0</v>
      </c>
      <c r="BD145" s="44">
        <f t="shared" si="227"/>
        <v>0</v>
      </c>
      <c r="BE145" s="512">
        <f t="shared" si="228"/>
        <v>130.20000000000002</v>
      </c>
      <c r="BF145" s="242"/>
      <c r="BG145" s="210">
        <f t="shared" si="229"/>
        <v>0</v>
      </c>
      <c r="BH145" s="512">
        <f t="shared" si="230"/>
        <v>136.4</v>
      </c>
      <c r="BI145" s="95"/>
      <c r="BJ145" s="44">
        <f t="shared" si="231"/>
        <v>0</v>
      </c>
      <c r="BK145" s="512">
        <f t="shared" si="232"/>
        <v>142.6</v>
      </c>
      <c r="BL145" s="95"/>
      <c r="BM145" s="210">
        <f t="shared" si="233"/>
        <v>0</v>
      </c>
      <c r="BN145" s="512">
        <f t="shared" si="234"/>
        <v>148.79999999999998</v>
      </c>
      <c r="BO145" s="397">
        <f t="shared" si="235"/>
        <v>0</v>
      </c>
      <c r="BP145" s="210">
        <f t="shared" si="236"/>
        <v>0</v>
      </c>
      <c r="BQ145" s="44">
        <f t="shared" si="237"/>
        <v>0</v>
      </c>
      <c r="BR145" s="70">
        <v>630</v>
      </c>
    </row>
    <row r="146" spans="1:70" ht="12.75" customHeight="1">
      <c r="A146" s="44" t="str">
        <f t="shared" si="221"/>
        <v>LA30703</v>
      </c>
      <c r="B146" s="115" t="s">
        <v>963</v>
      </c>
      <c r="C146" s="47" t="s">
        <v>968</v>
      </c>
      <c r="D146" s="115" t="s">
        <v>7</v>
      </c>
      <c r="E146" s="232"/>
      <c r="F146" s="48" t="s">
        <v>58</v>
      </c>
      <c r="G146" s="355" t="s">
        <v>76</v>
      </c>
      <c r="H146" s="621" t="s">
        <v>74</v>
      </c>
      <c r="I146" s="223" t="s">
        <v>1798</v>
      </c>
      <c r="J146" s="636" t="s">
        <v>1812</v>
      </c>
      <c r="K146" s="636" t="s">
        <v>1797</v>
      </c>
      <c r="L146" s="223" t="s">
        <v>1799</v>
      </c>
      <c r="M146" s="641">
        <v>10.586</v>
      </c>
      <c r="N146" s="547">
        <v>5</v>
      </c>
      <c r="O146" s="179"/>
      <c r="P146" s="179"/>
      <c r="Q146" s="421"/>
      <c r="R146" s="50"/>
      <c r="S146" s="51"/>
      <c r="T146" s="52"/>
      <c r="U146" s="53"/>
      <c r="V146" s="54"/>
      <c r="W146" s="55"/>
      <c r="X146" s="56"/>
      <c r="Y146" s="57"/>
      <c r="Z146" s="58"/>
      <c r="AA146" s="59"/>
      <c r="AB146" s="95"/>
      <c r="AC146" s="95"/>
      <c r="AD146" s="213">
        <f t="shared" si="220"/>
        <v>0</v>
      </c>
      <c r="AE146" s="61">
        <f t="shared" si="222"/>
        <v>0</v>
      </c>
      <c r="AF146" s="62"/>
      <c r="AG146" s="62"/>
      <c r="AH146" s="63"/>
      <c r="AI146" s="62"/>
      <c r="AJ146" s="62"/>
      <c r="AK146" s="62"/>
      <c r="AL146" s="516"/>
      <c r="AM146" s="510"/>
      <c r="AN146" s="62">
        <f>ROUND(CEILING(AR146*('Summary '!$J$2/100+1),5),0)-1</f>
        <v>194</v>
      </c>
      <c r="AO146" s="63">
        <f t="shared" si="223"/>
        <v>0</v>
      </c>
      <c r="AP146" s="63">
        <f t="shared" si="224"/>
        <v>0</v>
      </c>
      <c r="AQ146" s="63"/>
      <c r="AR146" s="62">
        <v>159</v>
      </c>
      <c r="AS146" s="62"/>
      <c r="AT146" s="514"/>
      <c r="AU146" s="515"/>
      <c r="AV146" s="511">
        <f t="shared" si="238"/>
        <v>159</v>
      </c>
      <c r="AW146" s="511">
        <f t="shared" si="225"/>
        <v>159</v>
      </c>
      <c r="AX146" s="64"/>
      <c r="AY146" s="65"/>
      <c r="AZ146" s="66"/>
      <c r="BA146" s="67"/>
      <c r="BB146" s="68"/>
      <c r="BC146" s="45">
        <f t="shared" si="226"/>
        <v>0</v>
      </c>
      <c r="BD146" s="44">
        <f t="shared" si="227"/>
        <v>0</v>
      </c>
      <c r="BE146" s="512">
        <f t="shared" si="228"/>
        <v>166.95000000000002</v>
      </c>
      <c r="BF146" s="242"/>
      <c r="BG146" s="210">
        <f t="shared" si="229"/>
        <v>0</v>
      </c>
      <c r="BH146" s="512">
        <f t="shared" si="230"/>
        <v>174.9</v>
      </c>
      <c r="BI146" s="95"/>
      <c r="BJ146" s="44">
        <f t="shared" si="231"/>
        <v>0</v>
      </c>
      <c r="BK146" s="512">
        <f t="shared" si="232"/>
        <v>182.85</v>
      </c>
      <c r="BL146" s="95"/>
      <c r="BM146" s="210">
        <f t="shared" si="233"/>
        <v>0</v>
      </c>
      <c r="BN146" s="512">
        <f t="shared" si="234"/>
        <v>190.79999999999998</v>
      </c>
      <c r="BO146" s="397">
        <f t="shared" si="235"/>
        <v>0</v>
      </c>
      <c r="BP146" s="210">
        <f t="shared" si="236"/>
        <v>0</v>
      </c>
      <c r="BQ146" s="44">
        <f t="shared" si="237"/>
        <v>0</v>
      </c>
      <c r="BR146" s="70">
        <v>703</v>
      </c>
    </row>
    <row r="147" spans="1:70" ht="12.75" customHeight="1">
      <c r="A147" s="44" t="str">
        <f t="shared" si="221"/>
        <v>LA30707</v>
      </c>
      <c r="B147" s="115" t="s">
        <v>963</v>
      </c>
      <c r="C147" s="47" t="s">
        <v>969</v>
      </c>
      <c r="D147" s="115" t="s">
        <v>7</v>
      </c>
      <c r="E147" s="232"/>
      <c r="F147" s="48" t="s">
        <v>58</v>
      </c>
      <c r="G147" s="355" t="s">
        <v>76</v>
      </c>
      <c r="H147" s="621" t="s">
        <v>74</v>
      </c>
      <c r="I147" s="223" t="s">
        <v>1798</v>
      </c>
      <c r="J147" s="636" t="s">
        <v>1812</v>
      </c>
      <c r="K147" s="636" t="s">
        <v>1797</v>
      </c>
      <c r="L147" s="223" t="s">
        <v>1799</v>
      </c>
      <c r="M147" s="641">
        <v>8.2059999999999995</v>
      </c>
      <c r="N147" s="547">
        <v>5</v>
      </c>
      <c r="O147" s="179"/>
      <c r="P147" s="179"/>
      <c r="Q147" s="421"/>
      <c r="R147" s="50"/>
      <c r="S147" s="51"/>
      <c r="T147" s="52"/>
      <c r="U147" s="53"/>
      <c r="V147" s="54"/>
      <c r="W147" s="55"/>
      <c r="X147" s="56"/>
      <c r="Y147" s="57"/>
      <c r="Z147" s="58"/>
      <c r="AA147" s="59"/>
      <c r="AB147" s="95"/>
      <c r="AC147" s="95"/>
      <c r="AD147" s="213">
        <f t="shared" si="220"/>
        <v>0</v>
      </c>
      <c r="AE147" s="61">
        <f t="shared" si="222"/>
        <v>0</v>
      </c>
      <c r="AF147" s="62"/>
      <c r="AG147" s="62"/>
      <c r="AH147" s="63"/>
      <c r="AI147" s="62"/>
      <c r="AJ147" s="62"/>
      <c r="AK147" s="62"/>
      <c r="AL147" s="516"/>
      <c r="AM147" s="510"/>
      <c r="AN147" s="62">
        <f>ROUND(CEILING(AR147*('Summary '!$J$2/100+1),5),0)-1</f>
        <v>169</v>
      </c>
      <c r="AO147" s="63">
        <f t="shared" si="223"/>
        <v>0</v>
      </c>
      <c r="AP147" s="63">
        <f t="shared" si="224"/>
        <v>0</v>
      </c>
      <c r="AQ147" s="63"/>
      <c r="AR147" s="62">
        <v>139</v>
      </c>
      <c r="AS147" s="62"/>
      <c r="AT147" s="514"/>
      <c r="AU147" s="515"/>
      <c r="AV147" s="511">
        <f t="shared" si="238"/>
        <v>139</v>
      </c>
      <c r="AW147" s="511">
        <f t="shared" si="225"/>
        <v>139</v>
      </c>
      <c r="AX147" s="64"/>
      <c r="AY147" s="65"/>
      <c r="AZ147" s="66"/>
      <c r="BA147" s="67"/>
      <c r="BB147" s="68"/>
      <c r="BC147" s="45">
        <f t="shared" si="226"/>
        <v>0</v>
      </c>
      <c r="BD147" s="44">
        <f t="shared" si="227"/>
        <v>0</v>
      </c>
      <c r="BE147" s="512">
        <f t="shared" si="228"/>
        <v>145.95000000000002</v>
      </c>
      <c r="BF147" s="242"/>
      <c r="BG147" s="210">
        <f t="shared" si="229"/>
        <v>0</v>
      </c>
      <c r="BH147" s="512">
        <f t="shared" si="230"/>
        <v>152.9</v>
      </c>
      <c r="BI147" s="95"/>
      <c r="BJ147" s="44">
        <f t="shared" si="231"/>
        <v>0</v>
      </c>
      <c r="BK147" s="512">
        <f t="shared" si="232"/>
        <v>159.85</v>
      </c>
      <c r="BL147" s="95"/>
      <c r="BM147" s="210">
        <f t="shared" si="233"/>
        <v>0</v>
      </c>
      <c r="BN147" s="512">
        <f t="shared" si="234"/>
        <v>166.79999999999998</v>
      </c>
      <c r="BO147" s="397">
        <f t="shared" si="235"/>
        <v>0</v>
      </c>
      <c r="BP147" s="210">
        <f t="shared" si="236"/>
        <v>0</v>
      </c>
      <c r="BQ147" s="44">
        <f t="shared" si="237"/>
        <v>0</v>
      </c>
      <c r="BR147" s="70">
        <v>707</v>
      </c>
    </row>
    <row r="148" spans="1:70" ht="12.75" customHeight="1">
      <c r="A148" s="44" t="str">
        <f t="shared" si="221"/>
        <v>LA30704</v>
      </c>
      <c r="B148" s="115" t="s">
        <v>963</v>
      </c>
      <c r="C148" s="47" t="s">
        <v>970</v>
      </c>
      <c r="D148" s="115" t="s">
        <v>7</v>
      </c>
      <c r="E148" s="232"/>
      <c r="F148" s="48" t="s">
        <v>58</v>
      </c>
      <c r="G148" s="355" t="s">
        <v>76</v>
      </c>
      <c r="H148" s="621" t="s">
        <v>74</v>
      </c>
      <c r="I148" s="223" t="s">
        <v>1798</v>
      </c>
      <c r="J148" s="636" t="s">
        <v>1812</v>
      </c>
      <c r="K148" s="636" t="s">
        <v>1797</v>
      </c>
      <c r="L148" s="223" t="s">
        <v>1799</v>
      </c>
      <c r="M148" s="641">
        <v>5.0220000000000002</v>
      </c>
      <c r="N148" s="547">
        <v>2</v>
      </c>
      <c r="O148" s="179"/>
      <c r="P148" s="179"/>
      <c r="Q148" s="421"/>
      <c r="R148" s="50"/>
      <c r="S148" s="51"/>
      <c r="T148" s="52"/>
      <c r="U148" s="53"/>
      <c r="V148" s="54"/>
      <c r="W148" s="55"/>
      <c r="X148" s="56"/>
      <c r="Y148" s="57"/>
      <c r="Z148" s="58"/>
      <c r="AA148" s="59"/>
      <c r="AB148" s="95"/>
      <c r="AC148" s="95"/>
      <c r="AD148" s="213">
        <f t="shared" si="220"/>
        <v>0</v>
      </c>
      <c r="AE148" s="61">
        <f t="shared" si="222"/>
        <v>0</v>
      </c>
      <c r="AF148" s="62"/>
      <c r="AG148" s="62"/>
      <c r="AH148" s="63"/>
      <c r="AI148" s="62"/>
      <c r="AJ148" s="62"/>
      <c r="AK148" s="62"/>
      <c r="AL148" s="516"/>
      <c r="AM148" s="510"/>
      <c r="AN148" s="62">
        <f>ROUND(CEILING(AR148*('Summary '!$J$2/100+1),5),0)-1</f>
        <v>154</v>
      </c>
      <c r="AO148" s="63">
        <f t="shared" si="223"/>
        <v>0</v>
      </c>
      <c r="AP148" s="63">
        <f t="shared" si="224"/>
        <v>0</v>
      </c>
      <c r="AQ148" s="63"/>
      <c r="AR148" s="62">
        <v>124</v>
      </c>
      <c r="AS148" s="62"/>
      <c r="AT148" s="514"/>
      <c r="AU148" s="515"/>
      <c r="AV148" s="511">
        <f t="shared" si="238"/>
        <v>124</v>
      </c>
      <c r="AW148" s="511">
        <f t="shared" si="225"/>
        <v>124</v>
      </c>
      <c r="AX148" s="64"/>
      <c r="AY148" s="65"/>
      <c r="AZ148" s="66"/>
      <c r="BA148" s="67"/>
      <c r="BB148" s="68"/>
      <c r="BC148" s="45">
        <f t="shared" si="226"/>
        <v>0</v>
      </c>
      <c r="BD148" s="44">
        <f t="shared" si="227"/>
        <v>0</v>
      </c>
      <c r="BE148" s="512">
        <f t="shared" si="228"/>
        <v>130.20000000000002</v>
      </c>
      <c r="BF148" s="242"/>
      <c r="BG148" s="210">
        <f t="shared" si="229"/>
        <v>0</v>
      </c>
      <c r="BH148" s="512">
        <f t="shared" si="230"/>
        <v>136.4</v>
      </c>
      <c r="BI148" s="95"/>
      <c r="BJ148" s="44">
        <f t="shared" si="231"/>
        <v>0</v>
      </c>
      <c r="BK148" s="512">
        <f t="shared" si="232"/>
        <v>142.6</v>
      </c>
      <c r="BL148" s="95"/>
      <c r="BM148" s="210">
        <f t="shared" si="233"/>
        <v>0</v>
      </c>
      <c r="BN148" s="512">
        <f t="shared" si="234"/>
        <v>148.79999999999998</v>
      </c>
      <c r="BO148" s="397">
        <f t="shared" si="235"/>
        <v>0</v>
      </c>
      <c r="BP148" s="210">
        <f t="shared" si="236"/>
        <v>0</v>
      </c>
      <c r="BQ148" s="44">
        <f t="shared" si="237"/>
        <v>0</v>
      </c>
      <c r="BR148" s="70">
        <v>704</v>
      </c>
    </row>
    <row r="149" spans="1:70" ht="12.75" customHeight="1">
      <c r="A149" s="44" t="str">
        <f t="shared" si="221"/>
        <v>LA30706</v>
      </c>
      <c r="B149" s="115" t="s">
        <v>963</v>
      </c>
      <c r="C149" s="47" t="s">
        <v>971</v>
      </c>
      <c r="D149" s="115" t="s">
        <v>7</v>
      </c>
      <c r="E149" s="232"/>
      <c r="F149" s="48" t="s">
        <v>58</v>
      </c>
      <c r="G149" s="355" t="s">
        <v>76</v>
      </c>
      <c r="H149" s="621" t="s">
        <v>74</v>
      </c>
      <c r="I149" s="223" t="s">
        <v>1798</v>
      </c>
      <c r="J149" s="636" t="s">
        <v>1812</v>
      </c>
      <c r="K149" s="636" t="s">
        <v>1797</v>
      </c>
      <c r="L149" s="223" t="s">
        <v>1799</v>
      </c>
      <c r="M149" s="641">
        <v>6.1109999999999998</v>
      </c>
      <c r="N149" s="547">
        <v>2</v>
      </c>
      <c r="O149" s="179"/>
      <c r="P149" s="179"/>
      <c r="Q149" s="421"/>
      <c r="R149" s="50"/>
      <c r="S149" s="51"/>
      <c r="T149" s="52"/>
      <c r="U149" s="53"/>
      <c r="V149" s="54"/>
      <c r="W149" s="55"/>
      <c r="X149" s="56"/>
      <c r="Y149" s="57"/>
      <c r="Z149" s="58"/>
      <c r="AA149" s="59"/>
      <c r="AB149" s="95"/>
      <c r="AC149" s="95"/>
      <c r="AD149" s="213">
        <f t="shared" si="220"/>
        <v>0</v>
      </c>
      <c r="AE149" s="61">
        <f t="shared" si="222"/>
        <v>0</v>
      </c>
      <c r="AF149" s="62"/>
      <c r="AG149" s="62"/>
      <c r="AH149" s="63"/>
      <c r="AI149" s="62"/>
      <c r="AJ149" s="62"/>
      <c r="AK149" s="62"/>
      <c r="AL149" s="516"/>
      <c r="AM149" s="510"/>
      <c r="AN149" s="62">
        <f>ROUND(CEILING(AR149*('Summary '!$J$2/100+1),5),0)-1</f>
        <v>154</v>
      </c>
      <c r="AO149" s="63">
        <f t="shared" si="223"/>
        <v>0</v>
      </c>
      <c r="AP149" s="63">
        <f t="shared" si="224"/>
        <v>0</v>
      </c>
      <c r="AQ149" s="63"/>
      <c r="AR149" s="62">
        <v>124</v>
      </c>
      <c r="AS149" s="62"/>
      <c r="AT149" s="514"/>
      <c r="AU149" s="515"/>
      <c r="AV149" s="511">
        <f t="shared" si="238"/>
        <v>124</v>
      </c>
      <c r="AW149" s="511">
        <f t="shared" si="225"/>
        <v>124</v>
      </c>
      <c r="AX149" s="64"/>
      <c r="AY149" s="65"/>
      <c r="AZ149" s="66"/>
      <c r="BA149" s="67"/>
      <c r="BB149" s="68"/>
      <c r="BC149" s="45">
        <f t="shared" si="226"/>
        <v>0</v>
      </c>
      <c r="BD149" s="44">
        <f t="shared" si="227"/>
        <v>0</v>
      </c>
      <c r="BE149" s="512">
        <f t="shared" si="228"/>
        <v>130.20000000000002</v>
      </c>
      <c r="BF149" s="242"/>
      <c r="BG149" s="210">
        <f t="shared" si="229"/>
        <v>0</v>
      </c>
      <c r="BH149" s="512">
        <f t="shared" si="230"/>
        <v>136.4</v>
      </c>
      <c r="BI149" s="95"/>
      <c r="BJ149" s="44">
        <f t="shared" si="231"/>
        <v>0</v>
      </c>
      <c r="BK149" s="512">
        <f t="shared" si="232"/>
        <v>142.6</v>
      </c>
      <c r="BL149" s="95"/>
      <c r="BM149" s="210">
        <f t="shared" si="233"/>
        <v>0</v>
      </c>
      <c r="BN149" s="512">
        <f t="shared" si="234"/>
        <v>148.79999999999998</v>
      </c>
      <c r="BO149" s="397">
        <f t="shared" si="235"/>
        <v>0</v>
      </c>
      <c r="BP149" s="210">
        <f t="shared" si="236"/>
        <v>0</v>
      </c>
      <c r="BQ149" s="44">
        <f t="shared" si="237"/>
        <v>0</v>
      </c>
      <c r="BR149" s="70">
        <v>706</v>
      </c>
    </row>
    <row r="150" spans="1:70" ht="12.75" customHeight="1">
      <c r="A150" s="44" t="str">
        <f t="shared" si="221"/>
        <v>LA31498</v>
      </c>
      <c r="B150" s="115" t="s">
        <v>963</v>
      </c>
      <c r="C150" s="47" t="s">
        <v>972</v>
      </c>
      <c r="D150" s="115" t="s">
        <v>7</v>
      </c>
      <c r="E150" s="232"/>
      <c r="F150" s="48" t="s">
        <v>58</v>
      </c>
      <c r="G150" s="536" t="s">
        <v>87</v>
      </c>
      <c r="H150" s="621" t="s">
        <v>74</v>
      </c>
      <c r="I150" s="223" t="s">
        <v>1798</v>
      </c>
      <c r="J150" s="636" t="s">
        <v>1812</v>
      </c>
      <c r="K150" s="636" t="s">
        <v>1797</v>
      </c>
      <c r="L150" s="223" t="s">
        <v>1799</v>
      </c>
      <c r="M150" s="641">
        <v>9.2089999999999996</v>
      </c>
      <c r="N150" s="547">
        <v>2</v>
      </c>
      <c r="O150" s="179"/>
      <c r="P150" s="179"/>
      <c r="Q150" s="421"/>
      <c r="R150" s="50"/>
      <c r="S150" s="51"/>
      <c r="T150" s="52"/>
      <c r="U150" s="53"/>
      <c r="V150" s="54"/>
      <c r="W150" s="55"/>
      <c r="X150" s="56"/>
      <c r="Y150" s="57"/>
      <c r="Z150" s="58"/>
      <c r="AA150" s="59"/>
      <c r="AB150" s="95"/>
      <c r="AC150" s="95"/>
      <c r="AD150" s="213">
        <f t="shared" si="220"/>
        <v>0</v>
      </c>
      <c r="AE150" s="61">
        <f t="shared" si="222"/>
        <v>0</v>
      </c>
      <c r="AF150" s="62"/>
      <c r="AG150" s="62"/>
      <c r="AH150" s="63"/>
      <c r="AI150" s="62"/>
      <c r="AJ150" s="62"/>
      <c r="AK150" s="62"/>
      <c r="AL150" s="516"/>
      <c r="AM150" s="510"/>
      <c r="AN150" s="62">
        <f>ROUND(CEILING(AR150*('Summary '!$J$2/100+1),5),0)-1</f>
        <v>179</v>
      </c>
      <c r="AO150" s="63">
        <f t="shared" si="223"/>
        <v>0</v>
      </c>
      <c r="AP150" s="63">
        <f t="shared" si="224"/>
        <v>0</v>
      </c>
      <c r="AQ150" s="63"/>
      <c r="AR150" s="62">
        <v>144</v>
      </c>
      <c r="AS150" s="62"/>
      <c r="AT150" s="514"/>
      <c r="AU150" s="515"/>
      <c r="AV150" s="511">
        <f t="shared" si="238"/>
        <v>144</v>
      </c>
      <c r="AW150" s="511">
        <f t="shared" si="225"/>
        <v>144</v>
      </c>
      <c r="AX150" s="64"/>
      <c r="AY150" s="65"/>
      <c r="AZ150" s="66"/>
      <c r="BA150" s="67"/>
      <c r="BB150" s="68"/>
      <c r="BC150" s="45">
        <f t="shared" si="226"/>
        <v>0</v>
      </c>
      <c r="BD150" s="44">
        <f t="shared" si="227"/>
        <v>0</v>
      </c>
      <c r="BE150" s="512">
        <f t="shared" si="228"/>
        <v>151.20000000000002</v>
      </c>
      <c r="BF150" s="242"/>
      <c r="BG150" s="210">
        <f t="shared" si="229"/>
        <v>0</v>
      </c>
      <c r="BH150" s="512">
        <f t="shared" si="230"/>
        <v>158.4</v>
      </c>
      <c r="BI150" s="95"/>
      <c r="BJ150" s="44">
        <f t="shared" si="231"/>
        <v>0</v>
      </c>
      <c r="BK150" s="512">
        <f t="shared" si="232"/>
        <v>165.6</v>
      </c>
      <c r="BL150" s="95"/>
      <c r="BM150" s="210">
        <f t="shared" si="233"/>
        <v>0</v>
      </c>
      <c r="BN150" s="512">
        <f t="shared" si="234"/>
        <v>172.79999999999998</v>
      </c>
      <c r="BO150" s="397">
        <f t="shared" si="235"/>
        <v>0</v>
      </c>
      <c r="BP150" s="210">
        <f t="shared" si="236"/>
        <v>0</v>
      </c>
      <c r="BQ150" s="44">
        <f t="shared" si="237"/>
        <v>0</v>
      </c>
      <c r="BR150" s="70">
        <v>1498</v>
      </c>
    </row>
    <row r="151" spans="1:70" ht="12.75" customHeight="1">
      <c r="A151" s="44" t="str">
        <f t="shared" si="221"/>
        <v>LA30469</v>
      </c>
      <c r="B151" s="115" t="s">
        <v>963</v>
      </c>
      <c r="C151" s="47" t="s">
        <v>973</v>
      </c>
      <c r="D151" s="115" t="s">
        <v>7</v>
      </c>
      <c r="E151" s="232"/>
      <c r="F151" s="48" t="s">
        <v>331</v>
      </c>
      <c r="G151" s="48" t="s">
        <v>87</v>
      </c>
      <c r="H151" s="621" t="s">
        <v>74</v>
      </c>
      <c r="I151" s="223" t="s">
        <v>1798</v>
      </c>
      <c r="J151" s="636" t="s">
        <v>1812</v>
      </c>
      <c r="K151" s="636" t="s">
        <v>1797</v>
      </c>
      <c r="L151" s="223" t="s">
        <v>1799</v>
      </c>
      <c r="M151" s="628">
        <v>4.032</v>
      </c>
      <c r="N151" s="542">
        <v>5</v>
      </c>
      <c r="O151" s="546"/>
      <c r="P151" s="546"/>
      <c r="Q151" s="421"/>
      <c r="R151" s="50"/>
      <c r="S151" s="51"/>
      <c r="T151" s="52"/>
      <c r="U151" s="53"/>
      <c r="V151" s="54"/>
      <c r="W151" s="55"/>
      <c r="X151" s="56"/>
      <c r="Y151" s="57"/>
      <c r="Z151" s="58"/>
      <c r="AA151" s="59"/>
      <c r="AB151" s="95"/>
      <c r="AC151" s="95"/>
      <c r="AD151" s="213">
        <f t="shared" si="220"/>
        <v>0</v>
      </c>
      <c r="AE151" s="61">
        <f t="shared" si="222"/>
        <v>0</v>
      </c>
      <c r="AF151" s="62"/>
      <c r="AG151" s="62"/>
      <c r="AH151" s="63"/>
      <c r="AI151" s="62"/>
      <c r="AJ151" s="62"/>
      <c r="AK151" s="62"/>
      <c r="AL151" s="516"/>
      <c r="AM151" s="510"/>
      <c r="AN151" s="62">
        <f>ROUND(CEILING(AR151*('Summary '!$J$2/100+1),5),0)-1</f>
        <v>149</v>
      </c>
      <c r="AO151" s="63">
        <f t="shared" si="223"/>
        <v>0</v>
      </c>
      <c r="AP151" s="63">
        <f t="shared" si="224"/>
        <v>0</v>
      </c>
      <c r="AQ151" s="63"/>
      <c r="AR151" s="62">
        <v>119</v>
      </c>
      <c r="AS151" s="62"/>
      <c r="AT151" s="514"/>
      <c r="AU151" s="515"/>
      <c r="AV151" s="511">
        <f t="shared" si="238"/>
        <v>119</v>
      </c>
      <c r="AW151" s="511">
        <f t="shared" si="225"/>
        <v>119</v>
      </c>
      <c r="AX151" s="64"/>
      <c r="AY151" s="65"/>
      <c r="AZ151" s="66"/>
      <c r="BA151" s="67"/>
      <c r="BB151" s="68"/>
      <c r="BC151" s="45">
        <f t="shared" si="226"/>
        <v>0</v>
      </c>
      <c r="BD151" s="44">
        <f t="shared" si="227"/>
        <v>0</v>
      </c>
      <c r="BE151" s="512">
        <f t="shared" si="228"/>
        <v>124.95</v>
      </c>
      <c r="BF151" s="242"/>
      <c r="BG151" s="210">
        <f t="shared" si="229"/>
        <v>0</v>
      </c>
      <c r="BH151" s="512">
        <f t="shared" si="230"/>
        <v>130.9</v>
      </c>
      <c r="BI151" s="95"/>
      <c r="BJ151" s="44">
        <f t="shared" si="231"/>
        <v>0</v>
      </c>
      <c r="BK151" s="512">
        <f t="shared" si="232"/>
        <v>136.85</v>
      </c>
      <c r="BL151" s="95"/>
      <c r="BM151" s="210">
        <f t="shared" si="233"/>
        <v>0</v>
      </c>
      <c r="BN151" s="512">
        <f t="shared" si="234"/>
        <v>142.79999999999998</v>
      </c>
      <c r="BO151" s="397">
        <f t="shared" si="235"/>
        <v>0</v>
      </c>
      <c r="BP151" s="210">
        <f t="shared" si="236"/>
        <v>0</v>
      </c>
      <c r="BQ151" s="44">
        <f t="shared" si="237"/>
        <v>0</v>
      </c>
      <c r="BR151" s="70">
        <v>469</v>
      </c>
    </row>
    <row r="152" spans="1:70" ht="12.75" customHeight="1">
      <c r="A152" s="44" t="str">
        <f t="shared" si="221"/>
        <v>LA30470</v>
      </c>
      <c r="B152" s="115" t="s">
        <v>963</v>
      </c>
      <c r="C152" s="47" t="s">
        <v>974</v>
      </c>
      <c r="D152" s="115" t="s">
        <v>7</v>
      </c>
      <c r="E152" s="232"/>
      <c r="F152" s="48" t="s">
        <v>331</v>
      </c>
      <c r="G152" s="48" t="s">
        <v>87</v>
      </c>
      <c r="H152" s="621" t="s">
        <v>74</v>
      </c>
      <c r="I152" s="223" t="s">
        <v>1798</v>
      </c>
      <c r="J152" s="636" t="s">
        <v>1812</v>
      </c>
      <c r="K152" s="636" t="s">
        <v>1797</v>
      </c>
      <c r="L152" s="223" t="s">
        <v>1799</v>
      </c>
      <c r="M152" s="628">
        <v>7.4871999999999996</v>
      </c>
      <c r="N152" s="542">
        <v>2</v>
      </c>
      <c r="O152" s="546"/>
      <c r="P152" s="546"/>
      <c r="Q152" s="421"/>
      <c r="R152" s="50"/>
      <c r="S152" s="51"/>
      <c r="T152" s="52"/>
      <c r="U152" s="53"/>
      <c r="V152" s="54"/>
      <c r="W152" s="55"/>
      <c r="X152" s="56"/>
      <c r="Y152" s="57"/>
      <c r="Z152" s="58"/>
      <c r="AA152" s="59"/>
      <c r="AB152" s="95"/>
      <c r="AC152" s="95"/>
      <c r="AD152" s="213">
        <f t="shared" si="220"/>
        <v>0</v>
      </c>
      <c r="AE152" s="61">
        <f t="shared" si="222"/>
        <v>0</v>
      </c>
      <c r="AF152" s="62"/>
      <c r="AG152" s="62"/>
      <c r="AH152" s="63"/>
      <c r="AI152" s="62"/>
      <c r="AJ152" s="62"/>
      <c r="AK152" s="62"/>
      <c r="AL152" s="516"/>
      <c r="AM152" s="510"/>
      <c r="AN152" s="62">
        <f>ROUND(CEILING(AR152*('Summary '!$J$2/100+1),5),0)-1</f>
        <v>169</v>
      </c>
      <c r="AO152" s="63">
        <f t="shared" si="223"/>
        <v>0</v>
      </c>
      <c r="AP152" s="63">
        <f t="shared" si="224"/>
        <v>0</v>
      </c>
      <c r="AQ152" s="63"/>
      <c r="AR152" s="62">
        <v>139</v>
      </c>
      <c r="AS152" s="62"/>
      <c r="AT152" s="514"/>
      <c r="AU152" s="515"/>
      <c r="AV152" s="511">
        <f t="shared" si="238"/>
        <v>139</v>
      </c>
      <c r="AW152" s="511">
        <f t="shared" si="225"/>
        <v>139</v>
      </c>
      <c r="AX152" s="64"/>
      <c r="AY152" s="65"/>
      <c r="AZ152" s="66"/>
      <c r="BA152" s="67"/>
      <c r="BB152" s="68"/>
      <c r="BC152" s="45">
        <f t="shared" si="226"/>
        <v>0</v>
      </c>
      <c r="BD152" s="44">
        <f t="shared" si="227"/>
        <v>0</v>
      </c>
      <c r="BE152" s="512">
        <f t="shared" si="228"/>
        <v>145.95000000000002</v>
      </c>
      <c r="BF152" s="242"/>
      <c r="BG152" s="210">
        <f t="shared" si="229"/>
        <v>0</v>
      </c>
      <c r="BH152" s="512">
        <f t="shared" si="230"/>
        <v>152.9</v>
      </c>
      <c r="BI152" s="95"/>
      <c r="BJ152" s="44">
        <f t="shared" si="231"/>
        <v>0</v>
      </c>
      <c r="BK152" s="512">
        <f t="shared" si="232"/>
        <v>159.85</v>
      </c>
      <c r="BL152" s="95"/>
      <c r="BM152" s="210">
        <f t="shared" si="233"/>
        <v>0</v>
      </c>
      <c r="BN152" s="512">
        <f t="shared" si="234"/>
        <v>166.79999999999998</v>
      </c>
      <c r="BO152" s="397">
        <f t="shared" si="235"/>
        <v>0</v>
      </c>
      <c r="BP152" s="210">
        <f t="shared" si="236"/>
        <v>0</v>
      </c>
      <c r="BQ152" s="44">
        <f t="shared" si="237"/>
        <v>0</v>
      </c>
      <c r="BR152" s="70">
        <v>470</v>
      </c>
    </row>
    <row r="153" spans="1:70" ht="12.75" customHeight="1">
      <c r="A153" s="44" t="str">
        <f t="shared" si="221"/>
        <v>LA30894</v>
      </c>
      <c r="B153" s="115" t="s">
        <v>963</v>
      </c>
      <c r="C153" s="47" t="s">
        <v>975</v>
      </c>
      <c r="D153" s="115" t="s">
        <v>7</v>
      </c>
      <c r="E153" s="232"/>
      <c r="F153" s="48" t="s">
        <v>331</v>
      </c>
      <c r="G153" s="48" t="s">
        <v>87</v>
      </c>
      <c r="H153" s="621" t="s">
        <v>74</v>
      </c>
      <c r="I153" s="223" t="s">
        <v>1798</v>
      </c>
      <c r="J153" s="636" t="s">
        <v>1812</v>
      </c>
      <c r="K153" s="636" t="s">
        <v>1797</v>
      </c>
      <c r="L153" s="223" t="s">
        <v>1799</v>
      </c>
      <c r="M153" s="628">
        <v>7.6</v>
      </c>
      <c r="N153" s="542">
        <v>2</v>
      </c>
      <c r="O153" s="546"/>
      <c r="P153" s="546"/>
      <c r="Q153" s="421"/>
      <c r="R153" s="50"/>
      <c r="S153" s="51"/>
      <c r="T153" s="52"/>
      <c r="U153" s="53"/>
      <c r="V153" s="54"/>
      <c r="W153" s="55"/>
      <c r="X153" s="56"/>
      <c r="Y153" s="57"/>
      <c r="Z153" s="58"/>
      <c r="AA153" s="59"/>
      <c r="AB153" s="95"/>
      <c r="AC153" s="95"/>
      <c r="AD153" s="213">
        <f t="shared" si="220"/>
        <v>0</v>
      </c>
      <c r="AE153" s="61">
        <f t="shared" si="222"/>
        <v>0</v>
      </c>
      <c r="AF153" s="62"/>
      <c r="AG153" s="62"/>
      <c r="AH153" s="63"/>
      <c r="AI153" s="62"/>
      <c r="AJ153" s="62"/>
      <c r="AK153" s="62"/>
      <c r="AL153" s="516"/>
      <c r="AM153" s="510"/>
      <c r="AN153" s="62">
        <f>ROUND(CEILING(AR153*('Summary '!$J$2/100+1),5),0)-1</f>
        <v>149</v>
      </c>
      <c r="AO153" s="63">
        <f t="shared" si="223"/>
        <v>0</v>
      </c>
      <c r="AP153" s="63">
        <f t="shared" si="224"/>
        <v>0</v>
      </c>
      <c r="AQ153" s="63"/>
      <c r="AR153" s="62">
        <v>119</v>
      </c>
      <c r="AS153" s="62"/>
      <c r="AT153" s="514"/>
      <c r="AU153" s="515"/>
      <c r="AV153" s="511">
        <f t="shared" si="238"/>
        <v>119</v>
      </c>
      <c r="AW153" s="511">
        <f t="shared" si="225"/>
        <v>119</v>
      </c>
      <c r="AX153" s="64"/>
      <c r="AY153" s="65"/>
      <c r="AZ153" s="66"/>
      <c r="BA153" s="67"/>
      <c r="BB153" s="68"/>
      <c r="BC153" s="45">
        <f t="shared" si="226"/>
        <v>0</v>
      </c>
      <c r="BD153" s="44">
        <f t="shared" si="227"/>
        <v>0</v>
      </c>
      <c r="BE153" s="512">
        <f t="shared" si="228"/>
        <v>124.95</v>
      </c>
      <c r="BF153" s="242"/>
      <c r="BG153" s="210">
        <f t="shared" si="229"/>
        <v>0</v>
      </c>
      <c r="BH153" s="512">
        <f t="shared" si="230"/>
        <v>130.9</v>
      </c>
      <c r="BI153" s="95"/>
      <c r="BJ153" s="44">
        <f t="shared" si="231"/>
        <v>0</v>
      </c>
      <c r="BK153" s="512">
        <f t="shared" si="232"/>
        <v>136.85</v>
      </c>
      <c r="BL153" s="95"/>
      <c r="BM153" s="210">
        <f t="shared" si="233"/>
        <v>0</v>
      </c>
      <c r="BN153" s="512">
        <f t="shared" si="234"/>
        <v>142.79999999999998</v>
      </c>
      <c r="BO153" s="397">
        <f t="shared" si="235"/>
        <v>0</v>
      </c>
      <c r="BP153" s="210">
        <f t="shared" si="236"/>
        <v>0</v>
      </c>
      <c r="BQ153" s="44">
        <f t="shared" si="237"/>
        <v>0</v>
      </c>
      <c r="BR153" s="70">
        <v>894</v>
      </c>
    </row>
    <row r="154" spans="1:70" ht="12.75" customHeight="1">
      <c r="A154" s="44" t="str">
        <f t="shared" si="221"/>
        <v>LA31502</v>
      </c>
      <c r="B154" s="115" t="s">
        <v>963</v>
      </c>
      <c r="C154" s="47" t="s">
        <v>976</v>
      </c>
      <c r="D154" s="115" t="s">
        <v>7</v>
      </c>
      <c r="E154" s="232"/>
      <c r="F154" s="48" t="s">
        <v>331</v>
      </c>
      <c r="G154" s="48" t="s">
        <v>87</v>
      </c>
      <c r="H154" s="621" t="s">
        <v>74</v>
      </c>
      <c r="I154" s="223" t="s">
        <v>1798</v>
      </c>
      <c r="J154" s="636" t="s">
        <v>1812</v>
      </c>
      <c r="K154" s="636" t="s">
        <v>1797</v>
      </c>
      <c r="L154" s="223" t="s">
        <v>1799</v>
      </c>
      <c r="M154" s="641">
        <v>6.0449999999999999</v>
      </c>
      <c r="N154" s="542">
        <v>2</v>
      </c>
      <c r="O154" s="546"/>
      <c r="P154" s="546"/>
      <c r="Q154" s="421"/>
      <c r="R154" s="50"/>
      <c r="S154" s="51"/>
      <c r="T154" s="52"/>
      <c r="U154" s="53"/>
      <c r="V154" s="54"/>
      <c r="W154" s="55"/>
      <c r="X154" s="56"/>
      <c r="Y154" s="57"/>
      <c r="Z154" s="58"/>
      <c r="AA154" s="59"/>
      <c r="AB154" s="95"/>
      <c r="AC154" s="95"/>
      <c r="AD154" s="213">
        <f t="shared" si="220"/>
        <v>0</v>
      </c>
      <c r="AE154" s="61">
        <f t="shared" si="222"/>
        <v>0</v>
      </c>
      <c r="AF154" s="62"/>
      <c r="AG154" s="62"/>
      <c r="AH154" s="63"/>
      <c r="AI154" s="62"/>
      <c r="AJ154" s="62"/>
      <c r="AK154" s="62"/>
      <c r="AL154" s="516"/>
      <c r="AM154" s="510"/>
      <c r="AN154" s="62">
        <f>ROUND(CEILING(AR154*('Summary '!$J$2/100+1),5),0)-1</f>
        <v>149</v>
      </c>
      <c r="AO154" s="63">
        <f t="shared" si="223"/>
        <v>0</v>
      </c>
      <c r="AP154" s="63">
        <f t="shared" si="224"/>
        <v>0</v>
      </c>
      <c r="AQ154" s="63"/>
      <c r="AR154" s="62">
        <v>119</v>
      </c>
      <c r="AS154" s="62"/>
      <c r="AT154" s="514"/>
      <c r="AU154" s="515"/>
      <c r="AV154" s="511">
        <f t="shared" si="238"/>
        <v>119</v>
      </c>
      <c r="AW154" s="511">
        <f t="shared" si="225"/>
        <v>119</v>
      </c>
      <c r="AX154" s="64"/>
      <c r="AY154" s="65"/>
      <c r="AZ154" s="66"/>
      <c r="BA154" s="67"/>
      <c r="BB154" s="68"/>
      <c r="BC154" s="45">
        <f t="shared" si="226"/>
        <v>0</v>
      </c>
      <c r="BD154" s="44">
        <f t="shared" si="227"/>
        <v>0</v>
      </c>
      <c r="BE154" s="512">
        <f t="shared" si="228"/>
        <v>124.95</v>
      </c>
      <c r="BF154" s="242"/>
      <c r="BG154" s="210">
        <f t="shared" si="229"/>
        <v>0</v>
      </c>
      <c r="BH154" s="512">
        <f t="shared" si="230"/>
        <v>130.9</v>
      </c>
      <c r="BI154" s="95"/>
      <c r="BJ154" s="44">
        <f t="shared" si="231"/>
        <v>0</v>
      </c>
      <c r="BK154" s="512">
        <f t="shared" si="232"/>
        <v>136.85</v>
      </c>
      <c r="BL154" s="95"/>
      <c r="BM154" s="210">
        <f t="shared" si="233"/>
        <v>0</v>
      </c>
      <c r="BN154" s="512">
        <f t="shared" si="234"/>
        <v>142.79999999999998</v>
      </c>
      <c r="BO154" s="397">
        <f t="shared" si="235"/>
        <v>0</v>
      </c>
      <c r="BP154" s="210">
        <f t="shared" si="236"/>
        <v>0</v>
      </c>
      <c r="BQ154" s="44">
        <f t="shared" si="237"/>
        <v>0</v>
      </c>
      <c r="BR154" s="70">
        <v>1502</v>
      </c>
    </row>
    <row r="155" spans="1:70" ht="12.75" customHeight="1">
      <c r="A155" s="44" t="str">
        <f t="shared" si="221"/>
        <v>LA31841</v>
      </c>
      <c r="B155" s="83" t="s">
        <v>963</v>
      </c>
      <c r="C155" s="83" t="s">
        <v>977</v>
      </c>
      <c r="D155" s="83" t="s">
        <v>65</v>
      </c>
      <c r="E155" s="247"/>
      <c r="F155" s="48" t="s">
        <v>337</v>
      </c>
      <c r="G155" s="48" t="s">
        <v>99</v>
      </c>
      <c r="H155" s="621" t="s">
        <v>74</v>
      </c>
      <c r="I155" s="223" t="s">
        <v>1798</v>
      </c>
      <c r="J155" s="636" t="s">
        <v>1812</v>
      </c>
      <c r="K155" s="636" t="s">
        <v>1797</v>
      </c>
      <c r="L155" s="223" t="s">
        <v>1799</v>
      </c>
      <c r="M155" s="641">
        <v>2.1545999999999998</v>
      </c>
      <c r="N155" s="547">
        <v>1</v>
      </c>
      <c r="O155" s="179"/>
      <c r="P155" s="179"/>
      <c r="Q155" s="421"/>
      <c r="R155" s="50"/>
      <c r="S155" s="51"/>
      <c r="T155" s="52"/>
      <c r="U155" s="53"/>
      <c r="V155" s="54"/>
      <c r="W155" s="55"/>
      <c r="X155" s="56"/>
      <c r="Y155" s="57"/>
      <c r="Z155" s="58"/>
      <c r="AA155" s="59"/>
      <c r="AB155" s="95"/>
      <c r="AC155" s="95"/>
      <c r="AD155" s="213">
        <f t="shared" si="220"/>
        <v>0</v>
      </c>
      <c r="AE155" s="61">
        <f t="shared" si="222"/>
        <v>0</v>
      </c>
      <c r="AF155" s="62"/>
      <c r="AG155" s="62"/>
      <c r="AH155" s="63"/>
      <c r="AI155" s="62"/>
      <c r="AJ155" s="62"/>
      <c r="AK155" s="62"/>
      <c r="AL155" s="516"/>
      <c r="AM155" s="510"/>
      <c r="AN155" s="62">
        <f>ROUND(CEILING(AR155*('Summary '!$J$4/100+1),5),0)-1</f>
        <v>194</v>
      </c>
      <c r="AO155" s="63">
        <f t="shared" si="223"/>
        <v>0</v>
      </c>
      <c r="AP155" s="63">
        <f t="shared" si="224"/>
        <v>0</v>
      </c>
      <c r="AQ155" s="63"/>
      <c r="AR155" s="62">
        <v>159</v>
      </c>
      <c r="AS155" s="62"/>
      <c r="AT155" s="514"/>
      <c r="AU155" s="515"/>
      <c r="AV155" s="511">
        <f t="shared" si="238"/>
        <v>159</v>
      </c>
      <c r="AW155" s="511">
        <f t="shared" si="225"/>
        <v>159</v>
      </c>
      <c r="AX155" s="64"/>
      <c r="AY155" s="65"/>
      <c r="AZ155" s="66"/>
      <c r="BA155" s="67"/>
      <c r="BB155" s="68"/>
      <c r="BC155" s="45">
        <f t="shared" si="226"/>
        <v>0</v>
      </c>
      <c r="BD155" s="44">
        <f t="shared" si="227"/>
        <v>0</v>
      </c>
      <c r="BE155" s="512">
        <f t="shared" si="228"/>
        <v>166.95000000000002</v>
      </c>
      <c r="BF155" s="242"/>
      <c r="BG155" s="210">
        <f t="shared" si="229"/>
        <v>0</v>
      </c>
      <c r="BH155" s="512">
        <f t="shared" si="230"/>
        <v>174.9</v>
      </c>
      <c r="BI155" s="400"/>
      <c r="BJ155" s="44">
        <f t="shared" si="231"/>
        <v>0</v>
      </c>
      <c r="BK155" s="512">
        <f t="shared" si="232"/>
        <v>182.85</v>
      </c>
      <c r="BL155" s="400"/>
      <c r="BM155" s="210">
        <f t="shared" si="233"/>
        <v>0</v>
      </c>
      <c r="BN155" s="512">
        <f t="shared" si="234"/>
        <v>190.79999999999998</v>
      </c>
      <c r="BO155" s="397">
        <f t="shared" si="235"/>
        <v>0</v>
      </c>
      <c r="BP155" s="210">
        <f t="shared" si="236"/>
        <v>0</v>
      </c>
      <c r="BQ155" s="44">
        <f t="shared" si="237"/>
        <v>0</v>
      </c>
      <c r="BR155" s="70">
        <v>1841</v>
      </c>
    </row>
    <row r="156" spans="1:70" ht="12.75" customHeight="1">
      <c r="A156" s="44" t="str">
        <f t="shared" si="221"/>
        <v>LA31846</v>
      </c>
      <c r="B156" s="83" t="s">
        <v>963</v>
      </c>
      <c r="C156" s="83" t="s">
        <v>978</v>
      </c>
      <c r="D156" s="83" t="s">
        <v>65</v>
      </c>
      <c r="E156" s="247"/>
      <c r="F156" s="48" t="s">
        <v>337</v>
      </c>
      <c r="G156" s="48" t="s">
        <v>99</v>
      </c>
      <c r="H156" s="621" t="s">
        <v>74</v>
      </c>
      <c r="I156" s="223" t="s">
        <v>1798</v>
      </c>
      <c r="J156" s="636" t="s">
        <v>1812</v>
      </c>
      <c r="K156" s="636" t="s">
        <v>1797</v>
      </c>
      <c r="L156" s="223" t="s">
        <v>1799</v>
      </c>
      <c r="M156" s="641">
        <v>2.1545999999999998</v>
      </c>
      <c r="N156" s="547">
        <v>1</v>
      </c>
      <c r="O156" s="179"/>
      <c r="P156" s="179"/>
      <c r="Q156" s="421"/>
      <c r="R156" s="50"/>
      <c r="S156" s="51"/>
      <c r="T156" s="52"/>
      <c r="U156" s="53"/>
      <c r="V156" s="54"/>
      <c r="W156" s="55"/>
      <c r="X156" s="56"/>
      <c r="Y156" s="57"/>
      <c r="Z156" s="58"/>
      <c r="AA156" s="59"/>
      <c r="AB156" s="95"/>
      <c r="AC156" s="95"/>
      <c r="AD156" s="213">
        <f t="shared" si="220"/>
        <v>0</v>
      </c>
      <c r="AE156" s="61">
        <f t="shared" si="222"/>
        <v>0</v>
      </c>
      <c r="AF156" s="62"/>
      <c r="AG156" s="62"/>
      <c r="AH156" s="63"/>
      <c r="AI156" s="62"/>
      <c r="AJ156" s="62"/>
      <c r="AK156" s="62"/>
      <c r="AL156" s="516"/>
      <c r="AM156" s="510"/>
      <c r="AN156" s="62">
        <f>ROUND(CEILING(AR156*('Summary '!$J$4/100+1),5),0)-1</f>
        <v>194</v>
      </c>
      <c r="AO156" s="63">
        <f t="shared" si="223"/>
        <v>0</v>
      </c>
      <c r="AP156" s="63">
        <f t="shared" si="224"/>
        <v>0</v>
      </c>
      <c r="AQ156" s="63"/>
      <c r="AR156" s="62">
        <v>159</v>
      </c>
      <c r="AS156" s="62"/>
      <c r="AT156" s="514"/>
      <c r="AU156" s="515"/>
      <c r="AV156" s="511">
        <f t="shared" si="238"/>
        <v>159</v>
      </c>
      <c r="AW156" s="511">
        <f t="shared" si="225"/>
        <v>159</v>
      </c>
      <c r="AX156" s="64"/>
      <c r="AY156" s="65"/>
      <c r="AZ156" s="66"/>
      <c r="BA156" s="67"/>
      <c r="BB156" s="68"/>
      <c r="BC156" s="45">
        <f t="shared" si="226"/>
        <v>0</v>
      </c>
      <c r="BD156" s="44">
        <f t="shared" si="227"/>
        <v>0</v>
      </c>
      <c r="BE156" s="512">
        <f t="shared" si="228"/>
        <v>166.95000000000002</v>
      </c>
      <c r="BF156" s="242"/>
      <c r="BG156" s="210">
        <f t="shared" si="229"/>
        <v>0</v>
      </c>
      <c r="BH156" s="512">
        <f t="shared" si="230"/>
        <v>174.9</v>
      </c>
      <c r="BI156" s="400"/>
      <c r="BJ156" s="44">
        <f t="shared" si="231"/>
        <v>0</v>
      </c>
      <c r="BK156" s="512">
        <f t="shared" si="232"/>
        <v>182.85</v>
      </c>
      <c r="BL156" s="400"/>
      <c r="BM156" s="210">
        <f t="shared" si="233"/>
        <v>0</v>
      </c>
      <c r="BN156" s="512">
        <f t="shared" si="234"/>
        <v>190.79999999999998</v>
      </c>
      <c r="BO156" s="397">
        <f t="shared" si="235"/>
        <v>0</v>
      </c>
      <c r="BP156" s="210">
        <f t="shared" si="236"/>
        <v>0</v>
      </c>
      <c r="BQ156" s="44">
        <f t="shared" si="237"/>
        <v>0</v>
      </c>
      <c r="BR156" s="70">
        <v>1846</v>
      </c>
    </row>
    <row r="157" spans="1:70" ht="12.75" customHeight="1">
      <c r="A157" s="44" t="str">
        <f t="shared" si="221"/>
        <v>LA31501</v>
      </c>
      <c r="B157" s="115" t="s">
        <v>963</v>
      </c>
      <c r="C157" s="47" t="s">
        <v>1084</v>
      </c>
      <c r="D157" s="115" t="s">
        <v>7</v>
      </c>
      <c r="E157" s="232"/>
      <c r="F157" s="118" t="s">
        <v>390</v>
      </c>
      <c r="G157" s="364" t="s">
        <v>93</v>
      </c>
      <c r="H157" s="621" t="s">
        <v>74</v>
      </c>
      <c r="I157" s="223" t="s">
        <v>1798</v>
      </c>
      <c r="J157" s="636" t="s">
        <v>1812</v>
      </c>
      <c r="K157" s="636" t="s">
        <v>1797</v>
      </c>
      <c r="L157" s="223" t="s">
        <v>1799</v>
      </c>
      <c r="M157" s="628">
        <v>0.67400000000000004</v>
      </c>
      <c r="N157" s="427">
        <v>10</v>
      </c>
      <c r="O157" s="545"/>
      <c r="P157" s="545"/>
      <c r="Q157" s="421"/>
      <c r="R157" s="50"/>
      <c r="S157" s="51"/>
      <c r="T157" s="52"/>
      <c r="U157" s="53"/>
      <c r="V157" s="54"/>
      <c r="W157" s="55"/>
      <c r="X157" s="56"/>
      <c r="Y157" s="57"/>
      <c r="Z157" s="58"/>
      <c r="AA157" s="59"/>
      <c r="AB157" s="95"/>
      <c r="AC157" s="95"/>
      <c r="AD157" s="213">
        <f t="shared" si="220"/>
        <v>0</v>
      </c>
      <c r="AE157" s="61">
        <f t="shared" si="222"/>
        <v>0</v>
      </c>
      <c r="AF157" s="62"/>
      <c r="AG157" s="62"/>
      <c r="AH157" s="63"/>
      <c r="AI157" s="62"/>
      <c r="AJ157" s="62"/>
      <c r="AK157" s="62"/>
      <c r="AL157" s="516"/>
      <c r="AM157" s="510"/>
      <c r="AN157" s="62">
        <f>ROUND(CEILING(AR157*('Summary '!$J$2/100+1),5),0)-1</f>
        <v>114</v>
      </c>
      <c r="AO157" s="63">
        <f t="shared" si="223"/>
        <v>0</v>
      </c>
      <c r="AP157" s="63">
        <f t="shared" si="224"/>
        <v>0</v>
      </c>
      <c r="AQ157" s="63"/>
      <c r="AR157" s="62">
        <v>94</v>
      </c>
      <c r="AS157" s="62"/>
      <c r="AT157" s="514"/>
      <c r="AU157" s="515"/>
      <c r="AV157" s="511">
        <f t="shared" si="238"/>
        <v>94</v>
      </c>
      <c r="AW157" s="511">
        <f t="shared" si="225"/>
        <v>94</v>
      </c>
      <c r="AX157" s="64"/>
      <c r="AY157" s="65"/>
      <c r="AZ157" s="66"/>
      <c r="BA157" s="67"/>
      <c r="BB157" s="68"/>
      <c r="BC157" s="45">
        <f t="shared" si="226"/>
        <v>0</v>
      </c>
      <c r="BD157" s="44">
        <f t="shared" si="227"/>
        <v>0</v>
      </c>
      <c r="BE157" s="512">
        <f t="shared" si="228"/>
        <v>98.7</v>
      </c>
      <c r="BF157" s="242"/>
      <c r="BG157" s="210">
        <f t="shared" si="229"/>
        <v>0</v>
      </c>
      <c r="BH157" s="512">
        <f t="shared" si="230"/>
        <v>103.4</v>
      </c>
      <c r="BI157" s="95"/>
      <c r="BJ157" s="44">
        <f t="shared" si="231"/>
        <v>0</v>
      </c>
      <c r="BK157" s="512">
        <f t="shared" si="232"/>
        <v>108.1</v>
      </c>
      <c r="BL157" s="95"/>
      <c r="BM157" s="210">
        <f t="shared" si="233"/>
        <v>0</v>
      </c>
      <c r="BN157" s="512">
        <f t="shared" si="234"/>
        <v>112.8</v>
      </c>
      <c r="BO157" s="397">
        <f t="shared" si="235"/>
        <v>0</v>
      </c>
      <c r="BP157" s="210">
        <f t="shared" si="236"/>
        <v>0</v>
      </c>
      <c r="BQ157" s="44">
        <f t="shared" si="237"/>
        <v>0</v>
      </c>
      <c r="BR157" s="70">
        <v>1501</v>
      </c>
    </row>
    <row r="158" spans="1:70" ht="12" customHeight="1">
      <c r="A158" s="44" t="str">
        <f t="shared" si="221"/>
        <v>LA32473</v>
      </c>
      <c r="B158" s="83" t="s">
        <v>963</v>
      </c>
      <c r="C158" s="83" t="s">
        <v>1469</v>
      </c>
      <c r="D158" s="83" t="s">
        <v>65</v>
      </c>
      <c r="E158" s="423"/>
      <c r="F158" s="48"/>
      <c r="G158" s="650" t="s">
        <v>2001</v>
      </c>
      <c r="H158" s="621"/>
      <c r="I158" s="223" t="s">
        <v>1798</v>
      </c>
      <c r="J158" s="636" t="s">
        <v>1812</v>
      </c>
      <c r="K158" s="636" t="s">
        <v>1797</v>
      </c>
      <c r="L158" s="223" t="s">
        <v>1799</v>
      </c>
      <c r="M158" s="641">
        <v>2.7</v>
      </c>
      <c r="N158" s="547">
        <v>1</v>
      </c>
      <c r="O158" s="179"/>
      <c r="P158" s="179"/>
      <c r="Q158" s="421"/>
      <c r="R158" s="50"/>
      <c r="S158" s="51"/>
      <c r="T158" s="52"/>
      <c r="U158" s="53"/>
      <c r="V158" s="54"/>
      <c r="W158" s="55"/>
      <c r="X158" s="56"/>
      <c r="Y158" s="57"/>
      <c r="Z158" s="58"/>
      <c r="AA158" s="59"/>
      <c r="AB158" s="95"/>
      <c r="AC158" s="95"/>
      <c r="AD158" s="213">
        <f t="shared" si="220"/>
        <v>0</v>
      </c>
      <c r="AE158" s="61">
        <f t="shared" si="222"/>
        <v>0</v>
      </c>
      <c r="AF158" s="62"/>
      <c r="AG158" s="62"/>
      <c r="AH158" s="63"/>
      <c r="AI158" s="62"/>
      <c r="AJ158" s="62"/>
      <c r="AK158" s="62"/>
      <c r="AL158" s="516"/>
      <c r="AM158" s="510"/>
      <c r="AN158" s="62">
        <f>ROUND(CEILING(AR158*('Summary '!$J$4/100+1),5),0)-1</f>
        <v>304</v>
      </c>
      <c r="AO158" s="63">
        <f t="shared" si="223"/>
        <v>0</v>
      </c>
      <c r="AP158" s="63">
        <f t="shared" si="224"/>
        <v>0</v>
      </c>
      <c r="AQ158" s="63"/>
      <c r="AR158" s="62">
        <v>249</v>
      </c>
      <c r="AS158" s="62"/>
      <c r="AT158" s="514"/>
      <c r="AU158" s="515"/>
      <c r="AV158" s="511">
        <f t="shared" si="238"/>
        <v>249</v>
      </c>
      <c r="AW158" s="511">
        <f t="shared" si="225"/>
        <v>249</v>
      </c>
      <c r="AX158" s="64"/>
      <c r="AY158" s="65"/>
      <c r="AZ158" s="66"/>
      <c r="BA158" s="67"/>
      <c r="BB158" s="68"/>
      <c r="BC158" s="45">
        <f t="shared" si="226"/>
        <v>0</v>
      </c>
      <c r="BD158" s="44">
        <f t="shared" si="227"/>
        <v>0</v>
      </c>
      <c r="BE158" s="512">
        <f t="shared" si="228"/>
        <v>261.45</v>
      </c>
      <c r="BF158" s="242"/>
      <c r="BG158" s="210">
        <f t="shared" si="229"/>
        <v>0</v>
      </c>
      <c r="BH158" s="512">
        <f t="shared" si="230"/>
        <v>273.90000000000003</v>
      </c>
      <c r="BI158" s="400"/>
      <c r="BJ158" s="44">
        <f t="shared" si="231"/>
        <v>0</v>
      </c>
      <c r="BK158" s="512">
        <f t="shared" si="232"/>
        <v>286.34999999999997</v>
      </c>
      <c r="BL158" s="400"/>
      <c r="BM158" s="210">
        <f t="shared" si="233"/>
        <v>0</v>
      </c>
      <c r="BN158" s="512">
        <f t="shared" si="234"/>
        <v>298.8</v>
      </c>
      <c r="BO158" s="397">
        <f t="shared" si="235"/>
        <v>0</v>
      </c>
      <c r="BP158" s="210">
        <f t="shared" si="236"/>
        <v>0</v>
      </c>
      <c r="BQ158" s="44">
        <f t="shared" si="237"/>
        <v>0</v>
      </c>
      <c r="BR158" s="70">
        <v>2473</v>
      </c>
    </row>
    <row r="159" spans="1:70" ht="12.75" customHeight="1">
      <c r="A159" s="44" t="str">
        <f t="shared" si="221"/>
        <v>LA32474</v>
      </c>
      <c r="B159" s="83" t="s">
        <v>963</v>
      </c>
      <c r="C159" s="83" t="s">
        <v>1470</v>
      </c>
      <c r="D159" s="83" t="s">
        <v>65</v>
      </c>
      <c r="E159" s="423"/>
      <c r="F159" s="48"/>
      <c r="G159" s="650" t="s">
        <v>2002</v>
      </c>
      <c r="H159" s="621"/>
      <c r="I159" s="223" t="s">
        <v>1798</v>
      </c>
      <c r="J159" s="636" t="s">
        <v>1812</v>
      </c>
      <c r="K159" s="636" t="s">
        <v>1797</v>
      </c>
      <c r="L159" s="223" t="s">
        <v>1799</v>
      </c>
      <c r="M159" s="641">
        <v>2.7</v>
      </c>
      <c r="N159" s="547">
        <v>1</v>
      </c>
      <c r="O159" s="179"/>
      <c r="P159" s="179"/>
      <c r="Q159" s="421"/>
      <c r="R159" s="50"/>
      <c r="S159" s="51"/>
      <c r="T159" s="52"/>
      <c r="U159" s="53"/>
      <c r="V159" s="54"/>
      <c r="W159" s="55"/>
      <c r="X159" s="56"/>
      <c r="Y159" s="57"/>
      <c r="Z159" s="58"/>
      <c r="AA159" s="59"/>
      <c r="AB159" s="95"/>
      <c r="AC159" s="95"/>
      <c r="AD159" s="213">
        <f t="shared" si="220"/>
        <v>0</v>
      </c>
      <c r="AE159" s="61">
        <f t="shared" si="222"/>
        <v>0</v>
      </c>
      <c r="AF159" s="62"/>
      <c r="AG159" s="62"/>
      <c r="AH159" s="63"/>
      <c r="AI159" s="62"/>
      <c r="AJ159" s="62"/>
      <c r="AK159" s="62"/>
      <c r="AL159" s="516"/>
      <c r="AM159" s="510"/>
      <c r="AN159" s="62">
        <f>ROUND(CEILING(AR159*('Summary '!$J$4/100+1),5),0)-1</f>
        <v>304</v>
      </c>
      <c r="AO159" s="63">
        <f t="shared" si="223"/>
        <v>0</v>
      </c>
      <c r="AP159" s="63">
        <f t="shared" si="224"/>
        <v>0</v>
      </c>
      <c r="AQ159" s="63"/>
      <c r="AR159" s="62">
        <v>249</v>
      </c>
      <c r="AS159" s="62"/>
      <c r="AT159" s="514"/>
      <c r="AU159" s="515"/>
      <c r="AV159" s="511">
        <f t="shared" si="238"/>
        <v>249</v>
      </c>
      <c r="AW159" s="511">
        <f t="shared" si="225"/>
        <v>249</v>
      </c>
      <c r="AX159" s="64"/>
      <c r="AY159" s="65"/>
      <c r="AZ159" s="66"/>
      <c r="BA159" s="67"/>
      <c r="BB159" s="68"/>
      <c r="BC159" s="45">
        <f t="shared" si="226"/>
        <v>0</v>
      </c>
      <c r="BD159" s="44">
        <f t="shared" si="227"/>
        <v>0</v>
      </c>
      <c r="BE159" s="512">
        <f t="shared" si="228"/>
        <v>261.45</v>
      </c>
      <c r="BF159" s="242"/>
      <c r="BG159" s="210">
        <f t="shared" si="229"/>
        <v>0</v>
      </c>
      <c r="BH159" s="512">
        <f t="shared" si="230"/>
        <v>273.90000000000003</v>
      </c>
      <c r="BI159" s="400"/>
      <c r="BJ159" s="44">
        <f t="shared" si="231"/>
        <v>0</v>
      </c>
      <c r="BK159" s="512">
        <f t="shared" si="232"/>
        <v>286.34999999999997</v>
      </c>
      <c r="BL159" s="400"/>
      <c r="BM159" s="210">
        <f t="shared" si="233"/>
        <v>0</v>
      </c>
      <c r="BN159" s="512">
        <f t="shared" si="234"/>
        <v>298.8</v>
      </c>
      <c r="BO159" s="397">
        <f t="shared" si="235"/>
        <v>0</v>
      </c>
      <c r="BP159" s="210">
        <f t="shared" si="236"/>
        <v>0</v>
      </c>
      <c r="BQ159" s="44">
        <f t="shared" si="237"/>
        <v>0</v>
      </c>
      <c r="BR159" s="70">
        <v>2474</v>
      </c>
    </row>
    <row r="160" spans="1:70" ht="12" customHeight="1">
      <c r="A160" s="44" t="str">
        <f t="shared" si="221"/>
        <v>LA32475</v>
      </c>
      <c r="B160" s="83" t="s">
        <v>963</v>
      </c>
      <c r="C160" s="83" t="s">
        <v>1471</v>
      </c>
      <c r="D160" s="83" t="s">
        <v>65</v>
      </c>
      <c r="E160" s="423"/>
      <c r="F160" s="48"/>
      <c r="G160" s="650" t="s">
        <v>2003</v>
      </c>
      <c r="H160" s="621"/>
      <c r="I160" s="223" t="s">
        <v>1798</v>
      </c>
      <c r="J160" s="636" t="s">
        <v>1812</v>
      </c>
      <c r="K160" s="636" t="s">
        <v>1797</v>
      </c>
      <c r="L160" s="223" t="s">
        <v>1799</v>
      </c>
      <c r="M160" s="641">
        <v>2.7</v>
      </c>
      <c r="N160" s="547">
        <v>1</v>
      </c>
      <c r="O160" s="179"/>
      <c r="P160" s="179"/>
      <c r="Q160" s="421"/>
      <c r="R160" s="50"/>
      <c r="S160" s="51"/>
      <c r="T160" s="52"/>
      <c r="U160" s="53"/>
      <c r="V160" s="54"/>
      <c r="W160" s="55"/>
      <c r="X160" s="56"/>
      <c r="Y160" s="57"/>
      <c r="Z160" s="58"/>
      <c r="AA160" s="59"/>
      <c r="AB160" s="95"/>
      <c r="AC160" s="95"/>
      <c r="AD160" s="213">
        <f t="shared" si="220"/>
        <v>0</v>
      </c>
      <c r="AE160" s="61">
        <f t="shared" si="222"/>
        <v>0</v>
      </c>
      <c r="AF160" s="62"/>
      <c r="AG160" s="62"/>
      <c r="AH160" s="63"/>
      <c r="AI160" s="62"/>
      <c r="AJ160" s="62"/>
      <c r="AK160" s="62"/>
      <c r="AL160" s="516"/>
      <c r="AM160" s="510"/>
      <c r="AN160" s="62">
        <f>ROUND(CEILING(AR160*('Summary '!$J$4/100+1),5),0)-1</f>
        <v>304</v>
      </c>
      <c r="AO160" s="63">
        <f t="shared" si="223"/>
        <v>0</v>
      </c>
      <c r="AP160" s="63">
        <f t="shared" si="224"/>
        <v>0</v>
      </c>
      <c r="AQ160" s="63"/>
      <c r="AR160" s="62">
        <v>249</v>
      </c>
      <c r="AS160" s="62"/>
      <c r="AT160" s="514"/>
      <c r="AU160" s="515"/>
      <c r="AV160" s="511">
        <f t="shared" si="238"/>
        <v>249</v>
      </c>
      <c r="AW160" s="511">
        <f t="shared" si="225"/>
        <v>249</v>
      </c>
      <c r="AX160" s="64"/>
      <c r="AY160" s="65"/>
      <c r="AZ160" s="66"/>
      <c r="BA160" s="67"/>
      <c r="BB160" s="68"/>
      <c r="BC160" s="45">
        <f t="shared" si="226"/>
        <v>0</v>
      </c>
      <c r="BD160" s="44">
        <f t="shared" si="227"/>
        <v>0</v>
      </c>
      <c r="BE160" s="512">
        <f t="shared" si="228"/>
        <v>261.45</v>
      </c>
      <c r="BF160" s="242"/>
      <c r="BG160" s="210">
        <f t="shared" si="229"/>
        <v>0</v>
      </c>
      <c r="BH160" s="512">
        <f t="shared" si="230"/>
        <v>273.90000000000003</v>
      </c>
      <c r="BI160" s="400"/>
      <c r="BJ160" s="44">
        <f t="shared" si="231"/>
        <v>0</v>
      </c>
      <c r="BK160" s="512">
        <f t="shared" si="232"/>
        <v>286.34999999999997</v>
      </c>
      <c r="BL160" s="400"/>
      <c r="BM160" s="210">
        <f t="shared" si="233"/>
        <v>0</v>
      </c>
      <c r="BN160" s="512">
        <f t="shared" si="234"/>
        <v>298.8</v>
      </c>
      <c r="BO160" s="397">
        <f t="shared" si="235"/>
        <v>0</v>
      </c>
      <c r="BP160" s="210">
        <f t="shared" si="236"/>
        <v>0</v>
      </c>
      <c r="BQ160" s="44">
        <f t="shared" si="237"/>
        <v>0</v>
      </c>
      <c r="BR160" s="70">
        <v>2475</v>
      </c>
    </row>
    <row r="161" spans="1:70" ht="12.75" customHeight="1">
      <c r="A161" s="44" t="str">
        <f t="shared" si="221"/>
        <v>LA32476</v>
      </c>
      <c r="B161" s="83" t="s">
        <v>963</v>
      </c>
      <c r="C161" s="83" t="s">
        <v>1472</v>
      </c>
      <c r="D161" s="83" t="s">
        <v>65</v>
      </c>
      <c r="E161" s="423"/>
      <c r="F161" s="48"/>
      <c r="G161" s="650" t="s">
        <v>2004</v>
      </c>
      <c r="H161" s="621"/>
      <c r="I161" s="223" t="s">
        <v>1798</v>
      </c>
      <c r="J161" s="636" t="s">
        <v>1812</v>
      </c>
      <c r="K161" s="636" t="s">
        <v>1797</v>
      </c>
      <c r="L161" s="223" t="s">
        <v>1799</v>
      </c>
      <c r="M161" s="641">
        <v>2.7</v>
      </c>
      <c r="N161" s="547">
        <v>1</v>
      </c>
      <c r="O161" s="179"/>
      <c r="P161" s="179"/>
      <c r="Q161" s="421"/>
      <c r="R161" s="50"/>
      <c r="S161" s="51"/>
      <c r="T161" s="52"/>
      <c r="U161" s="53"/>
      <c r="V161" s="54"/>
      <c r="W161" s="55"/>
      <c r="X161" s="56"/>
      <c r="Y161" s="57"/>
      <c r="Z161" s="58"/>
      <c r="AA161" s="59"/>
      <c r="AB161" s="95"/>
      <c r="AC161" s="95"/>
      <c r="AD161" s="213">
        <f t="shared" si="220"/>
        <v>0</v>
      </c>
      <c r="AE161" s="61">
        <f t="shared" si="222"/>
        <v>0</v>
      </c>
      <c r="AF161" s="62"/>
      <c r="AG161" s="62"/>
      <c r="AH161" s="63"/>
      <c r="AI161" s="62"/>
      <c r="AJ161" s="62"/>
      <c r="AK161" s="62"/>
      <c r="AL161" s="516"/>
      <c r="AM161" s="510"/>
      <c r="AN161" s="62">
        <f>ROUND(CEILING(AR161*('Summary '!$J$4/100+1),5),0)-1</f>
        <v>319</v>
      </c>
      <c r="AO161" s="63">
        <f t="shared" si="223"/>
        <v>0</v>
      </c>
      <c r="AP161" s="63">
        <f t="shared" si="224"/>
        <v>0</v>
      </c>
      <c r="AQ161" s="63"/>
      <c r="AR161" s="62">
        <v>259</v>
      </c>
      <c r="AS161" s="62"/>
      <c r="AT161" s="514"/>
      <c r="AU161" s="515"/>
      <c r="AV161" s="511">
        <f t="shared" si="238"/>
        <v>259</v>
      </c>
      <c r="AW161" s="511">
        <f t="shared" si="225"/>
        <v>259</v>
      </c>
      <c r="AX161" s="64"/>
      <c r="AY161" s="65"/>
      <c r="AZ161" s="66"/>
      <c r="BA161" s="67"/>
      <c r="BB161" s="68"/>
      <c r="BC161" s="45">
        <f t="shared" si="226"/>
        <v>0</v>
      </c>
      <c r="BD161" s="44">
        <f t="shared" si="227"/>
        <v>0</v>
      </c>
      <c r="BE161" s="512">
        <f t="shared" si="228"/>
        <v>271.95</v>
      </c>
      <c r="BF161" s="242"/>
      <c r="BG161" s="210">
        <f t="shared" si="229"/>
        <v>0</v>
      </c>
      <c r="BH161" s="512">
        <f t="shared" si="230"/>
        <v>284.90000000000003</v>
      </c>
      <c r="BI161" s="400"/>
      <c r="BJ161" s="44">
        <f t="shared" si="231"/>
        <v>0</v>
      </c>
      <c r="BK161" s="512">
        <f t="shared" si="232"/>
        <v>297.84999999999997</v>
      </c>
      <c r="BL161" s="400"/>
      <c r="BM161" s="210">
        <f t="shared" si="233"/>
        <v>0</v>
      </c>
      <c r="BN161" s="512">
        <f t="shared" si="234"/>
        <v>310.8</v>
      </c>
      <c r="BO161" s="397">
        <f t="shared" si="235"/>
        <v>0</v>
      </c>
      <c r="BP161" s="210">
        <f t="shared" si="236"/>
        <v>0</v>
      </c>
      <c r="BQ161" s="44">
        <f t="shared" si="237"/>
        <v>0</v>
      </c>
      <c r="BR161" s="70">
        <v>2476</v>
      </c>
    </row>
    <row r="162" spans="1:70" ht="12" customHeight="1">
      <c r="A162" s="44" t="str">
        <f t="shared" si="221"/>
        <v>LA32477</v>
      </c>
      <c r="B162" s="83" t="s">
        <v>963</v>
      </c>
      <c r="C162" s="83" t="s">
        <v>1473</v>
      </c>
      <c r="D162" s="83" t="s">
        <v>65</v>
      </c>
      <c r="E162" s="423"/>
      <c r="F162" s="48"/>
      <c r="G162" s="650" t="s">
        <v>2005</v>
      </c>
      <c r="H162" s="621"/>
      <c r="I162" s="223" t="s">
        <v>1798</v>
      </c>
      <c r="J162" s="636" t="s">
        <v>1812</v>
      </c>
      <c r="K162" s="636" t="s">
        <v>1797</v>
      </c>
      <c r="L162" s="223" t="s">
        <v>1799</v>
      </c>
      <c r="M162" s="641">
        <v>2.7</v>
      </c>
      <c r="N162" s="547">
        <v>1</v>
      </c>
      <c r="O162" s="179"/>
      <c r="P162" s="179"/>
      <c r="Q162" s="421"/>
      <c r="R162" s="50"/>
      <c r="S162" s="51"/>
      <c r="T162" s="52"/>
      <c r="U162" s="53"/>
      <c r="V162" s="54"/>
      <c r="W162" s="55"/>
      <c r="X162" s="56"/>
      <c r="Y162" s="57"/>
      <c r="Z162" s="58"/>
      <c r="AA162" s="59"/>
      <c r="AB162" s="95"/>
      <c r="AC162" s="95"/>
      <c r="AD162" s="213">
        <f t="shared" si="220"/>
        <v>0</v>
      </c>
      <c r="AE162" s="61">
        <f t="shared" si="222"/>
        <v>0</v>
      </c>
      <c r="AF162" s="62"/>
      <c r="AG162" s="62"/>
      <c r="AH162" s="63"/>
      <c r="AI162" s="62"/>
      <c r="AJ162" s="62"/>
      <c r="AK162" s="62"/>
      <c r="AL162" s="516"/>
      <c r="AM162" s="510"/>
      <c r="AN162" s="62">
        <f>ROUND(CEILING(AR162*('Summary '!$J$4/100+1),5),0)-1</f>
        <v>319</v>
      </c>
      <c r="AO162" s="63">
        <f t="shared" si="223"/>
        <v>0</v>
      </c>
      <c r="AP162" s="63">
        <f t="shared" si="224"/>
        <v>0</v>
      </c>
      <c r="AQ162" s="63"/>
      <c r="AR162" s="62">
        <v>259</v>
      </c>
      <c r="AS162" s="62"/>
      <c r="AT162" s="514"/>
      <c r="AU162" s="515"/>
      <c r="AV162" s="511">
        <f t="shared" si="238"/>
        <v>259</v>
      </c>
      <c r="AW162" s="511">
        <f t="shared" si="225"/>
        <v>259</v>
      </c>
      <c r="AX162" s="64"/>
      <c r="AY162" s="65"/>
      <c r="AZ162" s="66"/>
      <c r="BA162" s="67"/>
      <c r="BB162" s="68"/>
      <c r="BC162" s="45">
        <f t="shared" si="226"/>
        <v>0</v>
      </c>
      <c r="BD162" s="44">
        <f t="shared" si="227"/>
        <v>0</v>
      </c>
      <c r="BE162" s="512">
        <f t="shared" si="228"/>
        <v>271.95</v>
      </c>
      <c r="BF162" s="242"/>
      <c r="BG162" s="210">
        <f t="shared" si="229"/>
        <v>0</v>
      </c>
      <c r="BH162" s="512">
        <f t="shared" si="230"/>
        <v>284.90000000000003</v>
      </c>
      <c r="BI162" s="400"/>
      <c r="BJ162" s="44">
        <f t="shared" si="231"/>
        <v>0</v>
      </c>
      <c r="BK162" s="512">
        <f t="shared" si="232"/>
        <v>297.84999999999997</v>
      </c>
      <c r="BL162" s="400"/>
      <c r="BM162" s="210">
        <f t="shared" si="233"/>
        <v>0</v>
      </c>
      <c r="BN162" s="512">
        <f t="shared" si="234"/>
        <v>310.8</v>
      </c>
      <c r="BO162" s="397">
        <f t="shared" si="235"/>
        <v>0</v>
      </c>
      <c r="BP162" s="210">
        <f t="shared" si="236"/>
        <v>0</v>
      </c>
      <c r="BQ162" s="44">
        <f t="shared" si="237"/>
        <v>0</v>
      </c>
      <c r="BR162" s="70">
        <v>2477</v>
      </c>
    </row>
    <row r="163" spans="1:70" ht="12.75" customHeight="1">
      <c r="A163" s="44" t="str">
        <f t="shared" si="221"/>
        <v>LA32478</v>
      </c>
      <c r="B163" s="83" t="s">
        <v>963</v>
      </c>
      <c r="C163" s="83" t="s">
        <v>1474</v>
      </c>
      <c r="D163" s="83" t="s">
        <v>65</v>
      </c>
      <c r="E163" s="423"/>
      <c r="F163" s="48"/>
      <c r="G163" s="650" t="s">
        <v>2006</v>
      </c>
      <c r="H163" s="621"/>
      <c r="I163" s="223" t="s">
        <v>1798</v>
      </c>
      <c r="J163" s="636" t="s">
        <v>1812</v>
      </c>
      <c r="K163" s="636" t="s">
        <v>1797</v>
      </c>
      <c r="L163" s="223" t="s">
        <v>1799</v>
      </c>
      <c r="M163" s="641">
        <v>2.7</v>
      </c>
      <c r="N163" s="547">
        <v>1</v>
      </c>
      <c r="O163" s="179"/>
      <c r="P163" s="179"/>
      <c r="Q163" s="421"/>
      <c r="R163" s="50"/>
      <c r="S163" s="51"/>
      <c r="T163" s="52"/>
      <c r="U163" s="53"/>
      <c r="V163" s="54"/>
      <c r="W163" s="55"/>
      <c r="X163" s="56"/>
      <c r="Y163" s="57"/>
      <c r="Z163" s="58"/>
      <c r="AA163" s="59"/>
      <c r="AB163" s="95"/>
      <c r="AC163" s="95"/>
      <c r="AD163" s="213">
        <f t="shared" si="220"/>
        <v>0</v>
      </c>
      <c r="AE163" s="61">
        <f t="shared" si="222"/>
        <v>0</v>
      </c>
      <c r="AF163" s="62"/>
      <c r="AG163" s="62"/>
      <c r="AH163" s="63"/>
      <c r="AI163" s="62"/>
      <c r="AJ163" s="62"/>
      <c r="AK163" s="62"/>
      <c r="AL163" s="516"/>
      <c r="AM163" s="510"/>
      <c r="AN163" s="62">
        <f>ROUND(CEILING(AR163*('Summary '!$J$4/100+1),5),0)-1</f>
        <v>324</v>
      </c>
      <c r="AO163" s="63">
        <f t="shared" si="223"/>
        <v>0</v>
      </c>
      <c r="AP163" s="63">
        <f t="shared" si="224"/>
        <v>0</v>
      </c>
      <c r="AQ163" s="63"/>
      <c r="AR163" s="62">
        <v>264</v>
      </c>
      <c r="AS163" s="62"/>
      <c r="AT163" s="514"/>
      <c r="AU163" s="515"/>
      <c r="AV163" s="511">
        <f t="shared" si="238"/>
        <v>264</v>
      </c>
      <c r="AW163" s="511">
        <f t="shared" si="225"/>
        <v>264</v>
      </c>
      <c r="AX163" s="64"/>
      <c r="AY163" s="65"/>
      <c r="AZ163" s="66"/>
      <c r="BA163" s="67"/>
      <c r="BB163" s="68"/>
      <c r="BC163" s="45">
        <f t="shared" si="226"/>
        <v>0</v>
      </c>
      <c r="BD163" s="44">
        <f t="shared" si="227"/>
        <v>0</v>
      </c>
      <c r="BE163" s="512">
        <f t="shared" si="228"/>
        <v>277.2</v>
      </c>
      <c r="BF163" s="242"/>
      <c r="BG163" s="210">
        <f t="shared" si="229"/>
        <v>0</v>
      </c>
      <c r="BH163" s="512">
        <f t="shared" si="230"/>
        <v>290.40000000000003</v>
      </c>
      <c r="BI163" s="400"/>
      <c r="BJ163" s="44">
        <f t="shared" si="231"/>
        <v>0</v>
      </c>
      <c r="BK163" s="512">
        <f t="shared" si="232"/>
        <v>303.59999999999997</v>
      </c>
      <c r="BL163" s="400"/>
      <c r="BM163" s="210">
        <f t="shared" si="233"/>
        <v>0</v>
      </c>
      <c r="BN163" s="512">
        <f t="shared" si="234"/>
        <v>316.8</v>
      </c>
      <c r="BO163" s="397">
        <f t="shared" si="235"/>
        <v>0</v>
      </c>
      <c r="BP163" s="210">
        <f t="shared" si="236"/>
        <v>0</v>
      </c>
      <c r="BQ163" s="44">
        <f t="shared" si="237"/>
        <v>0</v>
      </c>
      <c r="BR163" s="70">
        <v>2478</v>
      </c>
    </row>
    <row r="164" spans="1:70" ht="12" customHeight="1">
      <c r="A164" s="44" t="str">
        <f t="shared" si="221"/>
        <v>LA32479</v>
      </c>
      <c r="B164" s="83" t="s">
        <v>963</v>
      </c>
      <c r="C164" s="83" t="s">
        <v>1475</v>
      </c>
      <c r="D164" s="83" t="s">
        <v>65</v>
      </c>
      <c r="E164" s="423"/>
      <c r="F164" s="48"/>
      <c r="G164" s="650" t="s">
        <v>2007</v>
      </c>
      <c r="H164" s="621"/>
      <c r="I164" s="223" t="s">
        <v>1798</v>
      </c>
      <c r="J164" s="636" t="s">
        <v>1812</v>
      </c>
      <c r="K164" s="636" t="s">
        <v>1797</v>
      </c>
      <c r="L164" s="223" t="s">
        <v>1799</v>
      </c>
      <c r="M164" s="641">
        <v>2.7</v>
      </c>
      <c r="N164" s="547">
        <v>1</v>
      </c>
      <c r="O164" s="179"/>
      <c r="P164" s="179"/>
      <c r="Q164" s="421"/>
      <c r="R164" s="50"/>
      <c r="S164" s="51"/>
      <c r="T164" s="52"/>
      <c r="U164" s="53"/>
      <c r="V164" s="54"/>
      <c r="W164" s="55"/>
      <c r="X164" s="56"/>
      <c r="Y164" s="57"/>
      <c r="Z164" s="58"/>
      <c r="AA164" s="59"/>
      <c r="AB164" s="95"/>
      <c r="AC164" s="95"/>
      <c r="AD164" s="213">
        <f t="shared" si="220"/>
        <v>0</v>
      </c>
      <c r="AE164" s="61">
        <f t="shared" si="222"/>
        <v>0</v>
      </c>
      <c r="AF164" s="62"/>
      <c r="AG164" s="62"/>
      <c r="AH164" s="63"/>
      <c r="AI164" s="62"/>
      <c r="AJ164" s="62"/>
      <c r="AK164" s="62"/>
      <c r="AL164" s="516"/>
      <c r="AM164" s="510"/>
      <c r="AN164" s="62">
        <f>ROUND(CEILING(AR164*('Summary '!$J$4/100+1),5),0)-1</f>
        <v>324</v>
      </c>
      <c r="AO164" s="63">
        <f t="shared" si="223"/>
        <v>0</v>
      </c>
      <c r="AP164" s="63">
        <f t="shared" si="224"/>
        <v>0</v>
      </c>
      <c r="AQ164" s="63"/>
      <c r="AR164" s="62">
        <v>264</v>
      </c>
      <c r="AS164" s="62"/>
      <c r="AT164" s="514"/>
      <c r="AU164" s="515"/>
      <c r="AV164" s="511">
        <f t="shared" si="238"/>
        <v>264</v>
      </c>
      <c r="AW164" s="511">
        <f t="shared" si="225"/>
        <v>264</v>
      </c>
      <c r="AX164" s="64"/>
      <c r="AY164" s="65"/>
      <c r="AZ164" s="66"/>
      <c r="BA164" s="67"/>
      <c r="BB164" s="68"/>
      <c r="BC164" s="45">
        <f t="shared" si="226"/>
        <v>0</v>
      </c>
      <c r="BD164" s="44">
        <f t="shared" si="227"/>
        <v>0</v>
      </c>
      <c r="BE164" s="512">
        <f t="shared" si="228"/>
        <v>277.2</v>
      </c>
      <c r="BF164" s="242"/>
      <c r="BG164" s="210">
        <f t="shared" si="229"/>
        <v>0</v>
      </c>
      <c r="BH164" s="512">
        <f t="shared" si="230"/>
        <v>290.40000000000003</v>
      </c>
      <c r="BI164" s="400"/>
      <c r="BJ164" s="44">
        <f t="shared" si="231"/>
        <v>0</v>
      </c>
      <c r="BK164" s="512">
        <f t="shared" si="232"/>
        <v>303.59999999999997</v>
      </c>
      <c r="BL164" s="400"/>
      <c r="BM164" s="210">
        <f t="shared" si="233"/>
        <v>0</v>
      </c>
      <c r="BN164" s="512">
        <f t="shared" si="234"/>
        <v>316.8</v>
      </c>
      <c r="BO164" s="397">
        <f t="shared" si="235"/>
        <v>0</v>
      </c>
      <c r="BP164" s="210">
        <f t="shared" si="236"/>
        <v>0</v>
      </c>
      <c r="BQ164" s="44">
        <f t="shared" si="237"/>
        <v>0</v>
      </c>
      <c r="BR164" s="70">
        <v>2479</v>
      </c>
    </row>
    <row r="165" spans="1:70" ht="17">
      <c r="A165" s="116"/>
      <c r="B165" s="116"/>
      <c r="C165" s="297" t="s">
        <v>979</v>
      </c>
      <c r="D165" s="116"/>
      <c r="E165" s="229"/>
      <c r="F165" s="116"/>
      <c r="G165" s="116"/>
      <c r="H165" s="116"/>
      <c r="I165" s="229"/>
      <c r="J165" s="229"/>
      <c r="K165" s="544"/>
      <c r="L165" s="229"/>
      <c r="M165" s="116"/>
      <c r="N165" s="116"/>
      <c r="O165" s="544"/>
      <c r="P165" s="544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230"/>
      <c r="AC165" s="230"/>
      <c r="AD165" s="116"/>
      <c r="AE165" s="116"/>
      <c r="AF165" s="116"/>
      <c r="AG165" s="116"/>
      <c r="AH165" s="116"/>
      <c r="AI165" s="116"/>
      <c r="AJ165" s="229"/>
      <c r="AK165" s="116"/>
      <c r="AL165" s="116"/>
      <c r="AM165" s="116"/>
      <c r="AN165" s="116"/>
      <c r="AO165" s="116"/>
      <c r="AP165" s="116"/>
      <c r="AQ165" s="116"/>
      <c r="AR165" s="229"/>
      <c r="AS165" s="229"/>
      <c r="AT165" s="229"/>
      <c r="AU165" s="229"/>
      <c r="AV165" s="229"/>
      <c r="AW165" s="229"/>
      <c r="AX165" s="230"/>
      <c r="AY165" s="230"/>
      <c r="AZ165" s="230"/>
      <c r="BA165" s="230"/>
      <c r="BB165" s="230"/>
      <c r="BC165" s="229"/>
      <c r="BD165" s="229"/>
      <c r="BE165" s="229"/>
      <c r="BF165" s="229"/>
      <c r="BG165" s="229"/>
      <c r="BH165" s="230"/>
      <c r="BI165" s="229"/>
      <c r="BJ165" s="229"/>
      <c r="BK165" s="229"/>
      <c r="BL165" s="229"/>
      <c r="BM165" s="229"/>
      <c r="BN165" s="229"/>
      <c r="BO165" s="229"/>
      <c r="BP165" s="229"/>
      <c r="BQ165" s="116"/>
      <c r="BR165" s="117"/>
    </row>
    <row r="166" spans="1:70" ht="12.75" customHeight="1">
      <c r="A166" s="44" t="str">
        <f>"LA3"&amp;REPT(0,4-LEN(BR166))&amp;BR166</f>
        <v>LA30467</v>
      </c>
      <c r="B166" s="120" t="s">
        <v>979</v>
      </c>
      <c r="C166" s="120" t="s">
        <v>980</v>
      </c>
      <c r="D166" s="115" t="s">
        <v>7</v>
      </c>
      <c r="E166" s="232"/>
      <c r="F166" s="48" t="s">
        <v>331</v>
      </c>
      <c r="G166" s="48" t="s">
        <v>76</v>
      </c>
      <c r="H166" s="48" t="s">
        <v>74</v>
      </c>
      <c r="I166" s="223" t="s">
        <v>1798</v>
      </c>
      <c r="J166" s="636" t="s">
        <v>1810</v>
      </c>
      <c r="K166" s="636" t="s">
        <v>1797</v>
      </c>
      <c r="L166" s="223" t="s">
        <v>1799</v>
      </c>
      <c r="M166" s="48">
        <v>3.3319999999999999</v>
      </c>
      <c r="N166" s="119">
        <v>10</v>
      </c>
      <c r="O166" s="233"/>
      <c r="P166" s="233"/>
      <c r="Q166" s="49"/>
      <c r="R166" s="50"/>
      <c r="S166" s="51"/>
      <c r="T166" s="52"/>
      <c r="U166" s="53"/>
      <c r="V166" s="54"/>
      <c r="W166" s="55"/>
      <c r="X166" s="56"/>
      <c r="Y166" s="57"/>
      <c r="Z166" s="58"/>
      <c r="AA166" s="59"/>
      <c r="AB166" s="95"/>
      <c r="AC166" s="95"/>
      <c r="AD166" s="213">
        <f t="shared" si="220"/>
        <v>0</v>
      </c>
      <c r="AE166" s="61">
        <f>N166*AD166</f>
        <v>0</v>
      </c>
      <c r="AF166" s="62"/>
      <c r="AG166" s="62"/>
      <c r="AH166" s="63"/>
      <c r="AI166" s="62"/>
      <c r="AJ166" s="62"/>
      <c r="AK166" s="62"/>
      <c r="AL166" s="516"/>
      <c r="AM166" s="510"/>
      <c r="AN166" s="62">
        <f>ROUND(CEILING(AR166*('Summary '!$J$2/100+1),5),0)-1</f>
        <v>154</v>
      </c>
      <c r="AO166" s="63">
        <f>IF(P166=TRUE,-0.05,0)</f>
        <v>0</v>
      </c>
      <c r="AP166" s="63">
        <f>IF(O166=TRUE,0.15,0)</f>
        <v>0</v>
      </c>
      <c r="AQ166" s="63"/>
      <c r="AR166" s="62">
        <v>124</v>
      </c>
      <c r="AS166" s="62"/>
      <c r="AT166" s="514"/>
      <c r="AU166" s="515"/>
      <c r="AV166" s="511">
        <f>IF(OrderFormType="Wholesale",CEILING(AR166*ExchRate,ExchRateRoundUpTo),CEILING(AN166*ExchRate,ExchRateRoundUpTo)/1.22)</f>
        <v>124</v>
      </c>
      <c r="AW166" s="511">
        <f>AV166*(1+AO166+AP166)</f>
        <v>124</v>
      </c>
      <c r="AX166" s="64"/>
      <c r="AY166" s="65"/>
      <c r="AZ166" s="66"/>
      <c r="BA166" s="67"/>
      <c r="BB166" s="68"/>
      <c r="BC166" s="45">
        <f>SUM(AX166:BB166)</f>
        <v>0</v>
      </c>
      <c r="BD166" s="44">
        <f>N166*BC166</f>
        <v>0</v>
      </c>
      <c r="BE166" s="512">
        <f>AV166*(1.05+AO166+AP166)</f>
        <v>130.20000000000002</v>
      </c>
      <c r="BF166" s="242"/>
      <c r="BG166" s="210">
        <f>$N166*BF166</f>
        <v>0</v>
      </c>
      <c r="BH166" s="512">
        <f>$AV166*(1.1+$AO166+$AP166)</f>
        <v>136.4</v>
      </c>
      <c r="BI166" s="95"/>
      <c r="BJ166" s="44">
        <f>N166*BI166</f>
        <v>0</v>
      </c>
      <c r="BK166" s="512">
        <f>AV166*(1.15+AO166+AP166)</f>
        <v>142.6</v>
      </c>
      <c r="BL166" s="95"/>
      <c r="BM166" s="210">
        <f>N166*BL166</f>
        <v>0</v>
      </c>
      <c r="BN166" s="512">
        <f>AV166*(1.2+AO166+AP166)</f>
        <v>148.79999999999998</v>
      </c>
      <c r="BO166" s="397">
        <f>(AD166*AW166)+(BC166*BE166)+(BF166*BH166)+(BI166*BK166)+(BL166*BN166)</f>
        <v>0</v>
      </c>
      <c r="BP166" s="210">
        <f>AD166+BC166+BF166+BI166+BL166</f>
        <v>0</v>
      </c>
      <c r="BQ166" s="44">
        <f>N166*BP166</f>
        <v>0</v>
      </c>
      <c r="BR166" s="70">
        <v>467</v>
      </c>
    </row>
    <row r="167" spans="1:70" ht="17">
      <c r="A167" s="116"/>
      <c r="B167" s="116"/>
      <c r="C167" s="297" t="s">
        <v>212</v>
      </c>
      <c r="D167" s="116"/>
      <c r="E167" s="229"/>
      <c r="F167" s="116"/>
      <c r="G167" s="116"/>
      <c r="H167" s="116"/>
      <c r="I167" s="229"/>
      <c r="J167" s="229"/>
      <c r="K167" s="229"/>
      <c r="L167" s="229"/>
      <c r="M167" s="116"/>
      <c r="N167" s="116"/>
      <c r="O167" s="229"/>
      <c r="P167" s="229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230"/>
      <c r="AC167" s="230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229"/>
      <c r="AT167" s="229"/>
      <c r="AU167" s="229"/>
      <c r="AV167" s="229"/>
      <c r="AW167" s="229"/>
      <c r="AX167" s="230"/>
      <c r="AY167" s="230"/>
      <c r="AZ167" s="230"/>
      <c r="BA167" s="230"/>
      <c r="BB167" s="230"/>
      <c r="BC167" s="229"/>
      <c r="BD167" s="229"/>
      <c r="BE167" s="229"/>
      <c r="BF167" s="229"/>
      <c r="BG167" s="229"/>
      <c r="BH167" s="230"/>
      <c r="BI167" s="229"/>
      <c r="BJ167" s="229"/>
      <c r="BK167" s="229"/>
      <c r="BL167" s="229"/>
      <c r="BM167" s="229"/>
      <c r="BN167" s="229"/>
      <c r="BO167" s="229"/>
      <c r="BP167" s="229"/>
      <c r="BQ167" s="116"/>
      <c r="BR167" s="117"/>
    </row>
    <row r="168" spans="1:70" ht="12.75" customHeight="1">
      <c r="A168" s="44" t="str">
        <f>"LA3"&amp;REPT(0,4-LEN(BR168))&amp;BR168</f>
        <v>LA30465</v>
      </c>
      <c r="B168" s="120" t="s">
        <v>212</v>
      </c>
      <c r="C168" s="120" t="s">
        <v>981</v>
      </c>
      <c r="D168" s="115" t="s">
        <v>7</v>
      </c>
      <c r="E168" s="232"/>
      <c r="F168" s="48" t="s">
        <v>331</v>
      </c>
      <c r="G168" s="118" t="s">
        <v>73</v>
      </c>
      <c r="H168" s="48" t="s">
        <v>74</v>
      </c>
      <c r="I168" s="223" t="s">
        <v>1798</v>
      </c>
      <c r="J168" s="636" t="s">
        <v>1810</v>
      </c>
      <c r="K168" s="636" t="s">
        <v>1797</v>
      </c>
      <c r="L168" s="223" t="s">
        <v>1799</v>
      </c>
      <c r="M168" s="48">
        <v>2.9298999999999999</v>
      </c>
      <c r="N168" s="119">
        <v>20</v>
      </c>
      <c r="O168" s="233"/>
      <c r="P168" s="233"/>
      <c r="Q168" s="49"/>
      <c r="R168" s="50"/>
      <c r="S168" s="51"/>
      <c r="T168" s="52"/>
      <c r="U168" s="53"/>
      <c r="V168" s="54"/>
      <c r="W168" s="55"/>
      <c r="X168" s="56"/>
      <c r="Y168" s="57"/>
      <c r="Z168" s="58"/>
      <c r="AA168" s="59"/>
      <c r="AB168" s="95"/>
      <c r="AC168" s="95"/>
      <c r="AD168" s="213">
        <f t="shared" si="220"/>
        <v>0</v>
      </c>
      <c r="AE168" s="61">
        <f>N168*AD168</f>
        <v>0</v>
      </c>
      <c r="AF168" s="62"/>
      <c r="AG168" s="62"/>
      <c r="AH168" s="63"/>
      <c r="AI168" s="62"/>
      <c r="AJ168" s="62"/>
      <c r="AK168" s="62"/>
      <c r="AL168" s="516"/>
      <c r="AM168" s="510"/>
      <c r="AN168" s="62">
        <f>ROUND(CEILING(AR168*('Summary '!$J$2/100+1),5),0)-1</f>
        <v>129</v>
      </c>
      <c r="AO168" s="63">
        <f>IF(P168=TRUE,-0.05,0)</f>
        <v>0</v>
      </c>
      <c r="AP168" s="63">
        <f>IF(O168=TRUE,0.15,0)</f>
        <v>0</v>
      </c>
      <c r="AQ168" s="63"/>
      <c r="AR168" s="62">
        <v>104</v>
      </c>
      <c r="AS168" s="62"/>
      <c r="AT168" s="514"/>
      <c r="AU168" s="515"/>
      <c r="AV168" s="511">
        <f>IF(OrderFormType="Wholesale",CEILING(AR168*ExchRate,ExchRateRoundUpTo),CEILING(AN168*ExchRate,ExchRateRoundUpTo)/1.22)</f>
        <v>104</v>
      </c>
      <c r="AW168" s="511">
        <f>AV168*(1+AO168+AP168)</f>
        <v>104</v>
      </c>
      <c r="AX168" s="64"/>
      <c r="AY168" s="65"/>
      <c r="AZ168" s="66"/>
      <c r="BA168" s="67"/>
      <c r="BB168" s="68"/>
      <c r="BC168" s="45">
        <f>SUM(AX168:BB168)</f>
        <v>0</v>
      </c>
      <c r="BD168" s="44">
        <f>N168*BC168</f>
        <v>0</v>
      </c>
      <c r="BE168" s="512">
        <f>AV168*(1.05+AO168+AP168)</f>
        <v>109.2</v>
      </c>
      <c r="BF168" s="242"/>
      <c r="BG168" s="210">
        <f>$N168*BF168</f>
        <v>0</v>
      </c>
      <c r="BH168" s="512">
        <f>$AV168*(1.1+$AO168+$AP168)</f>
        <v>114.4</v>
      </c>
      <c r="BI168" s="95"/>
      <c r="BJ168" s="44">
        <f>N168*BI168</f>
        <v>0</v>
      </c>
      <c r="BK168" s="512">
        <f>AV168*(1.15+AO168+AP168)</f>
        <v>119.6</v>
      </c>
      <c r="BL168" s="95"/>
      <c r="BM168" s="210">
        <f>N168*BL168</f>
        <v>0</v>
      </c>
      <c r="BN168" s="512">
        <f>AV168*(1.2+AO168+AP168)</f>
        <v>124.8</v>
      </c>
      <c r="BO168" s="397">
        <f>(AD168*AW168)+(BC168*BE168)+(BF168*BH168)+(BI168*BK168)+(BL168*BN168)</f>
        <v>0</v>
      </c>
      <c r="BP168" s="210">
        <f>AD168+BC168+BF168+BI168+BL168</f>
        <v>0</v>
      </c>
      <c r="BQ168" s="44">
        <f>N168*BP168</f>
        <v>0</v>
      </c>
      <c r="BR168" s="70">
        <v>465</v>
      </c>
    </row>
    <row r="169" spans="1:70" ht="12.75" customHeight="1">
      <c r="A169" s="44" t="str">
        <f>"LA3"&amp;REPT(0,4-LEN(BR169))&amp;BR169</f>
        <v>LA30466</v>
      </c>
      <c r="B169" s="120" t="s">
        <v>212</v>
      </c>
      <c r="C169" s="120" t="s">
        <v>982</v>
      </c>
      <c r="D169" s="115" t="s">
        <v>7</v>
      </c>
      <c r="E169" s="232"/>
      <c r="F169" s="48" t="s">
        <v>331</v>
      </c>
      <c r="G169" s="48" t="s">
        <v>73</v>
      </c>
      <c r="H169" s="48" t="s">
        <v>74</v>
      </c>
      <c r="I169" s="223" t="s">
        <v>1798</v>
      </c>
      <c r="J169" s="636" t="s">
        <v>1810</v>
      </c>
      <c r="K169" s="636" t="s">
        <v>1797</v>
      </c>
      <c r="L169" s="223" t="s">
        <v>1799</v>
      </c>
      <c r="M169" s="48">
        <v>3.6063000000000001</v>
      </c>
      <c r="N169" s="119">
        <v>15</v>
      </c>
      <c r="O169" s="233"/>
      <c r="P169" s="233"/>
      <c r="Q169" s="49"/>
      <c r="R169" s="50"/>
      <c r="S169" s="51"/>
      <c r="T169" s="52"/>
      <c r="U169" s="53"/>
      <c r="V169" s="54"/>
      <c r="W169" s="55"/>
      <c r="X169" s="56"/>
      <c r="Y169" s="57"/>
      <c r="Z169" s="58"/>
      <c r="AA169" s="59"/>
      <c r="AB169" s="95"/>
      <c r="AC169" s="95"/>
      <c r="AD169" s="213">
        <f t="shared" si="220"/>
        <v>0</v>
      </c>
      <c r="AE169" s="61">
        <f>N169*AD169</f>
        <v>0</v>
      </c>
      <c r="AF169" s="62"/>
      <c r="AG169" s="62"/>
      <c r="AH169" s="63"/>
      <c r="AI169" s="62"/>
      <c r="AJ169" s="62"/>
      <c r="AK169" s="62"/>
      <c r="AL169" s="516"/>
      <c r="AM169" s="510"/>
      <c r="AN169" s="62">
        <f>ROUND(CEILING(AR169*('Summary '!$J$2/100+1),5),0)-1</f>
        <v>114</v>
      </c>
      <c r="AO169" s="63">
        <f>IF(P169=TRUE,-0.05,0)</f>
        <v>0</v>
      </c>
      <c r="AP169" s="63">
        <f>IF(O169=TRUE,0.15,0)</f>
        <v>0</v>
      </c>
      <c r="AQ169" s="63"/>
      <c r="AR169" s="62">
        <v>94</v>
      </c>
      <c r="AS169" s="62"/>
      <c r="AT169" s="514"/>
      <c r="AU169" s="515"/>
      <c r="AV169" s="511">
        <f>IF(OrderFormType="Wholesale",CEILING(AR169*ExchRate,ExchRateRoundUpTo),CEILING(AN169*ExchRate,ExchRateRoundUpTo)/1.22)</f>
        <v>94</v>
      </c>
      <c r="AW169" s="511">
        <f>AV169*(1+AO169+AP169)</f>
        <v>94</v>
      </c>
      <c r="AX169" s="64"/>
      <c r="AY169" s="65"/>
      <c r="AZ169" s="66"/>
      <c r="BA169" s="67"/>
      <c r="BB169" s="68"/>
      <c r="BC169" s="45">
        <f>SUM(AX169:BB169)</f>
        <v>0</v>
      </c>
      <c r="BD169" s="44">
        <f>N169*BC169</f>
        <v>0</v>
      </c>
      <c r="BE169" s="512">
        <f>AV169*(1.05+AO169+AP169)</f>
        <v>98.7</v>
      </c>
      <c r="BF169" s="242"/>
      <c r="BG169" s="210">
        <f>$N169*BF169</f>
        <v>0</v>
      </c>
      <c r="BH169" s="512">
        <f>$AV169*(1.1+$AO169+$AP169)</f>
        <v>103.4</v>
      </c>
      <c r="BI169" s="95"/>
      <c r="BJ169" s="44">
        <f>N169*BI169</f>
        <v>0</v>
      </c>
      <c r="BK169" s="512">
        <f>AV169*(1.15+AO169+AP169)</f>
        <v>108.1</v>
      </c>
      <c r="BL169" s="95"/>
      <c r="BM169" s="210">
        <f>N169*BL169</f>
        <v>0</v>
      </c>
      <c r="BN169" s="512">
        <f>AV169*(1.2+AO169+AP169)</f>
        <v>112.8</v>
      </c>
      <c r="BO169" s="397">
        <f>(AD169*AW169)+(BC169*BE169)+(BF169*BH169)+(BI169*BK169)+(BL169*BN169)</f>
        <v>0</v>
      </c>
      <c r="BP169" s="210">
        <f>AD169+BC169+BF169+BI169+BL169</f>
        <v>0</v>
      </c>
      <c r="BQ169" s="44">
        <f>N169*BP169</f>
        <v>0</v>
      </c>
      <c r="BR169" s="70">
        <v>466</v>
      </c>
    </row>
    <row r="170" spans="1:70" ht="17">
      <c r="A170" s="116"/>
      <c r="B170" s="116"/>
      <c r="C170" s="297" t="s">
        <v>459</v>
      </c>
      <c r="D170" s="116"/>
      <c r="E170" s="229"/>
      <c r="F170" s="116"/>
      <c r="G170" s="116"/>
      <c r="H170" s="116"/>
      <c r="I170" s="229"/>
      <c r="J170" s="229"/>
      <c r="K170" s="229"/>
      <c r="L170" s="229"/>
      <c r="M170" s="116"/>
      <c r="N170" s="116"/>
      <c r="O170" s="543"/>
      <c r="P170" s="543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230"/>
      <c r="AC170" s="230"/>
      <c r="AD170" s="116"/>
      <c r="AE170" s="116"/>
      <c r="AF170" s="116"/>
      <c r="AG170" s="116"/>
      <c r="AH170" s="116"/>
      <c r="AI170" s="116"/>
      <c r="AJ170" s="229"/>
      <c r="AK170" s="116"/>
      <c r="AL170" s="116"/>
      <c r="AM170" s="116"/>
      <c r="AN170" s="116"/>
      <c r="AO170" s="116"/>
      <c r="AP170" s="116"/>
      <c r="AQ170" s="116"/>
      <c r="AR170" s="116"/>
      <c r="AS170" s="229"/>
      <c r="AT170" s="229"/>
      <c r="AU170" s="229"/>
      <c r="AV170" s="229"/>
      <c r="AW170" s="229"/>
      <c r="AX170" s="230"/>
      <c r="AY170" s="230"/>
      <c r="AZ170" s="230"/>
      <c r="BA170" s="230"/>
      <c r="BB170" s="230"/>
      <c r="BC170" s="229"/>
      <c r="BD170" s="229"/>
      <c r="BE170" s="229"/>
      <c r="BF170" s="229"/>
      <c r="BG170" s="229"/>
      <c r="BH170" s="230"/>
      <c r="BI170" s="229"/>
      <c r="BJ170" s="229"/>
      <c r="BK170" s="229"/>
      <c r="BL170" s="229"/>
      <c r="BM170" s="229"/>
      <c r="BN170" s="229"/>
      <c r="BO170" s="229"/>
      <c r="BP170" s="229"/>
      <c r="BQ170" s="116"/>
      <c r="BR170" s="117"/>
    </row>
    <row r="171" spans="1:70" ht="12.75" customHeight="1">
      <c r="A171" s="44" t="str">
        <f t="shared" ref="A171:A176" si="239">"LA3"&amp;REPT(0,4-LEN(BR171))&amp;BR171</f>
        <v>LA32648</v>
      </c>
      <c r="B171" s="120" t="s">
        <v>1696</v>
      </c>
      <c r="C171" s="120" t="s">
        <v>1834</v>
      </c>
      <c r="D171" s="115" t="s">
        <v>7</v>
      </c>
      <c r="E171" s="426"/>
      <c r="F171" s="118" t="s">
        <v>63</v>
      </c>
      <c r="G171" s="48"/>
      <c r="H171" s="48"/>
      <c r="I171" s="223" t="s">
        <v>1798</v>
      </c>
      <c r="J171" s="636" t="s">
        <v>1810</v>
      </c>
      <c r="K171" s="636" t="s">
        <v>1797</v>
      </c>
      <c r="L171" s="223" t="s">
        <v>1799</v>
      </c>
      <c r="M171" s="48">
        <v>1.92</v>
      </c>
      <c r="N171" s="119">
        <v>35</v>
      </c>
      <c r="O171" s="233"/>
      <c r="P171" s="233"/>
      <c r="Q171" s="49"/>
      <c r="R171" s="50"/>
      <c r="S171" s="51"/>
      <c r="T171" s="52"/>
      <c r="U171" s="53"/>
      <c r="V171" s="54"/>
      <c r="W171" s="55"/>
      <c r="X171" s="56"/>
      <c r="Y171" s="57"/>
      <c r="Z171" s="58"/>
      <c r="AA171" s="59"/>
      <c r="AB171" s="95"/>
      <c r="AC171" s="95"/>
      <c r="AD171" s="213">
        <f t="shared" si="220"/>
        <v>0</v>
      </c>
      <c r="AE171" s="61">
        <f t="shared" ref="AE171:AE202" si="240">N171*AD171</f>
        <v>0</v>
      </c>
      <c r="AF171" s="62"/>
      <c r="AG171" s="62"/>
      <c r="AH171" s="63"/>
      <c r="AI171" s="62"/>
      <c r="AJ171" s="62"/>
      <c r="AK171" s="62"/>
      <c r="AL171" s="516"/>
      <c r="AM171" s="510"/>
      <c r="AN171" s="62">
        <f>ROUND(CEILING(AR171*('Summary '!$J$2/100+1),5),0)-1</f>
        <v>139</v>
      </c>
      <c r="AO171" s="63">
        <f t="shared" ref="AO171:AO202" si="241">IF(P171=TRUE,-0.05,0)</f>
        <v>0</v>
      </c>
      <c r="AP171" s="63">
        <f t="shared" ref="AP171:AP202" si="242">IF(O171=TRUE,0.15,0)</f>
        <v>0</v>
      </c>
      <c r="AQ171" s="63"/>
      <c r="AR171" s="62">
        <v>114</v>
      </c>
      <c r="AS171" s="62"/>
      <c r="AT171" s="514"/>
      <c r="AU171" s="515"/>
      <c r="AV171" s="511">
        <f t="shared" ref="AV171:AV202" si="243">IF(OrderFormType="Wholesale",CEILING(AR171*ExchRate,ExchRateRoundUpTo),CEILING(AN171*ExchRate,ExchRateRoundUpTo)/1.22)</f>
        <v>114</v>
      </c>
      <c r="AW171" s="511">
        <f t="shared" ref="AW171:AW202" si="244">AV171*(1+AO171+AP171)</f>
        <v>114</v>
      </c>
      <c r="AX171" s="64"/>
      <c r="AY171" s="65"/>
      <c r="AZ171" s="66"/>
      <c r="BA171" s="67"/>
      <c r="BB171" s="68"/>
      <c r="BC171" s="45">
        <f t="shared" ref="BC171:BC207" si="245">SUM(AX171:BB171)</f>
        <v>0</v>
      </c>
      <c r="BD171" s="44">
        <f t="shared" ref="BD171:BD207" si="246">N171*BC171</f>
        <v>0</v>
      </c>
      <c r="BE171" s="512">
        <f t="shared" ref="BE171:BE207" si="247">AV171*(1.05+AO171+AP171)</f>
        <v>119.7</v>
      </c>
      <c r="BF171" s="242"/>
      <c r="BG171" s="210">
        <f t="shared" ref="BG171:BG202" si="248">$N171*BF171</f>
        <v>0</v>
      </c>
      <c r="BH171" s="512">
        <f t="shared" ref="BH171:BH202" si="249">$AV171*(1.1+$AO171+$AP171)</f>
        <v>125.4</v>
      </c>
      <c r="BI171" s="95"/>
      <c r="BJ171" s="44">
        <f t="shared" ref="BJ171:BJ207" si="250">N171*BI171</f>
        <v>0</v>
      </c>
      <c r="BK171" s="512">
        <f t="shared" ref="BK171:BK207" si="251">AV171*(1.15+AO171+AP171)</f>
        <v>131.1</v>
      </c>
      <c r="BL171" s="95"/>
      <c r="BM171" s="210">
        <f t="shared" ref="BM171:BM207" si="252">N171*BL171</f>
        <v>0</v>
      </c>
      <c r="BN171" s="512">
        <f t="shared" ref="BN171:BN207" si="253">AV171*(1.2+AO171+AP171)</f>
        <v>136.79999999999998</v>
      </c>
      <c r="BO171" s="397">
        <f t="shared" ref="BO171:BO207" si="254">(AD171*AW171)+(BC171*BE171)+(BF171*BH171)+(BI171*BK171)+(BL171*BN171)</f>
        <v>0</v>
      </c>
      <c r="BP171" s="210">
        <f t="shared" ref="BP171:BP207" si="255">AD171+BC171+BF171+BI171+BL171</f>
        <v>0</v>
      </c>
      <c r="BQ171" s="44">
        <f t="shared" ref="BQ171:BQ207" si="256">N171*BP171</f>
        <v>0</v>
      </c>
      <c r="BR171" s="70">
        <v>2648</v>
      </c>
    </row>
    <row r="172" spans="1:70" ht="12.75" customHeight="1">
      <c r="A172" s="44" t="str">
        <f t="shared" si="239"/>
        <v>LA32642</v>
      </c>
      <c r="B172" s="120" t="s">
        <v>1696</v>
      </c>
      <c r="C172" s="120" t="s">
        <v>1835</v>
      </c>
      <c r="D172" s="115" t="s">
        <v>7</v>
      </c>
      <c r="E172" s="426"/>
      <c r="F172" s="118" t="s">
        <v>57</v>
      </c>
      <c r="G172" s="48"/>
      <c r="H172" s="48"/>
      <c r="I172" s="223" t="s">
        <v>1798</v>
      </c>
      <c r="J172" s="636" t="s">
        <v>1810</v>
      </c>
      <c r="K172" s="636" t="s">
        <v>1797</v>
      </c>
      <c r="L172" s="223" t="s">
        <v>1799</v>
      </c>
      <c r="M172" s="48">
        <v>1.76</v>
      </c>
      <c r="N172" s="119">
        <v>4</v>
      </c>
      <c r="O172" s="233"/>
      <c r="P172" s="233"/>
      <c r="Q172" s="49"/>
      <c r="R172" s="50"/>
      <c r="S172" s="51"/>
      <c r="T172" s="52"/>
      <c r="U172" s="53"/>
      <c r="V172" s="54"/>
      <c r="W172" s="55"/>
      <c r="X172" s="56"/>
      <c r="Y172" s="57"/>
      <c r="Z172" s="58"/>
      <c r="AA172" s="59"/>
      <c r="AB172" s="95"/>
      <c r="AC172" s="95"/>
      <c r="AD172" s="213">
        <f t="shared" si="220"/>
        <v>0</v>
      </c>
      <c r="AE172" s="61">
        <f t="shared" si="240"/>
        <v>0</v>
      </c>
      <c r="AF172" s="62"/>
      <c r="AG172" s="62"/>
      <c r="AH172" s="63"/>
      <c r="AI172" s="62"/>
      <c r="AJ172" s="62"/>
      <c r="AK172" s="62"/>
      <c r="AL172" s="516"/>
      <c r="AM172" s="510"/>
      <c r="AN172" s="62">
        <f>ROUND(CEILING(AR172*('Summary '!$J$2/100+1),5),0)-1</f>
        <v>129</v>
      </c>
      <c r="AO172" s="63">
        <f t="shared" si="241"/>
        <v>0</v>
      </c>
      <c r="AP172" s="63">
        <f t="shared" si="242"/>
        <v>0</v>
      </c>
      <c r="AQ172" s="63"/>
      <c r="AR172" s="62">
        <v>104</v>
      </c>
      <c r="AS172" s="62"/>
      <c r="AT172" s="514"/>
      <c r="AU172" s="515"/>
      <c r="AV172" s="511">
        <f t="shared" si="243"/>
        <v>104</v>
      </c>
      <c r="AW172" s="511">
        <f t="shared" si="244"/>
        <v>104</v>
      </c>
      <c r="AX172" s="64"/>
      <c r="AY172" s="65"/>
      <c r="AZ172" s="66"/>
      <c r="BA172" s="67"/>
      <c r="BB172" s="68"/>
      <c r="BC172" s="45">
        <f t="shared" si="245"/>
        <v>0</v>
      </c>
      <c r="BD172" s="44">
        <f t="shared" si="246"/>
        <v>0</v>
      </c>
      <c r="BE172" s="512">
        <f t="shared" si="247"/>
        <v>109.2</v>
      </c>
      <c r="BF172" s="242"/>
      <c r="BG172" s="210">
        <f t="shared" si="248"/>
        <v>0</v>
      </c>
      <c r="BH172" s="512">
        <f t="shared" si="249"/>
        <v>114.4</v>
      </c>
      <c r="BI172" s="95"/>
      <c r="BJ172" s="44">
        <f t="shared" si="250"/>
        <v>0</v>
      </c>
      <c r="BK172" s="512">
        <f t="shared" si="251"/>
        <v>119.6</v>
      </c>
      <c r="BL172" s="95"/>
      <c r="BM172" s="210">
        <f t="shared" si="252"/>
        <v>0</v>
      </c>
      <c r="BN172" s="512">
        <f t="shared" si="253"/>
        <v>124.8</v>
      </c>
      <c r="BO172" s="397">
        <f t="shared" si="254"/>
        <v>0</v>
      </c>
      <c r="BP172" s="210">
        <f t="shared" si="255"/>
        <v>0</v>
      </c>
      <c r="BQ172" s="44">
        <f t="shared" si="256"/>
        <v>0</v>
      </c>
      <c r="BR172" s="70">
        <v>2642</v>
      </c>
    </row>
    <row r="173" spans="1:70" ht="12.75" customHeight="1">
      <c r="A173" s="44" t="str">
        <f t="shared" si="239"/>
        <v>LA32643</v>
      </c>
      <c r="B173" s="120" t="s">
        <v>1696</v>
      </c>
      <c r="C173" s="120" t="s">
        <v>1831</v>
      </c>
      <c r="D173" s="115" t="s">
        <v>7</v>
      </c>
      <c r="E173" s="426"/>
      <c r="F173" s="118" t="s">
        <v>57</v>
      </c>
      <c r="G173" s="48"/>
      <c r="H173" s="48"/>
      <c r="I173" s="223" t="s">
        <v>1798</v>
      </c>
      <c r="J173" s="636" t="s">
        <v>1810</v>
      </c>
      <c r="K173" s="636" t="s">
        <v>1797</v>
      </c>
      <c r="L173" s="223" t="s">
        <v>1799</v>
      </c>
      <c r="M173" s="48">
        <v>4.4000000000000004</v>
      </c>
      <c r="N173" s="119">
        <v>4</v>
      </c>
      <c r="O173" s="233"/>
      <c r="P173" s="233"/>
      <c r="Q173" s="49"/>
      <c r="R173" s="50"/>
      <c r="S173" s="51"/>
      <c r="T173" s="52"/>
      <c r="U173" s="53"/>
      <c r="V173" s="54"/>
      <c r="W173" s="55"/>
      <c r="X173" s="56"/>
      <c r="Y173" s="57"/>
      <c r="Z173" s="58"/>
      <c r="AA173" s="59"/>
      <c r="AB173" s="95"/>
      <c r="AC173" s="95"/>
      <c r="AD173" s="213">
        <f t="shared" si="220"/>
        <v>0</v>
      </c>
      <c r="AE173" s="61">
        <f t="shared" si="240"/>
        <v>0</v>
      </c>
      <c r="AF173" s="62"/>
      <c r="AG173" s="62"/>
      <c r="AH173" s="63"/>
      <c r="AI173" s="62"/>
      <c r="AJ173" s="62"/>
      <c r="AK173" s="62"/>
      <c r="AL173" s="516"/>
      <c r="AM173" s="510"/>
      <c r="AN173" s="62">
        <f>ROUND(CEILING(AR173*('Summary '!$J$2/100+1),5),0)-1</f>
        <v>154</v>
      </c>
      <c r="AO173" s="63">
        <f t="shared" si="241"/>
        <v>0</v>
      </c>
      <c r="AP173" s="63">
        <f t="shared" si="242"/>
        <v>0</v>
      </c>
      <c r="AQ173" s="63"/>
      <c r="AR173" s="62">
        <v>124</v>
      </c>
      <c r="AS173" s="62"/>
      <c r="AT173" s="514"/>
      <c r="AU173" s="515"/>
      <c r="AV173" s="511">
        <f t="shared" si="243"/>
        <v>124</v>
      </c>
      <c r="AW173" s="511">
        <f t="shared" si="244"/>
        <v>124</v>
      </c>
      <c r="AX173" s="64"/>
      <c r="AY173" s="65"/>
      <c r="AZ173" s="66"/>
      <c r="BA173" s="67"/>
      <c r="BB173" s="68"/>
      <c r="BC173" s="45">
        <f t="shared" si="245"/>
        <v>0</v>
      </c>
      <c r="BD173" s="44">
        <f t="shared" si="246"/>
        <v>0</v>
      </c>
      <c r="BE173" s="512">
        <f t="shared" si="247"/>
        <v>130.20000000000002</v>
      </c>
      <c r="BF173" s="242"/>
      <c r="BG173" s="210">
        <f t="shared" si="248"/>
        <v>0</v>
      </c>
      <c r="BH173" s="512">
        <f t="shared" si="249"/>
        <v>136.4</v>
      </c>
      <c r="BI173" s="95"/>
      <c r="BJ173" s="44">
        <f t="shared" si="250"/>
        <v>0</v>
      </c>
      <c r="BK173" s="512">
        <f t="shared" si="251"/>
        <v>142.6</v>
      </c>
      <c r="BL173" s="95"/>
      <c r="BM173" s="210">
        <f t="shared" si="252"/>
        <v>0</v>
      </c>
      <c r="BN173" s="512">
        <f t="shared" si="253"/>
        <v>148.79999999999998</v>
      </c>
      <c r="BO173" s="397">
        <f t="shared" si="254"/>
        <v>0</v>
      </c>
      <c r="BP173" s="210">
        <f t="shared" si="255"/>
        <v>0</v>
      </c>
      <c r="BQ173" s="44">
        <f t="shared" si="256"/>
        <v>0</v>
      </c>
      <c r="BR173" s="70">
        <v>2643</v>
      </c>
    </row>
    <row r="174" spans="1:70" ht="12.75" customHeight="1">
      <c r="A174" s="44" t="str">
        <f t="shared" si="239"/>
        <v>LA32644</v>
      </c>
      <c r="B174" s="120" t="s">
        <v>1696</v>
      </c>
      <c r="C174" s="120" t="s">
        <v>1832</v>
      </c>
      <c r="D174" s="115" t="s">
        <v>7</v>
      </c>
      <c r="E174" s="426"/>
      <c r="F174" s="118" t="s">
        <v>57</v>
      </c>
      <c r="G174" s="48"/>
      <c r="H174" s="48"/>
      <c r="I174" s="223" t="s">
        <v>1798</v>
      </c>
      <c r="J174" s="636" t="s">
        <v>1810</v>
      </c>
      <c r="K174" s="636" t="s">
        <v>1797</v>
      </c>
      <c r="L174" s="223" t="s">
        <v>1799</v>
      </c>
      <c r="M174" s="48">
        <v>5.46</v>
      </c>
      <c r="N174" s="119">
        <v>4</v>
      </c>
      <c r="O174" s="233"/>
      <c r="P174" s="233"/>
      <c r="Q174" s="49"/>
      <c r="R174" s="50"/>
      <c r="S174" s="51"/>
      <c r="T174" s="52"/>
      <c r="U174" s="53"/>
      <c r="V174" s="54"/>
      <c r="W174" s="55"/>
      <c r="X174" s="56"/>
      <c r="Y174" s="57"/>
      <c r="Z174" s="58"/>
      <c r="AA174" s="59"/>
      <c r="AB174" s="95"/>
      <c r="AC174" s="95"/>
      <c r="AD174" s="213">
        <f t="shared" si="220"/>
        <v>0</v>
      </c>
      <c r="AE174" s="61">
        <f t="shared" si="240"/>
        <v>0</v>
      </c>
      <c r="AF174" s="62"/>
      <c r="AG174" s="62"/>
      <c r="AH174" s="63"/>
      <c r="AI174" s="62"/>
      <c r="AJ174" s="62"/>
      <c r="AK174" s="62"/>
      <c r="AL174" s="516"/>
      <c r="AM174" s="510"/>
      <c r="AN174" s="62">
        <f>ROUND(CEILING(AR174*('Summary '!$J$2/100+1),5),0)-1</f>
        <v>164</v>
      </c>
      <c r="AO174" s="63">
        <f t="shared" si="241"/>
        <v>0</v>
      </c>
      <c r="AP174" s="63">
        <f t="shared" si="242"/>
        <v>0</v>
      </c>
      <c r="AQ174" s="63"/>
      <c r="AR174" s="62">
        <v>134</v>
      </c>
      <c r="AS174" s="62"/>
      <c r="AT174" s="514"/>
      <c r="AU174" s="515"/>
      <c r="AV174" s="511">
        <f t="shared" si="243"/>
        <v>134</v>
      </c>
      <c r="AW174" s="511">
        <f t="shared" si="244"/>
        <v>134</v>
      </c>
      <c r="AX174" s="64"/>
      <c r="AY174" s="65"/>
      <c r="AZ174" s="66"/>
      <c r="BA174" s="67"/>
      <c r="BB174" s="68"/>
      <c r="BC174" s="45">
        <f t="shared" si="245"/>
        <v>0</v>
      </c>
      <c r="BD174" s="44">
        <f t="shared" si="246"/>
        <v>0</v>
      </c>
      <c r="BE174" s="512">
        <f t="shared" si="247"/>
        <v>140.70000000000002</v>
      </c>
      <c r="BF174" s="242"/>
      <c r="BG174" s="210">
        <f t="shared" si="248"/>
        <v>0</v>
      </c>
      <c r="BH174" s="512">
        <f t="shared" si="249"/>
        <v>147.4</v>
      </c>
      <c r="BI174" s="95"/>
      <c r="BJ174" s="44">
        <f t="shared" si="250"/>
        <v>0</v>
      </c>
      <c r="BK174" s="512">
        <f t="shared" si="251"/>
        <v>154.1</v>
      </c>
      <c r="BL174" s="95"/>
      <c r="BM174" s="210">
        <f t="shared" si="252"/>
        <v>0</v>
      </c>
      <c r="BN174" s="512">
        <f t="shared" si="253"/>
        <v>160.79999999999998</v>
      </c>
      <c r="BO174" s="397">
        <f t="shared" si="254"/>
        <v>0</v>
      </c>
      <c r="BP174" s="210">
        <f t="shared" si="255"/>
        <v>0</v>
      </c>
      <c r="BQ174" s="44">
        <f t="shared" si="256"/>
        <v>0</v>
      </c>
      <c r="BR174" s="70">
        <v>2644</v>
      </c>
    </row>
    <row r="175" spans="1:70" ht="12.75" customHeight="1">
      <c r="A175" s="44" t="str">
        <f t="shared" si="239"/>
        <v>LA32645</v>
      </c>
      <c r="B175" s="120" t="s">
        <v>1696</v>
      </c>
      <c r="C175" s="120" t="s">
        <v>1836</v>
      </c>
      <c r="D175" s="115" t="s">
        <v>7</v>
      </c>
      <c r="E175" s="426"/>
      <c r="F175" s="118" t="s">
        <v>72</v>
      </c>
      <c r="G175" s="48"/>
      <c r="H175" s="48"/>
      <c r="I175" s="223" t="s">
        <v>1798</v>
      </c>
      <c r="J175" s="636" t="s">
        <v>1810</v>
      </c>
      <c r="K175" s="636" t="s">
        <v>1797</v>
      </c>
      <c r="L175" s="223" t="s">
        <v>1799</v>
      </c>
      <c r="M175" s="48">
        <v>1.19</v>
      </c>
      <c r="N175" s="119">
        <v>4</v>
      </c>
      <c r="O175" s="233"/>
      <c r="P175" s="233"/>
      <c r="Q175" s="49"/>
      <c r="R175" s="50"/>
      <c r="S175" s="51"/>
      <c r="T175" s="52"/>
      <c r="U175" s="53"/>
      <c r="V175" s="54"/>
      <c r="W175" s="55"/>
      <c r="X175" s="56"/>
      <c r="Y175" s="57"/>
      <c r="Z175" s="58"/>
      <c r="AA175" s="59"/>
      <c r="AB175" s="95"/>
      <c r="AC175" s="95"/>
      <c r="AD175" s="213">
        <f t="shared" si="220"/>
        <v>0</v>
      </c>
      <c r="AE175" s="61">
        <f t="shared" si="240"/>
        <v>0</v>
      </c>
      <c r="AF175" s="62"/>
      <c r="AG175" s="62"/>
      <c r="AH175" s="63"/>
      <c r="AI175" s="62"/>
      <c r="AJ175" s="62"/>
      <c r="AK175" s="62"/>
      <c r="AL175" s="516"/>
      <c r="AM175" s="510"/>
      <c r="AN175" s="62">
        <f>ROUND(CEILING(AR175*('Summary '!$J$2/100+1),5),0)-1</f>
        <v>114</v>
      </c>
      <c r="AO175" s="63">
        <f t="shared" si="241"/>
        <v>0</v>
      </c>
      <c r="AP175" s="63">
        <f t="shared" si="242"/>
        <v>0</v>
      </c>
      <c r="AQ175" s="63"/>
      <c r="AR175" s="62">
        <v>94</v>
      </c>
      <c r="AS175" s="62"/>
      <c r="AT175" s="514"/>
      <c r="AU175" s="515"/>
      <c r="AV175" s="511">
        <f t="shared" si="243"/>
        <v>94</v>
      </c>
      <c r="AW175" s="511">
        <f t="shared" si="244"/>
        <v>94</v>
      </c>
      <c r="AX175" s="64"/>
      <c r="AY175" s="65"/>
      <c r="AZ175" s="66"/>
      <c r="BA175" s="67"/>
      <c r="BB175" s="68"/>
      <c r="BC175" s="45">
        <f t="shared" si="245"/>
        <v>0</v>
      </c>
      <c r="BD175" s="44">
        <f t="shared" si="246"/>
        <v>0</v>
      </c>
      <c r="BE175" s="512">
        <f t="shared" si="247"/>
        <v>98.7</v>
      </c>
      <c r="BF175" s="242"/>
      <c r="BG175" s="210">
        <f t="shared" si="248"/>
        <v>0</v>
      </c>
      <c r="BH175" s="512">
        <f t="shared" si="249"/>
        <v>103.4</v>
      </c>
      <c r="BI175" s="95"/>
      <c r="BJ175" s="44">
        <f t="shared" si="250"/>
        <v>0</v>
      </c>
      <c r="BK175" s="512">
        <f t="shared" si="251"/>
        <v>108.1</v>
      </c>
      <c r="BL175" s="95"/>
      <c r="BM175" s="210">
        <f t="shared" si="252"/>
        <v>0</v>
      </c>
      <c r="BN175" s="512">
        <f t="shared" si="253"/>
        <v>112.8</v>
      </c>
      <c r="BO175" s="397">
        <f t="shared" si="254"/>
        <v>0</v>
      </c>
      <c r="BP175" s="210">
        <f t="shared" si="255"/>
        <v>0</v>
      </c>
      <c r="BQ175" s="44">
        <f t="shared" si="256"/>
        <v>0</v>
      </c>
      <c r="BR175" s="70">
        <v>2645</v>
      </c>
    </row>
    <row r="176" spans="1:70" ht="12.75" customHeight="1">
      <c r="A176" s="44" t="str">
        <f t="shared" si="239"/>
        <v>LA32647</v>
      </c>
      <c r="B176" s="120" t="s">
        <v>1696</v>
      </c>
      <c r="C176" s="120" t="s">
        <v>1838</v>
      </c>
      <c r="D176" s="115" t="s">
        <v>7</v>
      </c>
      <c r="E176" s="426"/>
      <c r="F176" s="118" t="s">
        <v>61</v>
      </c>
      <c r="G176" s="48"/>
      <c r="H176" s="48"/>
      <c r="I176" s="223" t="s">
        <v>1798</v>
      </c>
      <c r="J176" s="636" t="s">
        <v>1810</v>
      </c>
      <c r="K176" s="636" t="s">
        <v>1797</v>
      </c>
      <c r="L176" s="223" t="s">
        <v>1799</v>
      </c>
      <c r="M176" s="48">
        <v>5.6849999999999996</v>
      </c>
      <c r="N176" s="119">
        <v>4</v>
      </c>
      <c r="O176" s="233"/>
      <c r="P176" s="233"/>
      <c r="Q176" s="49"/>
      <c r="R176" s="50"/>
      <c r="S176" s="51"/>
      <c r="T176" s="52"/>
      <c r="U176" s="53"/>
      <c r="V176" s="54"/>
      <c r="W176" s="55"/>
      <c r="X176" s="56"/>
      <c r="Y176" s="57"/>
      <c r="Z176" s="58"/>
      <c r="AA176" s="59"/>
      <c r="AB176" s="95"/>
      <c r="AC176" s="95"/>
      <c r="AD176" s="213">
        <f t="shared" si="220"/>
        <v>0</v>
      </c>
      <c r="AE176" s="61">
        <f t="shared" si="240"/>
        <v>0</v>
      </c>
      <c r="AF176" s="62"/>
      <c r="AG176" s="62"/>
      <c r="AH176" s="63"/>
      <c r="AI176" s="62"/>
      <c r="AJ176" s="62"/>
      <c r="AK176" s="62"/>
      <c r="AL176" s="516"/>
      <c r="AM176" s="510"/>
      <c r="AN176" s="62">
        <f>ROUND(CEILING(AR176*('Summary '!$J$2/100+1),5),0)-1</f>
        <v>164</v>
      </c>
      <c r="AO176" s="63">
        <f t="shared" si="241"/>
        <v>0</v>
      </c>
      <c r="AP176" s="63">
        <f t="shared" si="242"/>
        <v>0</v>
      </c>
      <c r="AQ176" s="63"/>
      <c r="AR176" s="62">
        <v>134</v>
      </c>
      <c r="AS176" s="62"/>
      <c r="AT176" s="514"/>
      <c r="AU176" s="515"/>
      <c r="AV176" s="511">
        <f t="shared" si="243"/>
        <v>134</v>
      </c>
      <c r="AW176" s="511">
        <f t="shared" si="244"/>
        <v>134</v>
      </c>
      <c r="AX176" s="64"/>
      <c r="AY176" s="65"/>
      <c r="AZ176" s="66"/>
      <c r="BA176" s="67"/>
      <c r="BB176" s="68"/>
      <c r="BC176" s="45">
        <f t="shared" si="245"/>
        <v>0</v>
      </c>
      <c r="BD176" s="44">
        <f t="shared" si="246"/>
        <v>0</v>
      </c>
      <c r="BE176" s="512">
        <f t="shared" si="247"/>
        <v>140.70000000000002</v>
      </c>
      <c r="BF176" s="242"/>
      <c r="BG176" s="210">
        <f t="shared" si="248"/>
        <v>0</v>
      </c>
      <c r="BH176" s="512">
        <f t="shared" si="249"/>
        <v>147.4</v>
      </c>
      <c r="BI176" s="95"/>
      <c r="BJ176" s="44">
        <f t="shared" si="250"/>
        <v>0</v>
      </c>
      <c r="BK176" s="512">
        <f t="shared" si="251"/>
        <v>154.1</v>
      </c>
      <c r="BL176" s="95"/>
      <c r="BM176" s="210">
        <f t="shared" si="252"/>
        <v>0</v>
      </c>
      <c r="BN176" s="512">
        <f t="shared" si="253"/>
        <v>160.79999999999998</v>
      </c>
      <c r="BO176" s="397">
        <f t="shared" si="254"/>
        <v>0</v>
      </c>
      <c r="BP176" s="210">
        <f t="shared" si="255"/>
        <v>0</v>
      </c>
      <c r="BQ176" s="44">
        <f t="shared" si="256"/>
        <v>0</v>
      </c>
      <c r="BR176" s="70">
        <v>2647</v>
      </c>
    </row>
    <row r="177" spans="1:70" ht="12.75" customHeight="1">
      <c r="A177" s="44" t="str">
        <f t="shared" ref="A177" si="257">"LA3"&amp;REPT(0,4-LEN(BR177))&amp;BR177</f>
        <v>LA32839</v>
      </c>
      <c r="B177" s="120" t="s">
        <v>1696</v>
      </c>
      <c r="C177" s="120" t="s">
        <v>2409</v>
      </c>
      <c r="D177" s="115" t="s">
        <v>7</v>
      </c>
      <c r="E177" s="241"/>
      <c r="F177" s="118" t="s">
        <v>59</v>
      </c>
      <c r="G177" s="118" t="s">
        <v>73</v>
      </c>
      <c r="H177" s="48" t="s">
        <v>74</v>
      </c>
      <c r="I177" s="223" t="s">
        <v>1798</v>
      </c>
      <c r="J177" s="636" t="s">
        <v>1810</v>
      </c>
      <c r="K177" s="636" t="s">
        <v>1797</v>
      </c>
      <c r="L177" s="223" t="s">
        <v>1799</v>
      </c>
      <c r="M177" s="48">
        <v>2.6320000000000001</v>
      </c>
      <c r="N177" s="119">
        <v>10</v>
      </c>
      <c r="O177" s="233"/>
      <c r="P177" s="233"/>
      <c r="Q177" s="49"/>
      <c r="R177" s="50"/>
      <c r="S177" s="51"/>
      <c r="T177" s="52"/>
      <c r="U177" s="53"/>
      <c r="V177" s="54"/>
      <c r="W177" s="55"/>
      <c r="X177" s="56"/>
      <c r="Y177" s="57"/>
      <c r="Z177" s="58"/>
      <c r="AA177" s="59"/>
      <c r="AB177" s="95"/>
      <c r="AC177" s="95"/>
      <c r="AD177" s="213">
        <f t="shared" ref="AD177" si="258">SUM(Q177:AC177)</f>
        <v>0</v>
      </c>
      <c r="AE177" s="61">
        <f t="shared" ref="AE177" si="259">N177*AD177</f>
        <v>0</v>
      </c>
      <c r="AF177" s="62"/>
      <c r="AG177" s="62"/>
      <c r="AH177" s="63"/>
      <c r="AI177" s="62"/>
      <c r="AJ177" s="62"/>
      <c r="AK177" s="62"/>
      <c r="AL177" s="516"/>
      <c r="AM177" s="510"/>
      <c r="AN177" s="62">
        <f>ROUND(CEILING(AR177*('Summary '!$J$2/100+1),5),0)-1</f>
        <v>129</v>
      </c>
      <c r="AO177" s="63">
        <f t="shared" ref="AO177" si="260">IF(P177=TRUE,-0.05,0)</f>
        <v>0</v>
      </c>
      <c r="AP177" s="63">
        <f t="shared" ref="AP177" si="261">IF(O177=TRUE,0.15,0)</f>
        <v>0</v>
      </c>
      <c r="AQ177" s="63"/>
      <c r="AR177" s="62">
        <v>104</v>
      </c>
      <c r="AS177" s="62"/>
      <c r="AT177" s="514"/>
      <c r="AU177" s="515"/>
      <c r="AV177" s="511">
        <f t="shared" ref="AV177" si="262">IF(OrderFormType="Wholesale",CEILING(AR177*ExchRate,ExchRateRoundUpTo),CEILING(AN177*ExchRate,ExchRateRoundUpTo)/1.22)</f>
        <v>104</v>
      </c>
      <c r="AW177" s="511">
        <f t="shared" ref="AW177" si="263">AV177*(1+AO177+AP177)</f>
        <v>104</v>
      </c>
      <c r="AX177" s="64"/>
      <c r="AY177" s="65"/>
      <c r="AZ177" s="66"/>
      <c r="BA177" s="67"/>
      <c r="BB177" s="68"/>
      <c r="BC177" s="45">
        <f t="shared" ref="BC177" si="264">SUM(AX177:BB177)</f>
        <v>0</v>
      </c>
      <c r="BD177" s="44">
        <f t="shared" ref="BD177" si="265">N177*BC177</f>
        <v>0</v>
      </c>
      <c r="BE177" s="512">
        <f t="shared" ref="BE177" si="266">AV177*(1.05+AO177+AP177)</f>
        <v>109.2</v>
      </c>
      <c r="BF177" s="242"/>
      <c r="BG177" s="210">
        <f t="shared" ref="BG177" si="267">$N177*BF177</f>
        <v>0</v>
      </c>
      <c r="BH177" s="512">
        <f t="shared" si="249"/>
        <v>114.4</v>
      </c>
      <c r="BI177" s="95"/>
      <c r="BJ177" s="44">
        <f t="shared" ref="BJ177" si="268">N177*BI177</f>
        <v>0</v>
      </c>
      <c r="BK177" s="512">
        <f t="shared" ref="BK177" si="269">AV177*(1.15+AO177+AP177)</f>
        <v>119.6</v>
      </c>
      <c r="BL177" s="95"/>
      <c r="BM177" s="210">
        <f t="shared" ref="BM177" si="270">N177*BL177</f>
        <v>0</v>
      </c>
      <c r="BN177" s="512">
        <f t="shared" ref="BN177" si="271">AV177*(1.2+AO177+AP177)</f>
        <v>124.8</v>
      </c>
      <c r="BO177" s="397">
        <f t="shared" ref="BO177" si="272">(AD177*AW177)+(BC177*BE177)+(BF177*BH177)+(BI177*BK177)+(BL177*BN177)</f>
        <v>0</v>
      </c>
      <c r="BP177" s="210">
        <f t="shared" ref="BP177" si="273">AD177+BC177+BF177+BI177+BL177</f>
        <v>0</v>
      </c>
      <c r="BQ177" s="44">
        <f t="shared" ref="BQ177" si="274">N177*BP177</f>
        <v>0</v>
      </c>
      <c r="BR177" s="70">
        <v>2839</v>
      </c>
    </row>
    <row r="178" spans="1:70" ht="12.75" customHeight="1">
      <c r="A178" s="44" t="str">
        <f t="shared" ref="A178:A181" si="275">"LA3"&amp;REPT(0,4-LEN(BR178))&amp;BR178</f>
        <v>LA32840</v>
      </c>
      <c r="B178" s="120" t="s">
        <v>1696</v>
      </c>
      <c r="C178" s="120" t="s">
        <v>2421</v>
      </c>
      <c r="D178" s="115" t="s">
        <v>7</v>
      </c>
      <c r="E178" s="241"/>
      <c r="F178" s="118" t="s">
        <v>61</v>
      </c>
      <c r="G178" s="48" t="s">
        <v>76</v>
      </c>
      <c r="H178" s="48" t="s">
        <v>74</v>
      </c>
      <c r="I178" s="223" t="s">
        <v>1798</v>
      </c>
      <c r="J178" s="636" t="s">
        <v>1810</v>
      </c>
      <c r="K178" s="636" t="s">
        <v>1797</v>
      </c>
      <c r="L178" s="223" t="s">
        <v>1799</v>
      </c>
      <c r="M178" s="48">
        <v>5.63</v>
      </c>
      <c r="N178" s="119">
        <v>8</v>
      </c>
      <c r="O178" s="233"/>
      <c r="P178" s="233"/>
      <c r="Q178" s="49"/>
      <c r="R178" s="50"/>
      <c r="S178" s="51"/>
      <c r="T178" s="52"/>
      <c r="U178" s="53"/>
      <c r="V178" s="54"/>
      <c r="W178" s="55"/>
      <c r="X178" s="56"/>
      <c r="Y178" s="57"/>
      <c r="Z178" s="58"/>
      <c r="AA178" s="59"/>
      <c r="AB178" s="95"/>
      <c r="AC178" s="95"/>
      <c r="AD178" s="213">
        <f t="shared" ref="AD178:AD181" si="276">SUM(Q178:AC178)</f>
        <v>0</v>
      </c>
      <c r="AE178" s="61">
        <f t="shared" ref="AE178:AE181" si="277">N178*AD178</f>
        <v>0</v>
      </c>
      <c r="AF178" s="62"/>
      <c r="AG178" s="62"/>
      <c r="AH178" s="63"/>
      <c r="AI178" s="62"/>
      <c r="AJ178" s="62"/>
      <c r="AK178" s="62"/>
      <c r="AL178" s="516"/>
      <c r="AM178" s="510"/>
      <c r="AN178" s="62">
        <f>ROUND(CEILING(AR178*('Summary '!$J$2/100+1),5),0)-1</f>
        <v>154</v>
      </c>
      <c r="AO178" s="63">
        <f t="shared" ref="AO178:AO181" si="278">IF(P178=TRUE,-0.05,0)</f>
        <v>0</v>
      </c>
      <c r="AP178" s="63">
        <f t="shared" ref="AP178:AP181" si="279">IF(O178=TRUE,0.15,0)</f>
        <v>0</v>
      </c>
      <c r="AQ178" s="63"/>
      <c r="AR178" s="62">
        <v>124</v>
      </c>
      <c r="AS178" s="62"/>
      <c r="AT178" s="514"/>
      <c r="AU178" s="515"/>
      <c r="AV178" s="511">
        <f t="shared" ref="AV178:AV181" si="280">IF(OrderFormType="Wholesale",CEILING(AR178*ExchRate,ExchRateRoundUpTo),CEILING(AN178*ExchRate,ExchRateRoundUpTo)/1.22)</f>
        <v>124</v>
      </c>
      <c r="AW178" s="511">
        <f t="shared" ref="AW178:AW181" si="281">AV178*(1+AO178+AP178)</f>
        <v>124</v>
      </c>
      <c r="AX178" s="64"/>
      <c r="AY178" s="65"/>
      <c r="AZ178" s="66"/>
      <c r="BA178" s="67"/>
      <c r="BB178" s="68"/>
      <c r="BC178" s="45">
        <f t="shared" ref="BC178:BC181" si="282">SUM(AX178:BB178)</f>
        <v>0</v>
      </c>
      <c r="BD178" s="44">
        <f t="shared" ref="BD178:BD181" si="283">N178*BC178</f>
        <v>0</v>
      </c>
      <c r="BE178" s="512">
        <f t="shared" ref="BE178:BE181" si="284">AV178*(1.05+AO178+AP178)</f>
        <v>130.20000000000002</v>
      </c>
      <c r="BF178" s="242"/>
      <c r="BG178" s="210">
        <f t="shared" ref="BG178:BG181" si="285">$N178*BF178</f>
        <v>0</v>
      </c>
      <c r="BH178" s="512">
        <f t="shared" si="249"/>
        <v>136.4</v>
      </c>
      <c r="BI178" s="95"/>
      <c r="BJ178" s="44">
        <f t="shared" ref="BJ178:BJ181" si="286">N178*BI178</f>
        <v>0</v>
      </c>
      <c r="BK178" s="512">
        <f t="shared" ref="BK178:BK181" si="287">AV178*(1.15+AO178+AP178)</f>
        <v>142.6</v>
      </c>
      <c r="BL178" s="95"/>
      <c r="BM178" s="210">
        <f t="shared" ref="BM178:BM181" si="288">N178*BL178</f>
        <v>0</v>
      </c>
      <c r="BN178" s="512">
        <f t="shared" ref="BN178:BN181" si="289">AV178*(1.2+AO178+AP178)</f>
        <v>148.79999999999998</v>
      </c>
      <c r="BO178" s="397">
        <f t="shared" ref="BO178:BO181" si="290">(AD178*AW178)+(BC178*BE178)+(BF178*BH178)+(BI178*BK178)+(BL178*BN178)</f>
        <v>0</v>
      </c>
      <c r="BP178" s="210">
        <f t="shared" ref="BP178:BP181" si="291">AD178+BC178+BF178+BI178+BL178</f>
        <v>0</v>
      </c>
      <c r="BQ178" s="44">
        <f t="shared" ref="BQ178:BQ181" si="292">N178*BP178</f>
        <v>0</v>
      </c>
      <c r="BR178" s="70">
        <v>2840</v>
      </c>
    </row>
    <row r="179" spans="1:70" ht="12.75" customHeight="1">
      <c r="A179" s="44" t="str">
        <f>"LA3"&amp;REPT(0,4-LEN(BR179))&amp;BR179</f>
        <v>LA32646</v>
      </c>
      <c r="B179" s="120" t="s">
        <v>1696</v>
      </c>
      <c r="C179" s="120" t="s">
        <v>1837</v>
      </c>
      <c r="D179" s="115" t="s">
        <v>7</v>
      </c>
      <c r="E179" s="241"/>
      <c r="F179" s="118" t="s">
        <v>60</v>
      </c>
      <c r="G179" s="48" t="s">
        <v>87</v>
      </c>
      <c r="H179" s="48" t="s">
        <v>74</v>
      </c>
      <c r="I179" s="223" t="s">
        <v>1798</v>
      </c>
      <c r="J179" s="636" t="s">
        <v>1810</v>
      </c>
      <c r="K179" s="636" t="s">
        <v>1797</v>
      </c>
      <c r="L179" s="223" t="s">
        <v>1799</v>
      </c>
      <c r="M179" s="48">
        <v>5.9</v>
      </c>
      <c r="N179" s="119">
        <v>4</v>
      </c>
      <c r="O179" s="233"/>
      <c r="P179" s="233"/>
      <c r="Q179" s="49"/>
      <c r="R179" s="50"/>
      <c r="S179" s="51"/>
      <c r="T179" s="52"/>
      <c r="U179" s="53"/>
      <c r="V179" s="54"/>
      <c r="W179" s="55"/>
      <c r="X179" s="56"/>
      <c r="Y179" s="57"/>
      <c r="Z179" s="58"/>
      <c r="AA179" s="59"/>
      <c r="AB179" s="95"/>
      <c r="AC179" s="95"/>
      <c r="AD179" s="213">
        <f>SUM(Q179:AC179)</f>
        <v>0</v>
      </c>
      <c r="AE179" s="61">
        <f>N179*AD179</f>
        <v>0</v>
      </c>
      <c r="AF179" s="62"/>
      <c r="AG179" s="62"/>
      <c r="AH179" s="63"/>
      <c r="AI179" s="62"/>
      <c r="AJ179" s="62"/>
      <c r="AK179" s="62"/>
      <c r="AL179" s="516"/>
      <c r="AM179" s="510"/>
      <c r="AN179" s="62">
        <f>ROUND(CEILING(AR179*('Summary '!$J$2/100+1),5),0)-1</f>
        <v>149</v>
      </c>
      <c r="AO179" s="63">
        <f>IF(P179=TRUE,-0.05,0)</f>
        <v>0</v>
      </c>
      <c r="AP179" s="63">
        <f>IF(O179=TRUE,0.15,0)</f>
        <v>0</v>
      </c>
      <c r="AQ179" s="63"/>
      <c r="AR179" s="62">
        <v>119</v>
      </c>
      <c r="AS179" s="62"/>
      <c r="AT179" s="514"/>
      <c r="AU179" s="515"/>
      <c r="AV179" s="511">
        <f>IF(OrderFormType="Wholesale",CEILING(AR179*ExchRate,ExchRateRoundUpTo),CEILING(AN179*ExchRate,ExchRateRoundUpTo)/1.22)</f>
        <v>119</v>
      </c>
      <c r="AW179" s="511">
        <f>AV179*(1+AO179+AP179)</f>
        <v>119</v>
      </c>
      <c r="AX179" s="64"/>
      <c r="AY179" s="65"/>
      <c r="AZ179" s="66"/>
      <c r="BA179" s="67"/>
      <c r="BB179" s="68"/>
      <c r="BC179" s="45">
        <f>SUM(AX179:BB179)</f>
        <v>0</v>
      </c>
      <c r="BD179" s="44">
        <f>N179*BC179</f>
        <v>0</v>
      </c>
      <c r="BE179" s="512">
        <f>AV179*(1.05+AO179+AP179)</f>
        <v>124.95</v>
      </c>
      <c r="BF179" s="242"/>
      <c r="BG179" s="210">
        <f>$N179*BF179</f>
        <v>0</v>
      </c>
      <c r="BH179" s="512">
        <f>$AV179*(1.1+$AO179+$AP179)</f>
        <v>130.9</v>
      </c>
      <c r="BI179" s="95"/>
      <c r="BJ179" s="44">
        <f>N179*BI179</f>
        <v>0</v>
      </c>
      <c r="BK179" s="512">
        <f>AV179*(1.15+AO179+AP179)</f>
        <v>136.85</v>
      </c>
      <c r="BL179" s="95"/>
      <c r="BM179" s="210">
        <f>N179*BL179</f>
        <v>0</v>
      </c>
      <c r="BN179" s="512">
        <f>AV179*(1.2+AO179+AP179)</f>
        <v>142.79999999999998</v>
      </c>
      <c r="BO179" s="397">
        <f>(AD179*AW179)+(BC179*BE179)+(BF179*BH179)+(BI179*BK179)+(BL179*BN179)</f>
        <v>0</v>
      </c>
      <c r="BP179" s="210">
        <f>AD179+BC179+BF179+BI179+BL179</f>
        <v>0</v>
      </c>
      <c r="BQ179" s="44">
        <f>N179*BP179</f>
        <v>0</v>
      </c>
      <c r="BR179" s="70">
        <v>2646</v>
      </c>
    </row>
    <row r="180" spans="1:70" ht="12.75" customHeight="1">
      <c r="A180" s="44" t="str">
        <f>"LA3"&amp;REPT(0,4-LEN(BR180))&amp;BR180</f>
        <v>LA32842</v>
      </c>
      <c r="B180" s="120" t="s">
        <v>1696</v>
      </c>
      <c r="C180" s="120" t="s">
        <v>2410</v>
      </c>
      <c r="D180" s="115" t="s">
        <v>7</v>
      </c>
      <c r="E180" s="241"/>
      <c r="F180" s="118" t="s">
        <v>60</v>
      </c>
      <c r="G180" s="48" t="s">
        <v>87</v>
      </c>
      <c r="H180" s="48" t="s">
        <v>74</v>
      </c>
      <c r="I180" s="223" t="s">
        <v>1798</v>
      </c>
      <c r="J180" s="636" t="s">
        <v>1810</v>
      </c>
      <c r="K180" s="636" t="s">
        <v>1797</v>
      </c>
      <c r="L180" s="223" t="s">
        <v>1799</v>
      </c>
      <c r="M180" s="48">
        <v>3.7320000000000002</v>
      </c>
      <c r="N180" s="119">
        <v>4</v>
      </c>
      <c r="O180" s="233"/>
      <c r="P180" s="233"/>
      <c r="Q180" s="49"/>
      <c r="R180" s="50"/>
      <c r="S180" s="51"/>
      <c r="T180" s="52"/>
      <c r="U180" s="53"/>
      <c r="V180" s="54"/>
      <c r="W180" s="55"/>
      <c r="X180" s="56"/>
      <c r="Y180" s="57"/>
      <c r="Z180" s="58"/>
      <c r="AA180" s="59"/>
      <c r="AB180" s="95"/>
      <c r="AC180" s="95"/>
      <c r="AD180" s="213">
        <f>SUM(Q180:AC180)</f>
        <v>0</v>
      </c>
      <c r="AE180" s="61">
        <f>N180*AD180</f>
        <v>0</v>
      </c>
      <c r="AF180" s="62"/>
      <c r="AG180" s="62"/>
      <c r="AH180" s="63"/>
      <c r="AI180" s="62"/>
      <c r="AJ180" s="62"/>
      <c r="AK180" s="62"/>
      <c r="AL180" s="516"/>
      <c r="AM180" s="510"/>
      <c r="AN180" s="62">
        <f>ROUND(CEILING(AR180*('Summary '!$J$2/100+1),5),0)-1</f>
        <v>139</v>
      </c>
      <c r="AO180" s="63">
        <f>IF(P180=TRUE,-0.05,0)</f>
        <v>0</v>
      </c>
      <c r="AP180" s="63">
        <f>IF(O180=TRUE,0.15,0)</f>
        <v>0</v>
      </c>
      <c r="AQ180" s="63"/>
      <c r="AR180" s="62">
        <v>114</v>
      </c>
      <c r="AS180" s="62"/>
      <c r="AT180" s="514"/>
      <c r="AU180" s="515"/>
      <c r="AV180" s="511">
        <f>IF(OrderFormType="Wholesale",CEILING(AR180*ExchRate,ExchRateRoundUpTo),CEILING(AN180*ExchRate,ExchRateRoundUpTo)/1.22)</f>
        <v>114</v>
      </c>
      <c r="AW180" s="511">
        <f>AV180*(1+AO180+AP180)</f>
        <v>114</v>
      </c>
      <c r="AX180" s="64"/>
      <c r="AY180" s="65"/>
      <c r="AZ180" s="66"/>
      <c r="BA180" s="67"/>
      <c r="BB180" s="68"/>
      <c r="BC180" s="45">
        <f>SUM(AX180:BB180)</f>
        <v>0</v>
      </c>
      <c r="BD180" s="44">
        <f>N180*BC180</f>
        <v>0</v>
      </c>
      <c r="BE180" s="512">
        <f>AV180*(1.05+AO180+AP180)</f>
        <v>119.7</v>
      </c>
      <c r="BF180" s="242"/>
      <c r="BG180" s="210">
        <f>$N180*BF180</f>
        <v>0</v>
      </c>
      <c r="BH180" s="512">
        <f>$AV180*(1.1+$AO180+$AP180)</f>
        <v>125.4</v>
      </c>
      <c r="BI180" s="95"/>
      <c r="BJ180" s="44">
        <f>N180*BI180</f>
        <v>0</v>
      </c>
      <c r="BK180" s="512">
        <f>AV180*(1.15+AO180+AP180)</f>
        <v>131.1</v>
      </c>
      <c r="BL180" s="95"/>
      <c r="BM180" s="210">
        <f>N180*BL180</f>
        <v>0</v>
      </c>
      <c r="BN180" s="512">
        <f>AV180*(1.2+AO180+AP180)</f>
        <v>136.79999999999998</v>
      </c>
      <c r="BO180" s="397">
        <f>(AD180*AW180)+(BC180*BE180)+(BF180*BH180)+(BI180*BK180)+(BL180*BN180)</f>
        <v>0</v>
      </c>
      <c r="BP180" s="210">
        <f>AD180+BC180+BF180+BI180+BL180</f>
        <v>0</v>
      </c>
      <c r="BQ180" s="44">
        <f>N180*BP180</f>
        <v>0</v>
      </c>
      <c r="BR180" s="70">
        <v>2842</v>
      </c>
    </row>
    <row r="181" spans="1:70" ht="12.75" customHeight="1">
      <c r="A181" s="44" t="str">
        <f t="shared" si="275"/>
        <v>LA32841</v>
      </c>
      <c r="B181" s="120" t="s">
        <v>1696</v>
      </c>
      <c r="C181" s="120" t="s">
        <v>2411</v>
      </c>
      <c r="D181" s="115" t="s">
        <v>7</v>
      </c>
      <c r="E181" s="241"/>
      <c r="F181" s="118" t="s">
        <v>60</v>
      </c>
      <c r="G181" s="48" t="s">
        <v>87</v>
      </c>
      <c r="H181" s="48" t="s">
        <v>74</v>
      </c>
      <c r="I181" s="223" t="s">
        <v>1798</v>
      </c>
      <c r="J181" s="636" t="s">
        <v>1810</v>
      </c>
      <c r="K181" s="636" t="s">
        <v>1797</v>
      </c>
      <c r="L181" s="223" t="s">
        <v>1799</v>
      </c>
      <c r="M181" s="48">
        <v>10.632</v>
      </c>
      <c r="N181" s="119">
        <v>4</v>
      </c>
      <c r="O181" s="233"/>
      <c r="P181" s="233"/>
      <c r="Q181" s="49"/>
      <c r="R181" s="50"/>
      <c r="S181" s="51"/>
      <c r="T181" s="52"/>
      <c r="U181" s="53"/>
      <c r="V181" s="54"/>
      <c r="W181" s="55"/>
      <c r="X181" s="56"/>
      <c r="Y181" s="57"/>
      <c r="Z181" s="58"/>
      <c r="AA181" s="59"/>
      <c r="AB181" s="95"/>
      <c r="AC181" s="95"/>
      <c r="AD181" s="213">
        <f t="shared" si="276"/>
        <v>0</v>
      </c>
      <c r="AE181" s="61">
        <f t="shared" si="277"/>
        <v>0</v>
      </c>
      <c r="AF181" s="62"/>
      <c r="AG181" s="62"/>
      <c r="AH181" s="63"/>
      <c r="AI181" s="62"/>
      <c r="AJ181" s="62"/>
      <c r="AK181" s="62"/>
      <c r="AL181" s="516"/>
      <c r="AM181" s="510"/>
      <c r="AN181" s="62">
        <f>ROUND(CEILING(AR181*('Summary '!$J$2/100+1),5),0)-1</f>
        <v>189</v>
      </c>
      <c r="AO181" s="63">
        <f t="shared" si="278"/>
        <v>0</v>
      </c>
      <c r="AP181" s="63">
        <f t="shared" si="279"/>
        <v>0</v>
      </c>
      <c r="AQ181" s="63"/>
      <c r="AR181" s="62">
        <v>154</v>
      </c>
      <c r="AS181" s="62"/>
      <c r="AT181" s="514"/>
      <c r="AU181" s="515"/>
      <c r="AV181" s="511">
        <f t="shared" si="280"/>
        <v>154</v>
      </c>
      <c r="AW181" s="511">
        <f t="shared" si="281"/>
        <v>154</v>
      </c>
      <c r="AX181" s="64"/>
      <c r="AY181" s="65"/>
      <c r="AZ181" s="66"/>
      <c r="BA181" s="67"/>
      <c r="BB181" s="68"/>
      <c r="BC181" s="45">
        <f t="shared" si="282"/>
        <v>0</v>
      </c>
      <c r="BD181" s="44">
        <f t="shared" si="283"/>
        <v>0</v>
      </c>
      <c r="BE181" s="512">
        <f t="shared" si="284"/>
        <v>161.70000000000002</v>
      </c>
      <c r="BF181" s="242"/>
      <c r="BG181" s="210">
        <f t="shared" si="285"/>
        <v>0</v>
      </c>
      <c r="BH181" s="512">
        <f t="shared" si="249"/>
        <v>169.4</v>
      </c>
      <c r="BI181" s="95"/>
      <c r="BJ181" s="44">
        <f t="shared" si="286"/>
        <v>0</v>
      </c>
      <c r="BK181" s="512">
        <f t="shared" si="287"/>
        <v>177.1</v>
      </c>
      <c r="BL181" s="95"/>
      <c r="BM181" s="210">
        <f t="shared" si="288"/>
        <v>0</v>
      </c>
      <c r="BN181" s="512">
        <f t="shared" si="289"/>
        <v>184.79999999999998</v>
      </c>
      <c r="BO181" s="397">
        <f t="shared" si="290"/>
        <v>0</v>
      </c>
      <c r="BP181" s="210">
        <f t="shared" si="291"/>
        <v>0</v>
      </c>
      <c r="BQ181" s="44">
        <f t="shared" si="292"/>
        <v>0</v>
      </c>
      <c r="BR181" s="70">
        <v>2841</v>
      </c>
    </row>
    <row r="182" spans="1:70" ht="12.75" customHeight="1">
      <c r="A182" s="44" t="str">
        <f t="shared" ref="A182" si="293">"LA3"&amp;REPT(0,4-LEN(BR182))&amp;BR182</f>
        <v>LA32843</v>
      </c>
      <c r="B182" s="120" t="s">
        <v>1696</v>
      </c>
      <c r="C182" s="120" t="s">
        <v>2408</v>
      </c>
      <c r="D182" s="115" t="s">
        <v>7</v>
      </c>
      <c r="E182" s="241"/>
      <c r="F182" s="118" t="s">
        <v>59</v>
      </c>
      <c r="G182" s="48" t="s">
        <v>76</v>
      </c>
      <c r="H182" s="48" t="s">
        <v>74</v>
      </c>
      <c r="I182" s="223" t="s">
        <v>1798</v>
      </c>
      <c r="J182" s="636" t="s">
        <v>1810</v>
      </c>
      <c r="K182" s="636" t="s">
        <v>1797</v>
      </c>
      <c r="L182" s="223" t="s">
        <v>1799</v>
      </c>
      <c r="M182" s="48">
        <v>12.225</v>
      </c>
      <c r="N182" s="119">
        <v>4</v>
      </c>
      <c r="O182" s="233"/>
      <c r="P182" s="233"/>
      <c r="Q182" s="49"/>
      <c r="R182" s="50"/>
      <c r="S182" s="51"/>
      <c r="T182" s="52"/>
      <c r="U182" s="53"/>
      <c r="V182" s="54"/>
      <c r="W182" s="55"/>
      <c r="X182" s="56"/>
      <c r="Y182" s="57"/>
      <c r="Z182" s="58"/>
      <c r="AA182" s="59"/>
      <c r="AB182" s="95"/>
      <c r="AC182" s="95"/>
      <c r="AD182" s="213">
        <f t="shared" ref="AD182" si="294">SUM(Q182:AC182)</f>
        <v>0</v>
      </c>
      <c r="AE182" s="61">
        <f t="shared" ref="AE182" si="295">N182*AD182</f>
        <v>0</v>
      </c>
      <c r="AF182" s="62"/>
      <c r="AG182" s="62"/>
      <c r="AH182" s="63"/>
      <c r="AI182" s="62"/>
      <c r="AJ182" s="62"/>
      <c r="AK182" s="62"/>
      <c r="AL182" s="516"/>
      <c r="AM182" s="510"/>
      <c r="AN182" s="62">
        <f>ROUND(CEILING(AR182*('Summary '!$J$2/100+1),5),0)-1</f>
        <v>204</v>
      </c>
      <c r="AO182" s="63">
        <f t="shared" ref="AO182" si="296">IF(P182=TRUE,-0.05,0)</f>
        <v>0</v>
      </c>
      <c r="AP182" s="63">
        <f t="shared" ref="AP182" si="297">IF(O182=TRUE,0.15,0)</f>
        <v>0</v>
      </c>
      <c r="AQ182" s="63"/>
      <c r="AR182" s="62">
        <v>164</v>
      </c>
      <c r="AS182" s="62"/>
      <c r="AT182" s="514"/>
      <c r="AU182" s="515"/>
      <c r="AV182" s="511">
        <f t="shared" ref="AV182" si="298">IF(OrderFormType="Wholesale",CEILING(AR182*ExchRate,ExchRateRoundUpTo),CEILING(AN182*ExchRate,ExchRateRoundUpTo)/1.22)</f>
        <v>164</v>
      </c>
      <c r="AW182" s="511">
        <f t="shared" ref="AW182" si="299">AV182*(1+AO182+AP182)</f>
        <v>164</v>
      </c>
      <c r="AX182" s="64"/>
      <c r="AY182" s="65"/>
      <c r="AZ182" s="66"/>
      <c r="BA182" s="67"/>
      <c r="BB182" s="68"/>
      <c r="BC182" s="45">
        <f t="shared" ref="BC182" si="300">SUM(AX182:BB182)</f>
        <v>0</v>
      </c>
      <c r="BD182" s="44">
        <f t="shared" ref="BD182" si="301">N182*BC182</f>
        <v>0</v>
      </c>
      <c r="BE182" s="512">
        <f t="shared" ref="BE182" si="302">AV182*(1.05+AO182+AP182)</f>
        <v>172.20000000000002</v>
      </c>
      <c r="BF182" s="242"/>
      <c r="BG182" s="210">
        <f t="shared" ref="BG182" si="303">$N182*BF182</f>
        <v>0</v>
      </c>
      <c r="BH182" s="512">
        <f t="shared" si="249"/>
        <v>180.4</v>
      </c>
      <c r="BI182" s="95"/>
      <c r="BJ182" s="44">
        <f t="shared" ref="BJ182" si="304">N182*BI182</f>
        <v>0</v>
      </c>
      <c r="BK182" s="512">
        <f t="shared" ref="BK182" si="305">AV182*(1.15+AO182+AP182)</f>
        <v>188.6</v>
      </c>
      <c r="BL182" s="95"/>
      <c r="BM182" s="210">
        <f t="shared" ref="BM182" si="306">N182*BL182</f>
        <v>0</v>
      </c>
      <c r="BN182" s="512">
        <f t="shared" ref="BN182" si="307">AV182*(1.2+AO182+AP182)</f>
        <v>196.79999999999998</v>
      </c>
      <c r="BO182" s="397">
        <f t="shared" ref="BO182" si="308">(AD182*AW182)+(BC182*BE182)+(BF182*BH182)+(BI182*BK182)+(BL182*BN182)</f>
        <v>0</v>
      </c>
      <c r="BP182" s="210">
        <f t="shared" ref="BP182" si="309">AD182+BC182+BF182+BI182+BL182</f>
        <v>0</v>
      </c>
      <c r="BQ182" s="44">
        <f t="shared" ref="BQ182" si="310">N182*BP182</f>
        <v>0</v>
      </c>
      <c r="BR182" s="70">
        <v>2843</v>
      </c>
    </row>
    <row r="183" spans="1:70" ht="12.75" customHeight="1">
      <c r="A183" s="44" t="str">
        <f>"LA3"&amp;REPT(0,4-LEN(BR193))&amp;BR193</f>
        <v>LA32581</v>
      </c>
      <c r="B183" s="83" t="s">
        <v>1661</v>
      </c>
      <c r="C183" s="83" t="s">
        <v>1663</v>
      </c>
      <c r="D183" s="83" t="s">
        <v>65</v>
      </c>
      <c r="E183" s="423"/>
      <c r="F183" s="118" t="s">
        <v>574</v>
      </c>
      <c r="G183" s="288" t="s">
        <v>2017</v>
      </c>
      <c r="H183" s="621" t="s">
        <v>74</v>
      </c>
      <c r="I183" s="223" t="s">
        <v>1798</v>
      </c>
      <c r="J183" s="636" t="s">
        <v>1810</v>
      </c>
      <c r="K183" s="636" t="s">
        <v>1797</v>
      </c>
      <c r="L183" s="223" t="s">
        <v>1799</v>
      </c>
      <c r="M183" s="536">
        <v>0.8</v>
      </c>
      <c r="N183" s="355">
        <v>1</v>
      </c>
      <c r="O183" s="179"/>
      <c r="P183" s="179"/>
      <c r="Q183" s="421"/>
      <c r="R183" s="50"/>
      <c r="S183" s="51"/>
      <c r="T183" s="52"/>
      <c r="U183" s="53"/>
      <c r="V183" s="54"/>
      <c r="W183" s="55"/>
      <c r="X183" s="56"/>
      <c r="Y183" s="57"/>
      <c r="Z183" s="58"/>
      <c r="AA183" s="59"/>
      <c r="AB183" s="95"/>
      <c r="AC183" s="95"/>
      <c r="AD183" s="213">
        <f t="shared" si="220"/>
        <v>0</v>
      </c>
      <c r="AE183" s="61">
        <f t="shared" si="240"/>
        <v>0</v>
      </c>
      <c r="AF183" s="62"/>
      <c r="AG183" s="62"/>
      <c r="AH183" s="63"/>
      <c r="AI183" s="62"/>
      <c r="AJ183" s="62"/>
      <c r="AK183" s="62"/>
      <c r="AL183" s="516"/>
      <c r="AM183" s="510"/>
      <c r="AN183" s="62">
        <f>ROUND(CEILING(AR183*('Summary '!$J$4/100+1),5),0)-1</f>
        <v>234</v>
      </c>
      <c r="AO183" s="63">
        <f t="shared" si="241"/>
        <v>0</v>
      </c>
      <c r="AP183" s="63">
        <f t="shared" si="242"/>
        <v>0</v>
      </c>
      <c r="AQ183" s="63"/>
      <c r="AR183" s="62">
        <v>189</v>
      </c>
      <c r="AS183" s="62"/>
      <c r="AT183" s="514"/>
      <c r="AU183" s="515"/>
      <c r="AV183" s="511">
        <f t="shared" si="243"/>
        <v>189</v>
      </c>
      <c r="AW183" s="511">
        <f t="shared" si="244"/>
        <v>189</v>
      </c>
      <c r="AX183" s="64"/>
      <c r="AY183" s="65"/>
      <c r="AZ183" s="66"/>
      <c r="BA183" s="67"/>
      <c r="BB183" s="68"/>
      <c r="BC183" s="45">
        <f t="shared" si="245"/>
        <v>0</v>
      </c>
      <c r="BD183" s="44">
        <f t="shared" si="246"/>
        <v>0</v>
      </c>
      <c r="BE183" s="512">
        <f t="shared" si="247"/>
        <v>198.45000000000002</v>
      </c>
      <c r="BF183" s="242"/>
      <c r="BG183" s="210">
        <f t="shared" si="248"/>
        <v>0</v>
      </c>
      <c r="BH183" s="512">
        <f t="shared" si="249"/>
        <v>207.9</v>
      </c>
      <c r="BI183" s="400"/>
      <c r="BJ183" s="44">
        <f t="shared" si="250"/>
        <v>0</v>
      </c>
      <c r="BK183" s="512">
        <f t="shared" si="251"/>
        <v>217.35</v>
      </c>
      <c r="BL183" s="400"/>
      <c r="BM183" s="210">
        <f t="shared" si="252"/>
        <v>0</v>
      </c>
      <c r="BN183" s="512">
        <f t="shared" si="253"/>
        <v>226.79999999999998</v>
      </c>
      <c r="BO183" s="397">
        <f t="shared" si="254"/>
        <v>0</v>
      </c>
      <c r="BP183" s="210">
        <f t="shared" si="255"/>
        <v>0</v>
      </c>
      <c r="BQ183" s="44">
        <f t="shared" si="256"/>
        <v>0</v>
      </c>
      <c r="BR183" s="70">
        <v>2587</v>
      </c>
    </row>
    <row r="184" spans="1:70" ht="12.75" customHeight="1">
      <c r="A184" s="44" t="str">
        <f t="shared" ref="A184:A202" si="311">"LA3"&amp;REPT(0,4-LEN(BR184))&amp;BR184</f>
        <v>LA32588</v>
      </c>
      <c r="B184" s="83" t="s">
        <v>1661</v>
      </c>
      <c r="C184" s="83" t="s">
        <v>1664</v>
      </c>
      <c r="D184" s="83" t="s">
        <v>65</v>
      </c>
      <c r="E184" s="423"/>
      <c r="F184" s="118" t="s">
        <v>574</v>
      </c>
      <c r="G184" s="288" t="s">
        <v>2018</v>
      </c>
      <c r="H184" s="621" t="s">
        <v>74</v>
      </c>
      <c r="I184" s="223" t="s">
        <v>1798</v>
      </c>
      <c r="J184" s="636" t="s">
        <v>1810</v>
      </c>
      <c r="K184" s="636" t="s">
        <v>1797</v>
      </c>
      <c r="L184" s="223" t="s">
        <v>1799</v>
      </c>
      <c r="M184" s="536">
        <v>0.9</v>
      </c>
      <c r="N184" s="355">
        <v>1</v>
      </c>
      <c r="O184" s="179"/>
      <c r="P184" s="179"/>
      <c r="Q184" s="421"/>
      <c r="R184" s="50"/>
      <c r="S184" s="51"/>
      <c r="T184" s="52"/>
      <c r="U184" s="53"/>
      <c r="V184" s="54"/>
      <c r="W184" s="55"/>
      <c r="X184" s="56"/>
      <c r="Y184" s="57"/>
      <c r="Z184" s="58"/>
      <c r="AA184" s="59"/>
      <c r="AB184" s="95"/>
      <c r="AC184" s="95"/>
      <c r="AD184" s="213">
        <f t="shared" si="220"/>
        <v>0</v>
      </c>
      <c r="AE184" s="61">
        <f t="shared" si="240"/>
        <v>0</v>
      </c>
      <c r="AF184" s="62"/>
      <c r="AG184" s="62"/>
      <c r="AH184" s="63"/>
      <c r="AI184" s="62"/>
      <c r="AJ184" s="62"/>
      <c r="AK184" s="62"/>
      <c r="AL184" s="516"/>
      <c r="AM184" s="510"/>
      <c r="AN184" s="62">
        <f>ROUND(CEILING(AR184*('Summary '!$J$4/100+1),5),0)-1</f>
        <v>209</v>
      </c>
      <c r="AO184" s="63">
        <f t="shared" si="241"/>
        <v>0</v>
      </c>
      <c r="AP184" s="63">
        <f t="shared" si="242"/>
        <v>0</v>
      </c>
      <c r="AQ184" s="63"/>
      <c r="AR184" s="62">
        <v>169</v>
      </c>
      <c r="AS184" s="62"/>
      <c r="AT184" s="514"/>
      <c r="AU184" s="515"/>
      <c r="AV184" s="511">
        <f t="shared" si="243"/>
        <v>169</v>
      </c>
      <c r="AW184" s="511">
        <f t="shared" si="244"/>
        <v>169</v>
      </c>
      <c r="AX184" s="64"/>
      <c r="AY184" s="65"/>
      <c r="AZ184" s="66"/>
      <c r="BA184" s="67"/>
      <c r="BB184" s="68"/>
      <c r="BC184" s="45">
        <f t="shared" si="245"/>
        <v>0</v>
      </c>
      <c r="BD184" s="44">
        <f t="shared" si="246"/>
        <v>0</v>
      </c>
      <c r="BE184" s="512">
        <f t="shared" si="247"/>
        <v>177.45000000000002</v>
      </c>
      <c r="BF184" s="242"/>
      <c r="BG184" s="210">
        <f t="shared" si="248"/>
        <v>0</v>
      </c>
      <c r="BH184" s="512">
        <f t="shared" si="249"/>
        <v>185.9</v>
      </c>
      <c r="BI184" s="400"/>
      <c r="BJ184" s="44">
        <f t="shared" si="250"/>
        <v>0</v>
      </c>
      <c r="BK184" s="512">
        <f t="shared" si="251"/>
        <v>194.35</v>
      </c>
      <c r="BL184" s="400"/>
      <c r="BM184" s="210">
        <f t="shared" si="252"/>
        <v>0</v>
      </c>
      <c r="BN184" s="512">
        <f t="shared" si="253"/>
        <v>202.79999999999998</v>
      </c>
      <c r="BO184" s="397">
        <f t="shared" si="254"/>
        <v>0</v>
      </c>
      <c r="BP184" s="210">
        <f t="shared" si="255"/>
        <v>0</v>
      </c>
      <c r="BQ184" s="44">
        <f t="shared" si="256"/>
        <v>0</v>
      </c>
      <c r="BR184" s="70">
        <v>2588</v>
      </c>
    </row>
    <row r="185" spans="1:70" ht="12.75" customHeight="1">
      <c r="A185" s="44" t="str">
        <f t="shared" si="311"/>
        <v>LA32589</v>
      </c>
      <c r="B185" s="83" t="s">
        <v>1661</v>
      </c>
      <c r="C185" s="83" t="s">
        <v>1665</v>
      </c>
      <c r="D185" s="83" t="s">
        <v>65</v>
      </c>
      <c r="E185" s="423"/>
      <c r="F185" s="118" t="s">
        <v>574</v>
      </c>
      <c r="G185" s="288" t="s">
        <v>2019</v>
      </c>
      <c r="H185" s="621" t="s">
        <v>74</v>
      </c>
      <c r="I185" s="223" t="s">
        <v>1798</v>
      </c>
      <c r="J185" s="636" t="s">
        <v>1810</v>
      </c>
      <c r="K185" s="636" t="s">
        <v>1797</v>
      </c>
      <c r="L185" s="223" t="s">
        <v>1799</v>
      </c>
      <c r="M185" s="536">
        <v>0.6</v>
      </c>
      <c r="N185" s="355">
        <v>1</v>
      </c>
      <c r="O185" s="179"/>
      <c r="P185" s="179"/>
      <c r="Q185" s="421"/>
      <c r="R185" s="50"/>
      <c r="S185" s="51"/>
      <c r="T185" s="52"/>
      <c r="U185" s="53"/>
      <c r="V185" s="54"/>
      <c r="W185" s="55"/>
      <c r="X185" s="56"/>
      <c r="Y185" s="57"/>
      <c r="Z185" s="58"/>
      <c r="AA185" s="59"/>
      <c r="AB185" s="95"/>
      <c r="AC185" s="95"/>
      <c r="AD185" s="213">
        <f t="shared" si="220"/>
        <v>0</v>
      </c>
      <c r="AE185" s="61">
        <f t="shared" si="240"/>
        <v>0</v>
      </c>
      <c r="AF185" s="62"/>
      <c r="AG185" s="62"/>
      <c r="AH185" s="63"/>
      <c r="AI185" s="62"/>
      <c r="AJ185" s="62"/>
      <c r="AK185" s="62"/>
      <c r="AL185" s="516"/>
      <c r="AM185" s="510"/>
      <c r="AN185" s="62">
        <f>ROUND(CEILING(AR185*('Summary '!$J$4/100+1),5),0)-1</f>
        <v>209</v>
      </c>
      <c r="AO185" s="63">
        <f t="shared" si="241"/>
        <v>0</v>
      </c>
      <c r="AP185" s="63">
        <f t="shared" si="242"/>
        <v>0</v>
      </c>
      <c r="AQ185" s="63"/>
      <c r="AR185" s="62">
        <v>169</v>
      </c>
      <c r="AS185" s="62"/>
      <c r="AT185" s="514"/>
      <c r="AU185" s="515"/>
      <c r="AV185" s="511">
        <f t="shared" si="243"/>
        <v>169</v>
      </c>
      <c r="AW185" s="511">
        <f t="shared" si="244"/>
        <v>169</v>
      </c>
      <c r="AX185" s="64"/>
      <c r="AY185" s="65"/>
      <c r="AZ185" s="66"/>
      <c r="BA185" s="67"/>
      <c r="BB185" s="68"/>
      <c r="BC185" s="45">
        <f t="shared" si="245"/>
        <v>0</v>
      </c>
      <c r="BD185" s="44">
        <f t="shared" si="246"/>
        <v>0</v>
      </c>
      <c r="BE185" s="512">
        <f t="shared" si="247"/>
        <v>177.45000000000002</v>
      </c>
      <c r="BF185" s="242"/>
      <c r="BG185" s="210">
        <f t="shared" si="248"/>
        <v>0</v>
      </c>
      <c r="BH185" s="512">
        <f t="shared" si="249"/>
        <v>185.9</v>
      </c>
      <c r="BI185" s="400"/>
      <c r="BJ185" s="44">
        <f t="shared" si="250"/>
        <v>0</v>
      </c>
      <c r="BK185" s="512">
        <f t="shared" si="251"/>
        <v>194.35</v>
      </c>
      <c r="BL185" s="400"/>
      <c r="BM185" s="210">
        <f t="shared" si="252"/>
        <v>0</v>
      </c>
      <c r="BN185" s="512">
        <f t="shared" si="253"/>
        <v>202.79999999999998</v>
      </c>
      <c r="BO185" s="397">
        <f t="shared" si="254"/>
        <v>0</v>
      </c>
      <c r="BP185" s="210">
        <f t="shared" si="255"/>
        <v>0</v>
      </c>
      <c r="BQ185" s="44">
        <f t="shared" si="256"/>
        <v>0</v>
      </c>
      <c r="BR185" s="70">
        <v>2589</v>
      </c>
    </row>
    <row r="186" spans="1:70" ht="12.75" customHeight="1">
      <c r="A186" s="44" t="str">
        <f t="shared" si="311"/>
        <v>LA32590</v>
      </c>
      <c r="B186" s="83" t="s">
        <v>1661</v>
      </c>
      <c r="C186" s="83" t="s">
        <v>1666</v>
      </c>
      <c r="D186" s="83" t="s">
        <v>65</v>
      </c>
      <c r="E186" s="423"/>
      <c r="F186" s="118" t="s">
        <v>574</v>
      </c>
      <c r="G186" s="288" t="s">
        <v>2020</v>
      </c>
      <c r="H186" s="621" t="s">
        <v>74</v>
      </c>
      <c r="I186" s="223" t="s">
        <v>1798</v>
      </c>
      <c r="J186" s="636" t="s">
        <v>1810</v>
      </c>
      <c r="K186" s="636" t="s">
        <v>1797</v>
      </c>
      <c r="L186" s="223" t="s">
        <v>1799</v>
      </c>
      <c r="M186" s="536">
        <v>0.6</v>
      </c>
      <c r="N186" s="355">
        <v>1</v>
      </c>
      <c r="O186" s="179"/>
      <c r="P186" s="179"/>
      <c r="Q186" s="421"/>
      <c r="R186" s="50"/>
      <c r="S186" s="51"/>
      <c r="T186" s="52"/>
      <c r="U186" s="53"/>
      <c r="V186" s="54"/>
      <c r="W186" s="55"/>
      <c r="X186" s="56"/>
      <c r="Y186" s="57"/>
      <c r="Z186" s="58"/>
      <c r="AA186" s="59"/>
      <c r="AB186" s="95"/>
      <c r="AC186" s="95"/>
      <c r="AD186" s="213">
        <f t="shared" si="220"/>
        <v>0</v>
      </c>
      <c r="AE186" s="61">
        <f t="shared" si="240"/>
        <v>0</v>
      </c>
      <c r="AF186" s="62"/>
      <c r="AG186" s="62"/>
      <c r="AH186" s="63"/>
      <c r="AI186" s="62"/>
      <c r="AJ186" s="62"/>
      <c r="AK186" s="62"/>
      <c r="AL186" s="516"/>
      <c r="AM186" s="510"/>
      <c r="AN186" s="62">
        <f>ROUND(CEILING(AR186*('Summary '!$J$4/100+1),5),0)-1</f>
        <v>234</v>
      </c>
      <c r="AO186" s="63">
        <f t="shared" si="241"/>
        <v>0</v>
      </c>
      <c r="AP186" s="63">
        <f t="shared" si="242"/>
        <v>0</v>
      </c>
      <c r="AQ186" s="63"/>
      <c r="AR186" s="62">
        <v>189</v>
      </c>
      <c r="AS186" s="62"/>
      <c r="AT186" s="514"/>
      <c r="AU186" s="515"/>
      <c r="AV186" s="511">
        <f t="shared" si="243"/>
        <v>189</v>
      </c>
      <c r="AW186" s="511">
        <f t="shared" si="244"/>
        <v>189</v>
      </c>
      <c r="AX186" s="64"/>
      <c r="AY186" s="65"/>
      <c r="AZ186" s="66"/>
      <c r="BA186" s="67"/>
      <c r="BB186" s="68"/>
      <c r="BC186" s="45">
        <f t="shared" si="245"/>
        <v>0</v>
      </c>
      <c r="BD186" s="44">
        <f t="shared" si="246"/>
        <v>0</v>
      </c>
      <c r="BE186" s="512">
        <f t="shared" si="247"/>
        <v>198.45000000000002</v>
      </c>
      <c r="BF186" s="242"/>
      <c r="BG186" s="210">
        <f t="shared" si="248"/>
        <v>0</v>
      </c>
      <c r="BH186" s="512">
        <f t="shared" si="249"/>
        <v>207.9</v>
      </c>
      <c r="BI186" s="400"/>
      <c r="BJ186" s="44">
        <f t="shared" si="250"/>
        <v>0</v>
      </c>
      <c r="BK186" s="512">
        <f t="shared" si="251"/>
        <v>217.35</v>
      </c>
      <c r="BL186" s="400"/>
      <c r="BM186" s="210">
        <f t="shared" si="252"/>
        <v>0</v>
      </c>
      <c r="BN186" s="512">
        <f t="shared" si="253"/>
        <v>226.79999999999998</v>
      </c>
      <c r="BO186" s="397">
        <f t="shared" si="254"/>
        <v>0</v>
      </c>
      <c r="BP186" s="210">
        <f t="shared" si="255"/>
        <v>0</v>
      </c>
      <c r="BQ186" s="44">
        <f t="shared" si="256"/>
        <v>0</v>
      </c>
      <c r="BR186" s="70">
        <v>2590</v>
      </c>
    </row>
    <row r="187" spans="1:70" ht="12.75" customHeight="1">
      <c r="A187" s="44" t="str">
        <f t="shared" si="311"/>
        <v>LA32591</v>
      </c>
      <c r="B187" s="83" t="s">
        <v>1661</v>
      </c>
      <c r="C187" s="83" t="s">
        <v>1667</v>
      </c>
      <c r="D187" s="83" t="s">
        <v>65</v>
      </c>
      <c r="E187" s="423"/>
      <c r="F187" s="118" t="s">
        <v>574</v>
      </c>
      <c r="G187" s="288" t="s">
        <v>2021</v>
      </c>
      <c r="H187" s="621" t="s">
        <v>74</v>
      </c>
      <c r="I187" s="223" t="s">
        <v>1798</v>
      </c>
      <c r="J187" s="636" t="s">
        <v>1810</v>
      </c>
      <c r="K187" s="636" t="s">
        <v>1797</v>
      </c>
      <c r="L187" s="223" t="s">
        <v>1799</v>
      </c>
      <c r="M187" s="536">
        <v>0.7</v>
      </c>
      <c r="N187" s="355">
        <v>1</v>
      </c>
      <c r="O187" s="179"/>
      <c r="P187" s="179"/>
      <c r="Q187" s="421"/>
      <c r="R187" s="50"/>
      <c r="S187" s="51"/>
      <c r="T187" s="52"/>
      <c r="U187" s="53"/>
      <c r="V187" s="54"/>
      <c r="W187" s="55"/>
      <c r="X187" s="56"/>
      <c r="Y187" s="57"/>
      <c r="Z187" s="58"/>
      <c r="AA187" s="59"/>
      <c r="AB187" s="95"/>
      <c r="AC187" s="95"/>
      <c r="AD187" s="213">
        <f t="shared" si="220"/>
        <v>0</v>
      </c>
      <c r="AE187" s="61">
        <f t="shared" si="240"/>
        <v>0</v>
      </c>
      <c r="AF187" s="62"/>
      <c r="AG187" s="62"/>
      <c r="AH187" s="63"/>
      <c r="AI187" s="62"/>
      <c r="AJ187" s="62"/>
      <c r="AK187" s="62"/>
      <c r="AL187" s="516"/>
      <c r="AM187" s="510"/>
      <c r="AN187" s="62">
        <f>ROUND(CEILING(AR187*('Summary '!$J$4/100+1),5),0)-1</f>
        <v>234</v>
      </c>
      <c r="AO187" s="63">
        <f t="shared" si="241"/>
        <v>0</v>
      </c>
      <c r="AP187" s="63">
        <f t="shared" si="242"/>
        <v>0</v>
      </c>
      <c r="AQ187" s="63"/>
      <c r="AR187" s="62">
        <v>189</v>
      </c>
      <c r="AS187" s="62"/>
      <c r="AT187" s="514"/>
      <c r="AU187" s="515"/>
      <c r="AV187" s="511">
        <f t="shared" si="243"/>
        <v>189</v>
      </c>
      <c r="AW187" s="511">
        <f t="shared" si="244"/>
        <v>189</v>
      </c>
      <c r="AX187" s="64"/>
      <c r="AY187" s="65"/>
      <c r="AZ187" s="66"/>
      <c r="BA187" s="67"/>
      <c r="BB187" s="68"/>
      <c r="BC187" s="45">
        <f t="shared" si="245"/>
        <v>0</v>
      </c>
      <c r="BD187" s="44">
        <f t="shared" si="246"/>
        <v>0</v>
      </c>
      <c r="BE187" s="512">
        <f t="shared" si="247"/>
        <v>198.45000000000002</v>
      </c>
      <c r="BF187" s="242"/>
      <c r="BG187" s="210">
        <f t="shared" si="248"/>
        <v>0</v>
      </c>
      <c r="BH187" s="512">
        <f t="shared" si="249"/>
        <v>207.9</v>
      </c>
      <c r="BI187" s="400"/>
      <c r="BJ187" s="44">
        <f t="shared" si="250"/>
        <v>0</v>
      </c>
      <c r="BK187" s="512">
        <f t="shared" si="251"/>
        <v>217.35</v>
      </c>
      <c r="BL187" s="400"/>
      <c r="BM187" s="210">
        <f t="shared" si="252"/>
        <v>0</v>
      </c>
      <c r="BN187" s="512">
        <f t="shared" si="253"/>
        <v>226.79999999999998</v>
      </c>
      <c r="BO187" s="397">
        <f t="shared" si="254"/>
        <v>0</v>
      </c>
      <c r="BP187" s="210">
        <f t="shared" si="255"/>
        <v>0</v>
      </c>
      <c r="BQ187" s="44">
        <f t="shared" si="256"/>
        <v>0</v>
      </c>
      <c r="BR187" s="70">
        <v>2591</v>
      </c>
    </row>
    <row r="188" spans="1:70" ht="12.75" customHeight="1">
      <c r="A188" s="44" t="str">
        <f t="shared" si="311"/>
        <v>LA32592</v>
      </c>
      <c r="B188" s="83" t="s">
        <v>1661</v>
      </c>
      <c r="C188" s="83" t="s">
        <v>1668</v>
      </c>
      <c r="D188" s="83" t="s">
        <v>65</v>
      </c>
      <c r="E188" s="423"/>
      <c r="F188" s="118" t="s">
        <v>574</v>
      </c>
      <c r="G188" s="288" t="s">
        <v>2022</v>
      </c>
      <c r="H188" s="621" t="s">
        <v>74</v>
      </c>
      <c r="I188" s="223" t="s">
        <v>1798</v>
      </c>
      <c r="J188" s="636" t="s">
        <v>1810</v>
      </c>
      <c r="K188" s="636" t="s">
        <v>1797</v>
      </c>
      <c r="L188" s="223" t="s">
        <v>1799</v>
      </c>
      <c r="M188" s="536">
        <v>0.9</v>
      </c>
      <c r="N188" s="355">
        <v>1</v>
      </c>
      <c r="O188" s="179"/>
      <c r="P188" s="179"/>
      <c r="Q188" s="421"/>
      <c r="R188" s="50"/>
      <c r="S188" s="51"/>
      <c r="T188" s="52"/>
      <c r="U188" s="53"/>
      <c r="V188" s="54"/>
      <c r="W188" s="55"/>
      <c r="X188" s="56"/>
      <c r="Y188" s="57"/>
      <c r="Z188" s="58"/>
      <c r="AA188" s="59"/>
      <c r="AB188" s="95"/>
      <c r="AC188" s="95"/>
      <c r="AD188" s="213">
        <f t="shared" si="220"/>
        <v>0</v>
      </c>
      <c r="AE188" s="61">
        <f t="shared" si="240"/>
        <v>0</v>
      </c>
      <c r="AF188" s="62"/>
      <c r="AG188" s="62"/>
      <c r="AH188" s="63"/>
      <c r="AI188" s="62"/>
      <c r="AJ188" s="62"/>
      <c r="AK188" s="62"/>
      <c r="AL188" s="516"/>
      <c r="AM188" s="510"/>
      <c r="AN188" s="62">
        <f>ROUND(CEILING(AR188*('Summary '!$J$4/100+1),5),0)-1</f>
        <v>254</v>
      </c>
      <c r="AO188" s="63">
        <f t="shared" si="241"/>
        <v>0</v>
      </c>
      <c r="AP188" s="63">
        <f t="shared" si="242"/>
        <v>0</v>
      </c>
      <c r="AQ188" s="63"/>
      <c r="AR188" s="62">
        <v>209</v>
      </c>
      <c r="AS188" s="62"/>
      <c r="AT188" s="514"/>
      <c r="AU188" s="515"/>
      <c r="AV188" s="511">
        <f t="shared" si="243"/>
        <v>209</v>
      </c>
      <c r="AW188" s="511">
        <f t="shared" si="244"/>
        <v>209</v>
      </c>
      <c r="AX188" s="64"/>
      <c r="AY188" s="65"/>
      <c r="AZ188" s="66"/>
      <c r="BA188" s="67"/>
      <c r="BB188" s="68"/>
      <c r="BC188" s="45">
        <f t="shared" si="245"/>
        <v>0</v>
      </c>
      <c r="BD188" s="44">
        <f t="shared" si="246"/>
        <v>0</v>
      </c>
      <c r="BE188" s="512">
        <f t="shared" si="247"/>
        <v>219.45000000000002</v>
      </c>
      <c r="BF188" s="242"/>
      <c r="BG188" s="210">
        <f t="shared" si="248"/>
        <v>0</v>
      </c>
      <c r="BH188" s="512">
        <f t="shared" si="249"/>
        <v>229.9</v>
      </c>
      <c r="BI188" s="400"/>
      <c r="BJ188" s="44">
        <f t="shared" si="250"/>
        <v>0</v>
      </c>
      <c r="BK188" s="512">
        <f t="shared" si="251"/>
        <v>240.35</v>
      </c>
      <c r="BL188" s="400"/>
      <c r="BM188" s="210">
        <f t="shared" si="252"/>
        <v>0</v>
      </c>
      <c r="BN188" s="512">
        <f t="shared" si="253"/>
        <v>250.79999999999998</v>
      </c>
      <c r="BO188" s="397">
        <f t="shared" si="254"/>
        <v>0</v>
      </c>
      <c r="BP188" s="210">
        <f t="shared" si="255"/>
        <v>0</v>
      </c>
      <c r="BQ188" s="44">
        <f t="shared" si="256"/>
        <v>0</v>
      </c>
      <c r="BR188" s="70">
        <v>2592</v>
      </c>
    </row>
    <row r="189" spans="1:70" ht="12.75" customHeight="1">
      <c r="A189" s="44" t="str">
        <f t="shared" si="311"/>
        <v>LA31893</v>
      </c>
      <c r="B189" s="83" t="s">
        <v>1653</v>
      </c>
      <c r="C189" s="83" t="s">
        <v>1654</v>
      </c>
      <c r="D189" s="83" t="s">
        <v>65</v>
      </c>
      <c r="E189" s="247"/>
      <c r="F189" s="118" t="s">
        <v>331</v>
      </c>
      <c r="G189" s="650" t="s">
        <v>2008</v>
      </c>
      <c r="H189" s="621" t="s">
        <v>74</v>
      </c>
      <c r="I189" s="223" t="s">
        <v>1798</v>
      </c>
      <c r="J189" s="636" t="s">
        <v>1810</v>
      </c>
      <c r="K189" s="636" t="s">
        <v>1797</v>
      </c>
      <c r="L189" s="223" t="s">
        <v>1799</v>
      </c>
      <c r="M189" s="536">
        <v>2.4</v>
      </c>
      <c r="N189" s="355">
        <v>1</v>
      </c>
      <c r="O189" s="179"/>
      <c r="P189" s="179"/>
      <c r="Q189" s="421"/>
      <c r="R189" s="50"/>
      <c r="S189" s="51"/>
      <c r="T189" s="52"/>
      <c r="U189" s="53"/>
      <c r="V189" s="54"/>
      <c r="W189" s="55"/>
      <c r="X189" s="56"/>
      <c r="Y189" s="57"/>
      <c r="Z189" s="58"/>
      <c r="AA189" s="59"/>
      <c r="AB189" s="95"/>
      <c r="AC189" s="95"/>
      <c r="AD189" s="213">
        <f t="shared" si="220"/>
        <v>0</v>
      </c>
      <c r="AE189" s="61">
        <f t="shared" si="240"/>
        <v>0</v>
      </c>
      <c r="AF189" s="62"/>
      <c r="AG189" s="62"/>
      <c r="AH189" s="63"/>
      <c r="AI189" s="62"/>
      <c r="AJ189" s="62"/>
      <c r="AK189" s="62"/>
      <c r="AL189" s="516"/>
      <c r="AM189" s="510"/>
      <c r="AN189" s="62">
        <f>ROUND(CEILING(AR189*('Summary '!$J$4/100+1),5),0)-1</f>
        <v>334</v>
      </c>
      <c r="AO189" s="63">
        <f t="shared" si="241"/>
        <v>0</v>
      </c>
      <c r="AP189" s="63">
        <f t="shared" si="242"/>
        <v>0</v>
      </c>
      <c r="AQ189" s="63"/>
      <c r="AR189" s="62">
        <v>274</v>
      </c>
      <c r="AS189" s="62"/>
      <c r="AT189" s="514"/>
      <c r="AU189" s="515"/>
      <c r="AV189" s="511">
        <f t="shared" si="243"/>
        <v>274</v>
      </c>
      <c r="AW189" s="511">
        <f t="shared" si="244"/>
        <v>274</v>
      </c>
      <c r="AX189" s="64"/>
      <c r="AY189" s="65"/>
      <c r="AZ189" s="66"/>
      <c r="BA189" s="67"/>
      <c r="BB189" s="68"/>
      <c r="BC189" s="45">
        <f t="shared" si="245"/>
        <v>0</v>
      </c>
      <c r="BD189" s="44">
        <f t="shared" si="246"/>
        <v>0</v>
      </c>
      <c r="BE189" s="512">
        <f t="shared" si="247"/>
        <v>287.7</v>
      </c>
      <c r="BF189" s="242"/>
      <c r="BG189" s="210">
        <f t="shared" si="248"/>
        <v>0</v>
      </c>
      <c r="BH189" s="512">
        <f t="shared" si="249"/>
        <v>301.40000000000003</v>
      </c>
      <c r="BI189" s="400"/>
      <c r="BJ189" s="44">
        <f t="shared" si="250"/>
        <v>0</v>
      </c>
      <c r="BK189" s="512">
        <f t="shared" si="251"/>
        <v>315.09999999999997</v>
      </c>
      <c r="BL189" s="400"/>
      <c r="BM189" s="210">
        <f t="shared" si="252"/>
        <v>0</v>
      </c>
      <c r="BN189" s="512">
        <f t="shared" si="253"/>
        <v>328.8</v>
      </c>
      <c r="BO189" s="397">
        <f t="shared" si="254"/>
        <v>0</v>
      </c>
      <c r="BP189" s="210">
        <f t="shared" si="255"/>
        <v>0</v>
      </c>
      <c r="BQ189" s="44">
        <f t="shared" si="256"/>
        <v>0</v>
      </c>
      <c r="BR189" s="70">
        <v>1893</v>
      </c>
    </row>
    <row r="190" spans="1:70" ht="12.75" customHeight="1">
      <c r="A190" s="44" t="str">
        <f t="shared" si="311"/>
        <v>LA31895</v>
      </c>
      <c r="B190" s="83" t="s">
        <v>1653</v>
      </c>
      <c r="C190" s="83" t="s">
        <v>1655</v>
      </c>
      <c r="D190" s="83" t="s">
        <v>65</v>
      </c>
      <c r="E190" s="247"/>
      <c r="F190" s="118" t="s">
        <v>331</v>
      </c>
      <c r="G190" s="650" t="s">
        <v>2009</v>
      </c>
      <c r="H190" s="621" t="s">
        <v>74</v>
      </c>
      <c r="I190" s="223" t="s">
        <v>1798</v>
      </c>
      <c r="J190" s="636" t="s">
        <v>1810</v>
      </c>
      <c r="K190" s="636" t="s">
        <v>1797</v>
      </c>
      <c r="L190" s="223" t="s">
        <v>1799</v>
      </c>
      <c r="M190" s="536">
        <v>2.7</v>
      </c>
      <c r="N190" s="355">
        <v>1</v>
      </c>
      <c r="O190" s="179"/>
      <c r="P190" s="179"/>
      <c r="Q190" s="421"/>
      <c r="R190" s="50"/>
      <c r="S190" s="51"/>
      <c r="T190" s="52"/>
      <c r="U190" s="53"/>
      <c r="V190" s="54"/>
      <c r="W190" s="55"/>
      <c r="X190" s="56"/>
      <c r="Y190" s="57"/>
      <c r="Z190" s="58"/>
      <c r="AA190" s="59"/>
      <c r="AB190" s="95"/>
      <c r="AC190" s="95"/>
      <c r="AD190" s="213">
        <f t="shared" si="220"/>
        <v>0</v>
      </c>
      <c r="AE190" s="61">
        <f t="shared" si="240"/>
        <v>0</v>
      </c>
      <c r="AF190" s="62"/>
      <c r="AG190" s="62"/>
      <c r="AH190" s="63"/>
      <c r="AI190" s="62"/>
      <c r="AJ190" s="62"/>
      <c r="AK190" s="62"/>
      <c r="AL190" s="516"/>
      <c r="AM190" s="510"/>
      <c r="AN190" s="62">
        <f>ROUND(CEILING(AR190*('Summary '!$J$4/100+1),5),0)-1</f>
        <v>334</v>
      </c>
      <c r="AO190" s="63">
        <f t="shared" si="241"/>
        <v>0</v>
      </c>
      <c r="AP190" s="63">
        <f t="shared" si="242"/>
        <v>0</v>
      </c>
      <c r="AQ190" s="63"/>
      <c r="AR190" s="62">
        <v>274</v>
      </c>
      <c r="AS190" s="62"/>
      <c r="AT190" s="514"/>
      <c r="AU190" s="515"/>
      <c r="AV190" s="511">
        <f t="shared" si="243"/>
        <v>274</v>
      </c>
      <c r="AW190" s="511">
        <f t="shared" si="244"/>
        <v>274</v>
      </c>
      <c r="AX190" s="64"/>
      <c r="AY190" s="65"/>
      <c r="AZ190" s="66"/>
      <c r="BA190" s="67"/>
      <c r="BB190" s="68"/>
      <c r="BC190" s="45">
        <f t="shared" si="245"/>
        <v>0</v>
      </c>
      <c r="BD190" s="44">
        <f t="shared" si="246"/>
        <v>0</v>
      </c>
      <c r="BE190" s="512">
        <f t="shared" si="247"/>
        <v>287.7</v>
      </c>
      <c r="BF190" s="242"/>
      <c r="BG190" s="210">
        <f t="shared" si="248"/>
        <v>0</v>
      </c>
      <c r="BH190" s="512">
        <f t="shared" si="249"/>
        <v>301.40000000000003</v>
      </c>
      <c r="BI190" s="400"/>
      <c r="BJ190" s="44">
        <f t="shared" si="250"/>
        <v>0</v>
      </c>
      <c r="BK190" s="512">
        <f t="shared" si="251"/>
        <v>315.09999999999997</v>
      </c>
      <c r="BL190" s="400"/>
      <c r="BM190" s="210">
        <f t="shared" si="252"/>
        <v>0</v>
      </c>
      <c r="BN190" s="512">
        <f t="shared" si="253"/>
        <v>328.8</v>
      </c>
      <c r="BO190" s="397">
        <f t="shared" si="254"/>
        <v>0</v>
      </c>
      <c r="BP190" s="210">
        <f t="shared" si="255"/>
        <v>0</v>
      </c>
      <c r="BQ190" s="44">
        <f t="shared" si="256"/>
        <v>0</v>
      </c>
      <c r="BR190" s="70">
        <v>1895</v>
      </c>
    </row>
    <row r="191" spans="1:70" ht="12.75" customHeight="1">
      <c r="A191" s="44" t="str">
        <f t="shared" si="311"/>
        <v>LA31890</v>
      </c>
      <c r="B191" s="83" t="s">
        <v>1650</v>
      </c>
      <c r="C191" s="83" t="s">
        <v>1651</v>
      </c>
      <c r="D191" s="83" t="s">
        <v>65</v>
      </c>
      <c r="E191" s="247"/>
      <c r="F191" s="118" t="s">
        <v>575</v>
      </c>
      <c r="G191" s="650" t="s">
        <v>2010</v>
      </c>
      <c r="H191" s="621" t="s">
        <v>74</v>
      </c>
      <c r="I191" s="223" t="s">
        <v>1798</v>
      </c>
      <c r="J191" s="636" t="s">
        <v>1810</v>
      </c>
      <c r="K191" s="636" t="s">
        <v>1797</v>
      </c>
      <c r="L191" s="223" t="s">
        <v>1799</v>
      </c>
      <c r="M191" s="536">
        <v>1.7</v>
      </c>
      <c r="N191" s="355">
        <v>1</v>
      </c>
      <c r="O191" s="179"/>
      <c r="P191" s="179"/>
      <c r="Q191" s="421"/>
      <c r="R191" s="50"/>
      <c r="S191" s="51"/>
      <c r="T191" s="52"/>
      <c r="U191" s="53"/>
      <c r="V191" s="54"/>
      <c r="W191" s="55"/>
      <c r="X191" s="56"/>
      <c r="Y191" s="57"/>
      <c r="Z191" s="58"/>
      <c r="AA191" s="59"/>
      <c r="AB191" s="95"/>
      <c r="AC191" s="95"/>
      <c r="AD191" s="213">
        <f t="shared" si="220"/>
        <v>0</v>
      </c>
      <c r="AE191" s="61">
        <f t="shared" si="240"/>
        <v>0</v>
      </c>
      <c r="AF191" s="62"/>
      <c r="AG191" s="62"/>
      <c r="AH191" s="63"/>
      <c r="AI191" s="62"/>
      <c r="AJ191" s="62"/>
      <c r="AK191" s="62"/>
      <c r="AL191" s="516"/>
      <c r="AM191" s="510"/>
      <c r="AN191" s="62">
        <f>ROUND(CEILING(AR191*('Summary '!$J$4/100+1),5),0)-1</f>
        <v>289</v>
      </c>
      <c r="AO191" s="63">
        <f t="shared" si="241"/>
        <v>0</v>
      </c>
      <c r="AP191" s="63">
        <f t="shared" si="242"/>
        <v>0</v>
      </c>
      <c r="AQ191" s="63"/>
      <c r="AR191" s="62">
        <v>234</v>
      </c>
      <c r="AS191" s="62"/>
      <c r="AT191" s="514"/>
      <c r="AU191" s="515"/>
      <c r="AV191" s="511">
        <f t="shared" si="243"/>
        <v>234</v>
      </c>
      <c r="AW191" s="511">
        <f t="shared" si="244"/>
        <v>234</v>
      </c>
      <c r="AX191" s="64"/>
      <c r="AY191" s="65"/>
      <c r="AZ191" s="66"/>
      <c r="BA191" s="67"/>
      <c r="BB191" s="68"/>
      <c r="BC191" s="45">
        <f t="shared" si="245"/>
        <v>0</v>
      </c>
      <c r="BD191" s="44">
        <f t="shared" si="246"/>
        <v>0</v>
      </c>
      <c r="BE191" s="512">
        <f t="shared" si="247"/>
        <v>245.70000000000002</v>
      </c>
      <c r="BF191" s="242"/>
      <c r="BG191" s="210">
        <f t="shared" si="248"/>
        <v>0</v>
      </c>
      <c r="BH191" s="512">
        <f t="shared" si="249"/>
        <v>257.40000000000003</v>
      </c>
      <c r="BI191" s="400"/>
      <c r="BJ191" s="44">
        <f t="shared" si="250"/>
        <v>0</v>
      </c>
      <c r="BK191" s="512">
        <f t="shared" si="251"/>
        <v>269.09999999999997</v>
      </c>
      <c r="BL191" s="400"/>
      <c r="BM191" s="210">
        <f t="shared" si="252"/>
        <v>0</v>
      </c>
      <c r="BN191" s="512">
        <f t="shared" si="253"/>
        <v>280.8</v>
      </c>
      <c r="BO191" s="397">
        <f t="shared" si="254"/>
        <v>0</v>
      </c>
      <c r="BP191" s="210">
        <f t="shared" si="255"/>
        <v>0</v>
      </c>
      <c r="BQ191" s="44">
        <f t="shared" si="256"/>
        <v>0</v>
      </c>
      <c r="BR191" s="70">
        <v>1890</v>
      </c>
    </row>
    <row r="192" spans="1:70" ht="12.75" customHeight="1">
      <c r="A192" s="44" t="str">
        <f t="shared" si="311"/>
        <v>LA31892</v>
      </c>
      <c r="B192" s="83" t="s">
        <v>1650</v>
      </c>
      <c r="C192" s="83" t="s">
        <v>1652</v>
      </c>
      <c r="D192" s="83" t="s">
        <v>65</v>
      </c>
      <c r="E192" s="247"/>
      <c r="F192" s="118" t="s">
        <v>575</v>
      </c>
      <c r="G192" s="650" t="s">
        <v>2011</v>
      </c>
      <c r="H192" s="621" t="s">
        <v>74</v>
      </c>
      <c r="I192" s="223" t="s">
        <v>1798</v>
      </c>
      <c r="J192" s="636" t="s">
        <v>1810</v>
      </c>
      <c r="K192" s="636" t="s">
        <v>1797</v>
      </c>
      <c r="L192" s="223" t="s">
        <v>1799</v>
      </c>
      <c r="M192" s="536">
        <v>2.2000000000000002</v>
      </c>
      <c r="N192" s="355">
        <v>1</v>
      </c>
      <c r="O192" s="179"/>
      <c r="P192" s="179"/>
      <c r="Q192" s="421"/>
      <c r="R192" s="50"/>
      <c r="S192" s="51"/>
      <c r="T192" s="52"/>
      <c r="U192" s="53"/>
      <c r="V192" s="54"/>
      <c r="W192" s="55"/>
      <c r="X192" s="56"/>
      <c r="Y192" s="57"/>
      <c r="Z192" s="58"/>
      <c r="AA192" s="59"/>
      <c r="AB192" s="95"/>
      <c r="AC192" s="95"/>
      <c r="AD192" s="213">
        <f t="shared" si="220"/>
        <v>0</v>
      </c>
      <c r="AE192" s="61">
        <f t="shared" si="240"/>
        <v>0</v>
      </c>
      <c r="AF192" s="62"/>
      <c r="AG192" s="62"/>
      <c r="AH192" s="63"/>
      <c r="AI192" s="62"/>
      <c r="AJ192" s="62"/>
      <c r="AK192" s="62"/>
      <c r="AL192" s="516"/>
      <c r="AM192" s="510"/>
      <c r="AN192" s="62">
        <f>ROUND(CEILING(AR192*('Summary '!$J$4/100+1),5),0)-1</f>
        <v>289</v>
      </c>
      <c r="AO192" s="63">
        <f t="shared" si="241"/>
        <v>0</v>
      </c>
      <c r="AP192" s="63">
        <f t="shared" si="242"/>
        <v>0</v>
      </c>
      <c r="AQ192" s="63"/>
      <c r="AR192" s="62">
        <v>234</v>
      </c>
      <c r="AS192" s="62"/>
      <c r="AT192" s="514"/>
      <c r="AU192" s="515"/>
      <c r="AV192" s="511">
        <f t="shared" si="243"/>
        <v>234</v>
      </c>
      <c r="AW192" s="511">
        <f t="shared" si="244"/>
        <v>234</v>
      </c>
      <c r="AX192" s="64"/>
      <c r="AY192" s="65"/>
      <c r="AZ192" s="66"/>
      <c r="BA192" s="67"/>
      <c r="BB192" s="68"/>
      <c r="BC192" s="45">
        <f t="shared" si="245"/>
        <v>0</v>
      </c>
      <c r="BD192" s="44">
        <f t="shared" si="246"/>
        <v>0</v>
      </c>
      <c r="BE192" s="512">
        <f t="shared" si="247"/>
        <v>245.70000000000002</v>
      </c>
      <c r="BF192" s="242"/>
      <c r="BG192" s="210">
        <f t="shared" si="248"/>
        <v>0</v>
      </c>
      <c r="BH192" s="512">
        <f t="shared" si="249"/>
        <v>257.40000000000003</v>
      </c>
      <c r="BI192" s="400"/>
      <c r="BJ192" s="44">
        <f t="shared" si="250"/>
        <v>0</v>
      </c>
      <c r="BK192" s="512">
        <f t="shared" si="251"/>
        <v>269.09999999999997</v>
      </c>
      <c r="BL192" s="400"/>
      <c r="BM192" s="210">
        <f t="shared" si="252"/>
        <v>0</v>
      </c>
      <c r="BN192" s="512">
        <f t="shared" si="253"/>
        <v>280.8</v>
      </c>
      <c r="BO192" s="397">
        <f t="shared" si="254"/>
        <v>0</v>
      </c>
      <c r="BP192" s="210">
        <f t="shared" si="255"/>
        <v>0</v>
      </c>
      <c r="BQ192" s="44">
        <f t="shared" si="256"/>
        <v>0</v>
      </c>
      <c r="BR192" s="70">
        <v>1892</v>
      </c>
    </row>
    <row r="193" spans="1:70" ht="12.75" customHeight="1">
      <c r="A193" s="44" t="str">
        <f t="shared" si="311"/>
        <v>LA32581</v>
      </c>
      <c r="B193" s="83" t="s">
        <v>1662</v>
      </c>
      <c r="C193" s="83" t="s">
        <v>1669</v>
      </c>
      <c r="D193" s="83" t="s">
        <v>65</v>
      </c>
      <c r="E193" s="423"/>
      <c r="F193" s="118" t="s">
        <v>1695</v>
      </c>
      <c r="G193" s="288" t="s">
        <v>2023</v>
      </c>
      <c r="H193" s="621" t="s">
        <v>74</v>
      </c>
      <c r="I193" s="223" t="s">
        <v>1798</v>
      </c>
      <c r="J193" s="636" t="s">
        <v>1810</v>
      </c>
      <c r="K193" s="636" t="s">
        <v>1797</v>
      </c>
      <c r="L193" s="223" t="s">
        <v>1799</v>
      </c>
      <c r="M193" s="536">
        <v>1.2</v>
      </c>
      <c r="N193" s="355">
        <v>1</v>
      </c>
      <c r="O193" s="179"/>
      <c r="P193" s="179"/>
      <c r="Q193" s="421"/>
      <c r="R193" s="50"/>
      <c r="S193" s="51"/>
      <c r="T193" s="52"/>
      <c r="U193" s="53"/>
      <c r="V193" s="54"/>
      <c r="W193" s="55"/>
      <c r="X193" s="56"/>
      <c r="Y193" s="57"/>
      <c r="Z193" s="58"/>
      <c r="AA193" s="59"/>
      <c r="AB193" s="95"/>
      <c r="AC193" s="95"/>
      <c r="AD193" s="213">
        <f t="shared" si="220"/>
        <v>0</v>
      </c>
      <c r="AE193" s="61">
        <f t="shared" si="240"/>
        <v>0</v>
      </c>
      <c r="AF193" s="62"/>
      <c r="AG193" s="62"/>
      <c r="AH193" s="63"/>
      <c r="AI193" s="62"/>
      <c r="AJ193" s="62"/>
      <c r="AK193" s="62"/>
      <c r="AL193" s="516"/>
      <c r="AM193" s="510"/>
      <c r="AN193" s="62">
        <f>ROUND(CEILING(AR193*('Summary '!$J$4/100+1),5),0)-1</f>
        <v>234</v>
      </c>
      <c r="AO193" s="63">
        <f t="shared" si="241"/>
        <v>0</v>
      </c>
      <c r="AP193" s="63">
        <f t="shared" si="242"/>
        <v>0</v>
      </c>
      <c r="AQ193" s="63"/>
      <c r="AR193" s="62">
        <v>189</v>
      </c>
      <c r="AS193" s="62"/>
      <c r="AT193" s="514"/>
      <c r="AU193" s="515"/>
      <c r="AV193" s="511">
        <f t="shared" si="243"/>
        <v>189</v>
      </c>
      <c r="AW193" s="511">
        <f t="shared" si="244"/>
        <v>189</v>
      </c>
      <c r="AX193" s="64"/>
      <c r="AY193" s="65"/>
      <c r="AZ193" s="66"/>
      <c r="BA193" s="67"/>
      <c r="BB193" s="68"/>
      <c r="BC193" s="45">
        <f t="shared" si="245"/>
        <v>0</v>
      </c>
      <c r="BD193" s="44">
        <f t="shared" si="246"/>
        <v>0</v>
      </c>
      <c r="BE193" s="512">
        <f t="shared" si="247"/>
        <v>198.45000000000002</v>
      </c>
      <c r="BF193" s="242"/>
      <c r="BG193" s="210">
        <f t="shared" si="248"/>
        <v>0</v>
      </c>
      <c r="BH193" s="512">
        <f t="shared" si="249"/>
        <v>207.9</v>
      </c>
      <c r="BI193" s="400"/>
      <c r="BJ193" s="44">
        <f t="shared" si="250"/>
        <v>0</v>
      </c>
      <c r="BK193" s="512">
        <f t="shared" si="251"/>
        <v>217.35</v>
      </c>
      <c r="BL193" s="400"/>
      <c r="BM193" s="210">
        <f t="shared" si="252"/>
        <v>0</v>
      </c>
      <c r="BN193" s="512">
        <f t="shared" si="253"/>
        <v>226.79999999999998</v>
      </c>
      <c r="BO193" s="397">
        <f t="shared" si="254"/>
        <v>0</v>
      </c>
      <c r="BP193" s="210">
        <f t="shared" si="255"/>
        <v>0</v>
      </c>
      <c r="BQ193" s="44">
        <f t="shared" si="256"/>
        <v>0</v>
      </c>
      <c r="BR193" s="70">
        <v>2581</v>
      </c>
    </row>
    <row r="194" spans="1:70" ht="12.75" customHeight="1">
      <c r="A194" s="44" t="str">
        <f t="shared" si="311"/>
        <v>LA32582</v>
      </c>
      <c r="B194" s="83" t="s">
        <v>1662</v>
      </c>
      <c r="C194" s="83" t="s">
        <v>1670</v>
      </c>
      <c r="D194" s="83" t="s">
        <v>65</v>
      </c>
      <c r="E194" s="423"/>
      <c r="F194" s="118" t="s">
        <v>1695</v>
      </c>
      <c r="G194" s="288" t="s">
        <v>2024</v>
      </c>
      <c r="H194" s="621" t="s">
        <v>74</v>
      </c>
      <c r="I194" s="223" t="s">
        <v>1798</v>
      </c>
      <c r="J194" s="636" t="s">
        <v>1810</v>
      </c>
      <c r="K194" s="636" t="s">
        <v>1797</v>
      </c>
      <c r="L194" s="223" t="s">
        <v>1799</v>
      </c>
      <c r="M194" s="536">
        <v>1.1000000000000001</v>
      </c>
      <c r="N194" s="355">
        <v>1</v>
      </c>
      <c r="O194" s="179"/>
      <c r="P194" s="179"/>
      <c r="Q194" s="421"/>
      <c r="R194" s="50"/>
      <c r="S194" s="51"/>
      <c r="T194" s="52"/>
      <c r="U194" s="53"/>
      <c r="V194" s="54"/>
      <c r="W194" s="55"/>
      <c r="X194" s="56"/>
      <c r="Y194" s="57"/>
      <c r="Z194" s="58"/>
      <c r="AA194" s="59"/>
      <c r="AB194" s="95"/>
      <c r="AC194" s="95"/>
      <c r="AD194" s="213">
        <f t="shared" si="220"/>
        <v>0</v>
      </c>
      <c r="AE194" s="61">
        <f t="shared" si="240"/>
        <v>0</v>
      </c>
      <c r="AF194" s="62"/>
      <c r="AG194" s="62"/>
      <c r="AH194" s="63"/>
      <c r="AI194" s="62"/>
      <c r="AJ194" s="62"/>
      <c r="AK194" s="62"/>
      <c r="AL194" s="516"/>
      <c r="AM194" s="510"/>
      <c r="AN194" s="62">
        <f>ROUND(CEILING(AR194*('Summary '!$J$4/100+1),5),0)-1</f>
        <v>269</v>
      </c>
      <c r="AO194" s="63">
        <f t="shared" si="241"/>
        <v>0</v>
      </c>
      <c r="AP194" s="63">
        <f t="shared" si="242"/>
        <v>0</v>
      </c>
      <c r="AQ194" s="63"/>
      <c r="AR194" s="62">
        <v>219</v>
      </c>
      <c r="AS194" s="62"/>
      <c r="AT194" s="514"/>
      <c r="AU194" s="515"/>
      <c r="AV194" s="511">
        <f t="shared" si="243"/>
        <v>219</v>
      </c>
      <c r="AW194" s="511">
        <f t="shared" si="244"/>
        <v>219</v>
      </c>
      <c r="AX194" s="64"/>
      <c r="AY194" s="65"/>
      <c r="AZ194" s="66"/>
      <c r="BA194" s="67"/>
      <c r="BB194" s="68"/>
      <c r="BC194" s="45">
        <f t="shared" si="245"/>
        <v>0</v>
      </c>
      <c r="BD194" s="44">
        <f t="shared" si="246"/>
        <v>0</v>
      </c>
      <c r="BE194" s="512">
        <f t="shared" si="247"/>
        <v>229.95000000000002</v>
      </c>
      <c r="BF194" s="242"/>
      <c r="BG194" s="210">
        <f t="shared" si="248"/>
        <v>0</v>
      </c>
      <c r="BH194" s="512">
        <f t="shared" si="249"/>
        <v>240.9</v>
      </c>
      <c r="BI194" s="400"/>
      <c r="BJ194" s="44">
        <f t="shared" si="250"/>
        <v>0</v>
      </c>
      <c r="BK194" s="512">
        <f t="shared" si="251"/>
        <v>251.85</v>
      </c>
      <c r="BL194" s="400"/>
      <c r="BM194" s="210">
        <f t="shared" si="252"/>
        <v>0</v>
      </c>
      <c r="BN194" s="512">
        <f t="shared" si="253"/>
        <v>262.8</v>
      </c>
      <c r="BO194" s="397">
        <f t="shared" si="254"/>
        <v>0</v>
      </c>
      <c r="BP194" s="210">
        <f t="shared" si="255"/>
        <v>0</v>
      </c>
      <c r="BQ194" s="44">
        <f t="shared" si="256"/>
        <v>0</v>
      </c>
      <c r="BR194" s="70">
        <v>2582</v>
      </c>
    </row>
    <row r="195" spans="1:70" ht="12.75" customHeight="1">
      <c r="A195" s="44" t="str">
        <f t="shared" si="311"/>
        <v>LA32583</v>
      </c>
      <c r="B195" s="83" t="s">
        <v>1662</v>
      </c>
      <c r="C195" s="83" t="s">
        <v>1671</v>
      </c>
      <c r="D195" s="83" t="s">
        <v>65</v>
      </c>
      <c r="E195" s="423"/>
      <c r="F195" s="118" t="s">
        <v>1695</v>
      </c>
      <c r="G195" s="288" t="s">
        <v>2025</v>
      </c>
      <c r="H195" s="621" t="s">
        <v>74</v>
      </c>
      <c r="I195" s="223" t="s">
        <v>1798</v>
      </c>
      <c r="J195" s="636" t="s">
        <v>1810</v>
      </c>
      <c r="K195" s="636" t="s">
        <v>1797</v>
      </c>
      <c r="L195" s="223" t="s">
        <v>1799</v>
      </c>
      <c r="M195" s="536">
        <v>1.4</v>
      </c>
      <c r="N195" s="355">
        <v>1</v>
      </c>
      <c r="O195" s="179"/>
      <c r="P195" s="179"/>
      <c r="Q195" s="421"/>
      <c r="R195" s="50"/>
      <c r="S195" s="51"/>
      <c r="T195" s="52"/>
      <c r="U195" s="53"/>
      <c r="V195" s="54"/>
      <c r="W195" s="55"/>
      <c r="X195" s="56"/>
      <c r="Y195" s="57"/>
      <c r="Z195" s="58"/>
      <c r="AA195" s="59"/>
      <c r="AB195" s="95"/>
      <c r="AC195" s="95"/>
      <c r="AD195" s="213">
        <f t="shared" si="220"/>
        <v>0</v>
      </c>
      <c r="AE195" s="61">
        <f t="shared" si="240"/>
        <v>0</v>
      </c>
      <c r="AF195" s="62"/>
      <c r="AG195" s="62"/>
      <c r="AH195" s="63"/>
      <c r="AI195" s="62"/>
      <c r="AJ195" s="62"/>
      <c r="AK195" s="62"/>
      <c r="AL195" s="516"/>
      <c r="AM195" s="510"/>
      <c r="AN195" s="62">
        <f>ROUND(CEILING(AR195*('Summary '!$J$4/100+1),5),0)-1</f>
        <v>274</v>
      </c>
      <c r="AO195" s="63">
        <f t="shared" si="241"/>
        <v>0</v>
      </c>
      <c r="AP195" s="63">
        <f t="shared" si="242"/>
        <v>0</v>
      </c>
      <c r="AQ195" s="63"/>
      <c r="AR195" s="62">
        <v>224</v>
      </c>
      <c r="AS195" s="62"/>
      <c r="AT195" s="514"/>
      <c r="AU195" s="515"/>
      <c r="AV195" s="511">
        <f t="shared" si="243"/>
        <v>224</v>
      </c>
      <c r="AW195" s="511">
        <f t="shared" si="244"/>
        <v>224</v>
      </c>
      <c r="AX195" s="64"/>
      <c r="AY195" s="65"/>
      <c r="AZ195" s="66"/>
      <c r="BA195" s="67"/>
      <c r="BB195" s="68"/>
      <c r="BC195" s="45">
        <f t="shared" si="245"/>
        <v>0</v>
      </c>
      <c r="BD195" s="44">
        <f t="shared" si="246"/>
        <v>0</v>
      </c>
      <c r="BE195" s="512">
        <f t="shared" si="247"/>
        <v>235.20000000000002</v>
      </c>
      <c r="BF195" s="242"/>
      <c r="BG195" s="210">
        <f t="shared" si="248"/>
        <v>0</v>
      </c>
      <c r="BH195" s="512">
        <f t="shared" si="249"/>
        <v>246.40000000000003</v>
      </c>
      <c r="BI195" s="400"/>
      <c r="BJ195" s="44">
        <f t="shared" si="250"/>
        <v>0</v>
      </c>
      <c r="BK195" s="512">
        <f t="shared" si="251"/>
        <v>257.59999999999997</v>
      </c>
      <c r="BL195" s="400"/>
      <c r="BM195" s="210">
        <f t="shared" si="252"/>
        <v>0</v>
      </c>
      <c r="BN195" s="512">
        <f t="shared" si="253"/>
        <v>268.8</v>
      </c>
      <c r="BO195" s="397">
        <f t="shared" si="254"/>
        <v>0</v>
      </c>
      <c r="BP195" s="210">
        <f t="shared" si="255"/>
        <v>0</v>
      </c>
      <c r="BQ195" s="44">
        <f t="shared" si="256"/>
        <v>0</v>
      </c>
      <c r="BR195" s="70">
        <v>2583</v>
      </c>
    </row>
    <row r="196" spans="1:70" ht="12.75" customHeight="1">
      <c r="A196" s="44" t="str">
        <f t="shared" si="311"/>
        <v>LA32584</v>
      </c>
      <c r="B196" s="83" t="s">
        <v>1662</v>
      </c>
      <c r="C196" s="83" t="s">
        <v>1672</v>
      </c>
      <c r="D196" s="83" t="s">
        <v>65</v>
      </c>
      <c r="E196" s="423"/>
      <c r="F196" s="118" t="s">
        <v>1695</v>
      </c>
      <c r="G196" s="288" t="s">
        <v>2026</v>
      </c>
      <c r="H196" s="621" t="s">
        <v>74</v>
      </c>
      <c r="I196" s="223" t="s">
        <v>1798</v>
      </c>
      <c r="J196" s="636" t="s">
        <v>1810</v>
      </c>
      <c r="K196" s="636" t="s">
        <v>1797</v>
      </c>
      <c r="L196" s="223" t="s">
        <v>1799</v>
      </c>
      <c r="M196" s="536">
        <v>0.8</v>
      </c>
      <c r="N196" s="355">
        <v>1</v>
      </c>
      <c r="O196" s="179"/>
      <c r="P196" s="179"/>
      <c r="Q196" s="421"/>
      <c r="R196" s="50"/>
      <c r="S196" s="51"/>
      <c r="T196" s="52"/>
      <c r="U196" s="53"/>
      <c r="V196" s="54"/>
      <c r="W196" s="55"/>
      <c r="X196" s="56"/>
      <c r="Y196" s="57"/>
      <c r="Z196" s="58"/>
      <c r="AA196" s="59"/>
      <c r="AB196" s="95"/>
      <c r="AC196" s="95"/>
      <c r="AD196" s="213">
        <f t="shared" si="220"/>
        <v>0</v>
      </c>
      <c r="AE196" s="61">
        <f t="shared" si="240"/>
        <v>0</v>
      </c>
      <c r="AF196" s="62"/>
      <c r="AG196" s="62"/>
      <c r="AH196" s="63"/>
      <c r="AI196" s="62"/>
      <c r="AJ196" s="62"/>
      <c r="AK196" s="62"/>
      <c r="AL196" s="516"/>
      <c r="AM196" s="510"/>
      <c r="AN196" s="62">
        <f>ROUND(CEILING(AR196*('Summary '!$J$4/100+1),5),0)-1</f>
        <v>219</v>
      </c>
      <c r="AO196" s="63">
        <f t="shared" si="241"/>
        <v>0</v>
      </c>
      <c r="AP196" s="63">
        <f t="shared" si="242"/>
        <v>0</v>
      </c>
      <c r="AQ196" s="63"/>
      <c r="AR196" s="62">
        <v>179</v>
      </c>
      <c r="AS196" s="62"/>
      <c r="AT196" s="514"/>
      <c r="AU196" s="515"/>
      <c r="AV196" s="511">
        <f t="shared" si="243"/>
        <v>179</v>
      </c>
      <c r="AW196" s="511">
        <f t="shared" si="244"/>
        <v>179</v>
      </c>
      <c r="AX196" s="64"/>
      <c r="AY196" s="65"/>
      <c r="AZ196" s="66"/>
      <c r="BA196" s="67"/>
      <c r="BB196" s="68"/>
      <c r="BC196" s="45">
        <f t="shared" si="245"/>
        <v>0</v>
      </c>
      <c r="BD196" s="44">
        <f t="shared" si="246"/>
        <v>0</v>
      </c>
      <c r="BE196" s="512">
        <f t="shared" si="247"/>
        <v>187.95000000000002</v>
      </c>
      <c r="BF196" s="242"/>
      <c r="BG196" s="210">
        <f t="shared" si="248"/>
        <v>0</v>
      </c>
      <c r="BH196" s="512">
        <f t="shared" si="249"/>
        <v>196.9</v>
      </c>
      <c r="BI196" s="400"/>
      <c r="BJ196" s="44">
        <f t="shared" si="250"/>
        <v>0</v>
      </c>
      <c r="BK196" s="512">
        <f t="shared" si="251"/>
        <v>205.85</v>
      </c>
      <c r="BL196" s="400"/>
      <c r="BM196" s="210">
        <f t="shared" si="252"/>
        <v>0</v>
      </c>
      <c r="BN196" s="512">
        <f t="shared" si="253"/>
        <v>214.79999999999998</v>
      </c>
      <c r="BO196" s="397">
        <f t="shared" si="254"/>
        <v>0</v>
      </c>
      <c r="BP196" s="210">
        <f t="shared" si="255"/>
        <v>0</v>
      </c>
      <c r="BQ196" s="44">
        <f t="shared" si="256"/>
        <v>0</v>
      </c>
      <c r="BR196" s="70">
        <v>2584</v>
      </c>
    </row>
    <row r="197" spans="1:70" ht="12.75" customHeight="1">
      <c r="A197" s="44" t="str">
        <f t="shared" si="311"/>
        <v>LA32585</v>
      </c>
      <c r="B197" s="83" t="s">
        <v>1662</v>
      </c>
      <c r="C197" s="83" t="s">
        <v>1673</v>
      </c>
      <c r="D197" s="83" t="s">
        <v>65</v>
      </c>
      <c r="E197" s="423"/>
      <c r="F197" s="118" t="s">
        <v>1695</v>
      </c>
      <c r="G197" s="288" t="s">
        <v>2027</v>
      </c>
      <c r="H197" s="621" t="s">
        <v>74</v>
      </c>
      <c r="I197" s="223" t="s">
        <v>1798</v>
      </c>
      <c r="J197" s="636" t="s">
        <v>1810</v>
      </c>
      <c r="K197" s="636" t="s">
        <v>1797</v>
      </c>
      <c r="L197" s="223" t="s">
        <v>1799</v>
      </c>
      <c r="M197" s="536">
        <v>1.1000000000000001</v>
      </c>
      <c r="N197" s="355">
        <v>1</v>
      </c>
      <c r="O197" s="179"/>
      <c r="P197" s="179"/>
      <c r="Q197" s="421"/>
      <c r="R197" s="50"/>
      <c r="S197" s="51"/>
      <c r="T197" s="52"/>
      <c r="U197" s="53"/>
      <c r="V197" s="54"/>
      <c r="W197" s="55"/>
      <c r="X197" s="56"/>
      <c r="Y197" s="57"/>
      <c r="Z197" s="58"/>
      <c r="AA197" s="59"/>
      <c r="AB197" s="95"/>
      <c r="AC197" s="95"/>
      <c r="AD197" s="213">
        <f t="shared" si="220"/>
        <v>0</v>
      </c>
      <c r="AE197" s="61">
        <f t="shared" si="240"/>
        <v>0</v>
      </c>
      <c r="AF197" s="62"/>
      <c r="AG197" s="62"/>
      <c r="AH197" s="63"/>
      <c r="AI197" s="62"/>
      <c r="AJ197" s="62"/>
      <c r="AK197" s="62"/>
      <c r="AL197" s="516"/>
      <c r="AM197" s="510"/>
      <c r="AN197" s="62">
        <f>ROUND(CEILING(AR197*('Summary '!$J$4/100+1),5),0)-1</f>
        <v>219</v>
      </c>
      <c r="AO197" s="63">
        <f t="shared" si="241"/>
        <v>0</v>
      </c>
      <c r="AP197" s="63">
        <f t="shared" si="242"/>
        <v>0</v>
      </c>
      <c r="AQ197" s="63"/>
      <c r="AR197" s="62">
        <v>179</v>
      </c>
      <c r="AS197" s="62"/>
      <c r="AT197" s="514"/>
      <c r="AU197" s="515"/>
      <c r="AV197" s="511">
        <f t="shared" si="243"/>
        <v>179</v>
      </c>
      <c r="AW197" s="511">
        <f t="shared" si="244"/>
        <v>179</v>
      </c>
      <c r="AX197" s="64"/>
      <c r="AY197" s="65"/>
      <c r="AZ197" s="66"/>
      <c r="BA197" s="67"/>
      <c r="BB197" s="68"/>
      <c r="BC197" s="45">
        <f t="shared" si="245"/>
        <v>0</v>
      </c>
      <c r="BD197" s="44">
        <f t="shared" si="246"/>
        <v>0</v>
      </c>
      <c r="BE197" s="512">
        <f t="shared" si="247"/>
        <v>187.95000000000002</v>
      </c>
      <c r="BF197" s="242"/>
      <c r="BG197" s="210">
        <f t="shared" si="248"/>
        <v>0</v>
      </c>
      <c r="BH197" s="512">
        <f t="shared" si="249"/>
        <v>196.9</v>
      </c>
      <c r="BI197" s="400"/>
      <c r="BJ197" s="44">
        <f t="shared" si="250"/>
        <v>0</v>
      </c>
      <c r="BK197" s="512">
        <f t="shared" si="251"/>
        <v>205.85</v>
      </c>
      <c r="BL197" s="400"/>
      <c r="BM197" s="210">
        <f t="shared" si="252"/>
        <v>0</v>
      </c>
      <c r="BN197" s="512">
        <f t="shared" si="253"/>
        <v>214.79999999999998</v>
      </c>
      <c r="BO197" s="397">
        <f t="shared" si="254"/>
        <v>0</v>
      </c>
      <c r="BP197" s="210">
        <f t="shared" si="255"/>
        <v>0</v>
      </c>
      <c r="BQ197" s="44">
        <f t="shared" si="256"/>
        <v>0</v>
      </c>
      <c r="BR197" s="70">
        <v>2585</v>
      </c>
    </row>
    <row r="198" spans="1:70" ht="12.75" customHeight="1">
      <c r="A198" s="44" t="str">
        <f t="shared" si="311"/>
        <v>LA32586</v>
      </c>
      <c r="B198" s="83" t="s">
        <v>1662</v>
      </c>
      <c r="C198" s="83" t="s">
        <v>1674</v>
      </c>
      <c r="D198" s="83" t="s">
        <v>65</v>
      </c>
      <c r="E198" s="423"/>
      <c r="F198" s="118" t="s">
        <v>1695</v>
      </c>
      <c r="G198" s="288" t="s">
        <v>2028</v>
      </c>
      <c r="H198" s="621" t="s">
        <v>74</v>
      </c>
      <c r="I198" s="223" t="s">
        <v>1798</v>
      </c>
      <c r="J198" s="636" t="s">
        <v>1810</v>
      </c>
      <c r="K198" s="636" t="s">
        <v>1797</v>
      </c>
      <c r="L198" s="223" t="s">
        <v>1799</v>
      </c>
      <c r="M198" s="536">
        <v>0.6</v>
      </c>
      <c r="N198" s="355">
        <v>1</v>
      </c>
      <c r="O198" s="179"/>
      <c r="P198" s="179"/>
      <c r="Q198" s="421"/>
      <c r="R198" s="50"/>
      <c r="S198" s="51"/>
      <c r="T198" s="52"/>
      <c r="U198" s="53"/>
      <c r="V198" s="54"/>
      <c r="W198" s="55"/>
      <c r="X198" s="56"/>
      <c r="Y198" s="57"/>
      <c r="Z198" s="58"/>
      <c r="AA198" s="59"/>
      <c r="AB198" s="95"/>
      <c r="AC198" s="95"/>
      <c r="AD198" s="213">
        <f t="shared" si="220"/>
        <v>0</v>
      </c>
      <c r="AE198" s="61">
        <f t="shared" si="240"/>
        <v>0</v>
      </c>
      <c r="AF198" s="62"/>
      <c r="AG198" s="62"/>
      <c r="AH198" s="63"/>
      <c r="AI198" s="62"/>
      <c r="AJ198" s="62"/>
      <c r="AK198" s="62"/>
      <c r="AL198" s="516"/>
      <c r="AM198" s="510"/>
      <c r="AN198" s="62">
        <f>ROUND(CEILING(AR198*('Summary '!$J$4/100+1),5),0)-1</f>
        <v>209</v>
      </c>
      <c r="AO198" s="63">
        <f t="shared" si="241"/>
        <v>0</v>
      </c>
      <c r="AP198" s="63">
        <f t="shared" si="242"/>
        <v>0</v>
      </c>
      <c r="AQ198" s="63"/>
      <c r="AR198" s="62">
        <v>169</v>
      </c>
      <c r="AS198" s="62"/>
      <c r="AT198" s="514"/>
      <c r="AU198" s="515"/>
      <c r="AV198" s="511">
        <f t="shared" si="243"/>
        <v>169</v>
      </c>
      <c r="AW198" s="511">
        <f t="shared" si="244"/>
        <v>169</v>
      </c>
      <c r="AX198" s="64"/>
      <c r="AY198" s="65"/>
      <c r="AZ198" s="66"/>
      <c r="BA198" s="67"/>
      <c r="BB198" s="68"/>
      <c r="BC198" s="45">
        <f t="shared" si="245"/>
        <v>0</v>
      </c>
      <c r="BD198" s="44">
        <f t="shared" si="246"/>
        <v>0</v>
      </c>
      <c r="BE198" s="512">
        <f t="shared" si="247"/>
        <v>177.45000000000002</v>
      </c>
      <c r="BF198" s="242"/>
      <c r="BG198" s="210">
        <f t="shared" si="248"/>
        <v>0</v>
      </c>
      <c r="BH198" s="512">
        <f t="shared" si="249"/>
        <v>185.9</v>
      </c>
      <c r="BI198" s="400"/>
      <c r="BJ198" s="44">
        <f t="shared" si="250"/>
        <v>0</v>
      </c>
      <c r="BK198" s="512">
        <f t="shared" si="251"/>
        <v>194.35</v>
      </c>
      <c r="BL198" s="400"/>
      <c r="BM198" s="210">
        <f t="shared" si="252"/>
        <v>0</v>
      </c>
      <c r="BN198" s="512">
        <f t="shared" si="253"/>
        <v>202.79999999999998</v>
      </c>
      <c r="BO198" s="397">
        <f t="shared" si="254"/>
        <v>0</v>
      </c>
      <c r="BP198" s="210">
        <f t="shared" si="255"/>
        <v>0</v>
      </c>
      <c r="BQ198" s="44">
        <f t="shared" si="256"/>
        <v>0</v>
      </c>
      <c r="BR198" s="70">
        <v>2586</v>
      </c>
    </row>
    <row r="199" spans="1:70" ht="12.75" customHeight="1">
      <c r="A199" s="44" t="str">
        <f t="shared" si="311"/>
        <v>LA31889</v>
      </c>
      <c r="B199" s="83" t="s">
        <v>1656</v>
      </c>
      <c r="C199" s="83" t="s">
        <v>1657</v>
      </c>
      <c r="D199" s="83" t="s">
        <v>65</v>
      </c>
      <c r="E199" s="247"/>
      <c r="F199" s="118" t="s">
        <v>573</v>
      </c>
      <c r="G199" s="650" t="s">
        <v>2012</v>
      </c>
      <c r="H199" s="621" t="s">
        <v>74</v>
      </c>
      <c r="I199" s="223" t="s">
        <v>1798</v>
      </c>
      <c r="J199" s="636" t="s">
        <v>1810</v>
      </c>
      <c r="K199" s="636" t="s">
        <v>1797</v>
      </c>
      <c r="L199" s="223" t="s">
        <v>1799</v>
      </c>
      <c r="M199" s="536">
        <v>1.65</v>
      </c>
      <c r="N199" s="355">
        <v>1</v>
      </c>
      <c r="O199" s="179"/>
      <c r="P199" s="179"/>
      <c r="Q199" s="421"/>
      <c r="R199" s="50"/>
      <c r="S199" s="51"/>
      <c r="T199" s="52"/>
      <c r="U199" s="53"/>
      <c r="V199" s="54"/>
      <c r="W199" s="55"/>
      <c r="X199" s="56"/>
      <c r="Y199" s="57"/>
      <c r="Z199" s="58"/>
      <c r="AA199" s="59"/>
      <c r="AB199" s="95"/>
      <c r="AC199" s="95"/>
      <c r="AD199" s="213">
        <f t="shared" si="220"/>
        <v>0</v>
      </c>
      <c r="AE199" s="61">
        <f t="shared" si="240"/>
        <v>0</v>
      </c>
      <c r="AF199" s="62"/>
      <c r="AG199" s="62"/>
      <c r="AH199" s="63"/>
      <c r="AI199" s="62"/>
      <c r="AJ199" s="62"/>
      <c r="AK199" s="62"/>
      <c r="AL199" s="516"/>
      <c r="AM199" s="510"/>
      <c r="AN199" s="62">
        <f>ROUND(CEILING(AR199*('Summary '!$J$4/100+1),5),0)-1</f>
        <v>289</v>
      </c>
      <c r="AO199" s="63">
        <f t="shared" si="241"/>
        <v>0</v>
      </c>
      <c r="AP199" s="63">
        <f t="shared" si="242"/>
        <v>0</v>
      </c>
      <c r="AQ199" s="63"/>
      <c r="AR199" s="62">
        <v>234</v>
      </c>
      <c r="AS199" s="62"/>
      <c r="AT199" s="514"/>
      <c r="AU199" s="515"/>
      <c r="AV199" s="511">
        <f t="shared" si="243"/>
        <v>234</v>
      </c>
      <c r="AW199" s="511">
        <f t="shared" si="244"/>
        <v>234</v>
      </c>
      <c r="AX199" s="64"/>
      <c r="AY199" s="65"/>
      <c r="AZ199" s="66"/>
      <c r="BA199" s="67"/>
      <c r="BB199" s="68"/>
      <c r="BC199" s="45">
        <f t="shared" si="245"/>
        <v>0</v>
      </c>
      <c r="BD199" s="44">
        <f t="shared" si="246"/>
        <v>0</v>
      </c>
      <c r="BE199" s="512">
        <f t="shared" si="247"/>
        <v>245.70000000000002</v>
      </c>
      <c r="BF199" s="242"/>
      <c r="BG199" s="210">
        <f t="shared" si="248"/>
        <v>0</v>
      </c>
      <c r="BH199" s="512">
        <f t="shared" si="249"/>
        <v>257.40000000000003</v>
      </c>
      <c r="BI199" s="400"/>
      <c r="BJ199" s="44">
        <f t="shared" si="250"/>
        <v>0</v>
      </c>
      <c r="BK199" s="512">
        <f t="shared" si="251"/>
        <v>269.09999999999997</v>
      </c>
      <c r="BL199" s="400"/>
      <c r="BM199" s="210">
        <f t="shared" si="252"/>
        <v>0</v>
      </c>
      <c r="BN199" s="512">
        <f t="shared" si="253"/>
        <v>280.8</v>
      </c>
      <c r="BO199" s="397">
        <f t="shared" si="254"/>
        <v>0</v>
      </c>
      <c r="BP199" s="210">
        <f t="shared" si="255"/>
        <v>0</v>
      </c>
      <c r="BQ199" s="44">
        <f t="shared" si="256"/>
        <v>0</v>
      </c>
      <c r="BR199" s="70">
        <v>1889</v>
      </c>
    </row>
    <row r="200" spans="1:70" ht="12.75" customHeight="1">
      <c r="A200" s="44" t="str">
        <f t="shared" si="311"/>
        <v>LA31891</v>
      </c>
      <c r="B200" s="83" t="s">
        <v>1656</v>
      </c>
      <c r="C200" s="83" t="s">
        <v>1658</v>
      </c>
      <c r="D200" s="83" t="s">
        <v>65</v>
      </c>
      <c r="E200" s="247"/>
      <c r="F200" s="48" t="s">
        <v>573</v>
      </c>
      <c r="G200" s="650" t="s">
        <v>2013</v>
      </c>
      <c r="H200" s="621" t="s">
        <v>74</v>
      </c>
      <c r="I200" s="223" t="s">
        <v>1798</v>
      </c>
      <c r="J200" s="636" t="s">
        <v>1810</v>
      </c>
      <c r="K200" s="636" t="s">
        <v>1797</v>
      </c>
      <c r="L200" s="223" t="s">
        <v>1799</v>
      </c>
      <c r="M200" s="536">
        <v>2.2000000000000002</v>
      </c>
      <c r="N200" s="355">
        <v>1</v>
      </c>
      <c r="O200" s="179"/>
      <c r="P200" s="179"/>
      <c r="Q200" s="421"/>
      <c r="R200" s="50"/>
      <c r="S200" s="51"/>
      <c r="T200" s="52"/>
      <c r="U200" s="53"/>
      <c r="V200" s="54"/>
      <c r="W200" s="55"/>
      <c r="X200" s="56"/>
      <c r="Y200" s="57"/>
      <c r="Z200" s="58"/>
      <c r="AA200" s="59"/>
      <c r="AB200" s="95"/>
      <c r="AC200" s="95"/>
      <c r="AD200" s="213">
        <f t="shared" si="220"/>
        <v>0</v>
      </c>
      <c r="AE200" s="61">
        <f t="shared" si="240"/>
        <v>0</v>
      </c>
      <c r="AF200" s="62"/>
      <c r="AG200" s="62"/>
      <c r="AH200" s="63"/>
      <c r="AI200" s="62"/>
      <c r="AJ200" s="62"/>
      <c r="AK200" s="62"/>
      <c r="AL200" s="516"/>
      <c r="AM200" s="510"/>
      <c r="AN200" s="62">
        <f>ROUND(CEILING(AR200*('Summary '!$J$4/100+1),5),0)-1</f>
        <v>289</v>
      </c>
      <c r="AO200" s="63">
        <f t="shared" si="241"/>
        <v>0</v>
      </c>
      <c r="AP200" s="63">
        <f t="shared" si="242"/>
        <v>0</v>
      </c>
      <c r="AQ200" s="63"/>
      <c r="AR200" s="62">
        <v>234</v>
      </c>
      <c r="AS200" s="62"/>
      <c r="AT200" s="514"/>
      <c r="AU200" s="515"/>
      <c r="AV200" s="511">
        <f t="shared" si="243"/>
        <v>234</v>
      </c>
      <c r="AW200" s="511">
        <f t="shared" si="244"/>
        <v>234</v>
      </c>
      <c r="AX200" s="64"/>
      <c r="AY200" s="65"/>
      <c r="AZ200" s="66"/>
      <c r="BA200" s="67"/>
      <c r="BB200" s="68"/>
      <c r="BC200" s="45">
        <f t="shared" si="245"/>
        <v>0</v>
      </c>
      <c r="BD200" s="44">
        <f t="shared" si="246"/>
        <v>0</v>
      </c>
      <c r="BE200" s="512">
        <f t="shared" si="247"/>
        <v>245.70000000000002</v>
      </c>
      <c r="BF200" s="242"/>
      <c r="BG200" s="210">
        <f t="shared" si="248"/>
        <v>0</v>
      </c>
      <c r="BH200" s="512">
        <f t="shared" si="249"/>
        <v>257.40000000000003</v>
      </c>
      <c r="BI200" s="400"/>
      <c r="BJ200" s="44">
        <f t="shared" si="250"/>
        <v>0</v>
      </c>
      <c r="BK200" s="512">
        <f t="shared" si="251"/>
        <v>269.09999999999997</v>
      </c>
      <c r="BL200" s="400"/>
      <c r="BM200" s="210">
        <f t="shared" si="252"/>
        <v>0</v>
      </c>
      <c r="BN200" s="512">
        <f t="shared" si="253"/>
        <v>280.8</v>
      </c>
      <c r="BO200" s="397">
        <f t="shared" si="254"/>
        <v>0</v>
      </c>
      <c r="BP200" s="210">
        <f t="shared" si="255"/>
        <v>0</v>
      </c>
      <c r="BQ200" s="44">
        <f t="shared" si="256"/>
        <v>0</v>
      </c>
      <c r="BR200" s="70">
        <v>1891</v>
      </c>
    </row>
    <row r="201" spans="1:70" ht="12.75" customHeight="1">
      <c r="A201" s="44" t="str">
        <f t="shared" si="311"/>
        <v>LA31894</v>
      </c>
      <c r="B201" s="83" t="s">
        <v>1656</v>
      </c>
      <c r="C201" s="83" t="s">
        <v>1659</v>
      </c>
      <c r="D201" s="83" t="s">
        <v>65</v>
      </c>
      <c r="E201" s="423"/>
      <c r="F201" s="48" t="s">
        <v>573</v>
      </c>
      <c r="G201" s="650" t="s">
        <v>2014</v>
      </c>
      <c r="H201" s="621" t="s">
        <v>74</v>
      </c>
      <c r="I201" s="223" t="s">
        <v>1798</v>
      </c>
      <c r="J201" s="636" t="s">
        <v>1810</v>
      </c>
      <c r="K201" s="636" t="s">
        <v>1797</v>
      </c>
      <c r="L201" s="223" t="s">
        <v>1799</v>
      </c>
      <c r="M201" s="536">
        <v>2.2000000000000002</v>
      </c>
      <c r="N201" s="355">
        <v>1</v>
      </c>
      <c r="O201" s="179"/>
      <c r="P201" s="179"/>
      <c r="Q201" s="421"/>
      <c r="R201" s="50"/>
      <c r="S201" s="51"/>
      <c r="T201" s="52"/>
      <c r="U201" s="53"/>
      <c r="V201" s="54"/>
      <c r="W201" s="55"/>
      <c r="X201" s="56"/>
      <c r="Y201" s="57"/>
      <c r="Z201" s="58"/>
      <c r="AA201" s="59"/>
      <c r="AB201" s="95"/>
      <c r="AC201" s="95"/>
      <c r="AD201" s="213">
        <f t="shared" si="220"/>
        <v>0</v>
      </c>
      <c r="AE201" s="61">
        <f t="shared" si="240"/>
        <v>0</v>
      </c>
      <c r="AF201" s="62"/>
      <c r="AG201" s="62"/>
      <c r="AH201" s="63"/>
      <c r="AI201" s="62"/>
      <c r="AJ201" s="62"/>
      <c r="AK201" s="62"/>
      <c r="AL201" s="516"/>
      <c r="AM201" s="510"/>
      <c r="AN201" s="62">
        <f>ROUND(CEILING(AR201*('Summary '!$J$4/100+1),5),0)-1</f>
        <v>334</v>
      </c>
      <c r="AO201" s="63">
        <f t="shared" si="241"/>
        <v>0</v>
      </c>
      <c r="AP201" s="63">
        <f t="shared" si="242"/>
        <v>0</v>
      </c>
      <c r="AQ201" s="63"/>
      <c r="AR201" s="62">
        <v>274</v>
      </c>
      <c r="AS201" s="62"/>
      <c r="AT201" s="514"/>
      <c r="AU201" s="515"/>
      <c r="AV201" s="511">
        <f t="shared" si="243"/>
        <v>274</v>
      </c>
      <c r="AW201" s="511">
        <f t="shared" si="244"/>
        <v>274</v>
      </c>
      <c r="AX201" s="64"/>
      <c r="AY201" s="65"/>
      <c r="AZ201" s="66"/>
      <c r="BA201" s="67"/>
      <c r="BB201" s="68"/>
      <c r="BC201" s="45">
        <f t="shared" si="245"/>
        <v>0</v>
      </c>
      <c r="BD201" s="44">
        <f t="shared" si="246"/>
        <v>0</v>
      </c>
      <c r="BE201" s="512">
        <f t="shared" si="247"/>
        <v>287.7</v>
      </c>
      <c r="BF201" s="242"/>
      <c r="BG201" s="210">
        <f t="shared" si="248"/>
        <v>0</v>
      </c>
      <c r="BH201" s="512">
        <f t="shared" si="249"/>
        <v>301.40000000000003</v>
      </c>
      <c r="BI201" s="400"/>
      <c r="BJ201" s="44">
        <f t="shared" si="250"/>
        <v>0</v>
      </c>
      <c r="BK201" s="512">
        <f t="shared" si="251"/>
        <v>315.09999999999997</v>
      </c>
      <c r="BL201" s="400"/>
      <c r="BM201" s="210">
        <f t="shared" si="252"/>
        <v>0</v>
      </c>
      <c r="BN201" s="512">
        <f t="shared" si="253"/>
        <v>328.8</v>
      </c>
      <c r="BO201" s="397">
        <f t="shared" si="254"/>
        <v>0</v>
      </c>
      <c r="BP201" s="210">
        <f t="shared" si="255"/>
        <v>0</v>
      </c>
      <c r="BQ201" s="44">
        <f t="shared" si="256"/>
        <v>0</v>
      </c>
      <c r="BR201" s="70">
        <v>1894</v>
      </c>
    </row>
    <row r="202" spans="1:70" ht="12.75" customHeight="1">
      <c r="A202" s="44" t="str">
        <f t="shared" si="311"/>
        <v>LA31896</v>
      </c>
      <c r="B202" s="83" t="s">
        <v>1656</v>
      </c>
      <c r="C202" s="83" t="s">
        <v>1660</v>
      </c>
      <c r="D202" s="83" t="s">
        <v>65</v>
      </c>
      <c r="E202" s="423"/>
      <c r="F202" s="48" t="s">
        <v>573</v>
      </c>
      <c r="G202" s="650" t="s">
        <v>2015</v>
      </c>
      <c r="H202" s="621" t="s">
        <v>74</v>
      </c>
      <c r="I202" s="223" t="s">
        <v>1798</v>
      </c>
      <c r="J202" s="636" t="s">
        <v>1810</v>
      </c>
      <c r="K202" s="636" t="s">
        <v>1797</v>
      </c>
      <c r="L202" s="223" t="s">
        <v>1799</v>
      </c>
      <c r="M202" s="536">
        <v>2.9</v>
      </c>
      <c r="N202" s="355">
        <v>1</v>
      </c>
      <c r="O202" s="179"/>
      <c r="P202" s="179"/>
      <c r="Q202" s="421"/>
      <c r="R202" s="50"/>
      <c r="S202" s="51"/>
      <c r="T202" s="52"/>
      <c r="U202" s="53"/>
      <c r="V202" s="54"/>
      <c r="W202" s="55"/>
      <c r="X202" s="56"/>
      <c r="Y202" s="57"/>
      <c r="Z202" s="58"/>
      <c r="AA202" s="59"/>
      <c r="AB202" s="95"/>
      <c r="AC202" s="95"/>
      <c r="AD202" s="213">
        <f t="shared" si="220"/>
        <v>0</v>
      </c>
      <c r="AE202" s="61">
        <f t="shared" si="240"/>
        <v>0</v>
      </c>
      <c r="AF202" s="62"/>
      <c r="AG202" s="62"/>
      <c r="AH202" s="63"/>
      <c r="AI202" s="62"/>
      <c r="AJ202" s="62"/>
      <c r="AK202" s="62"/>
      <c r="AL202" s="516"/>
      <c r="AM202" s="510"/>
      <c r="AN202" s="62">
        <f>ROUND(CEILING(AR202*('Summary '!$J$4/100+1),5),0)-1</f>
        <v>334</v>
      </c>
      <c r="AO202" s="63">
        <f t="shared" si="241"/>
        <v>0</v>
      </c>
      <c r="AP202" s="63">
        <f t="shared" si="242"/>
        <v>0</v>
      </c>
      <c r="AQ202" s="63"/>
      <c r="AR202" s="62">
        <v>274</v>
      </c>
      <c r="AS202" s="62"/>
      <c r="AT202" s="514"/>
      <c r="AU202" s="515"/>
      <c r="AV202" s="511">
        <f t="shared" si="243"/>
        <v>274</v>
      </c>
      <c r="AW202" s="511">
        <f t="shared" si="244"/>
        <v>274</v>
      </c>
      <c r="AX202" s="64"/>
      <c r="AY202" s="65"/>
      <c r="AZ202" s="66"/>
      <c r="BA202" s="67"/>
      <c r="BB202" s="68"/>
      <c r="BC202" s="45">
        <f t="shared" si="245"/>
        <v>0</v>
      </c>
      <c r="BD202" s="44">
        <f t="shared" si="246"/>
        <v>0</v>
      </c>
      <c r="BE202" s="512">
        <f t="shared" si="247"/>
        <v>287.7</v>
      </c>
      <c r="BF202" s="242"/>
      <c r="BG202" s="210">
        <f t="shared" si="248"/>
        <v>0</v>
      </c>
      <c r="BH202" s="512">
        <f t="shared" si="249"/>
        <v>301.40000000000003</v>
      </c>
      <c r="BI202" s="400"/>
      <c r="BJ202" s="44">
        <f t="shared" si="250"/>
        <v>0</v>
      </c>
      <c r="BK202" s="512">
        <f t="shared" si="251"/>
        <v>315.09999999999997</v>
      </c>
      <c r="BL202" s="400"/>
      <c r="BM202" s="210">
        <f t="shared" si="252"/>
        <v>0</v>
      </c>
      <c r="BN202" s="512">
        <f t="shared" si="253"/>
        <v>328.8</v>
      </c>
      <c r="BO202" s="397">
        <f t="shared" si="254"/>
        <v>0</v>
      </c>
      <c r="BP202" s="210">
        <f t="shared" si="255"/>
        <v>0</v>
      </c>
      <c r="BQ202" s="44">
        <f t="shared" si="256"/>
        <v>0</v>
      </c>
      <c r="BR202" s="70">
        <v>1896</v>
      </c>
    </row>
    <row r="203" spans="1:70" ht="12.75" customHeight="1">
      <c r="A203" s="44" t="str">
        <f t="shared" ref="A203:A226" si="312">"LA3"&amp;REPT(0,4-LEN(BR203))&amp;BR203</f>
        <v>LA32631</v>
      </c>
      <c r="B203" s="83" t="s">
        <v>1718</v>
      </c>
      <c r="C203" s="83" t="s">
        <v>1715</v>
      </c>
      <c r="D203" s="83" t="s">
        <v>1504</v>
      </c>
      <c r="E203" s="423"/>
      <c r="F203" s="118" t="s">
        <v>574</v>
      </c>
      <c r="G203" s="650" t="s">
        <v>2033</v>
      </c>
      <c r="H203" s="621" t="s">
        <v>74</v>
      </c>
      <c r="I203" s="223" t="s">
        <v>1819</v>
      </c>
      <c r="J203" s="263" t="s">
        <v>1796</v>
      </c>
      <c r="K203" s="623" t="s">
        <v>1797</v>
      </c>
      <c r="L203" s="263" t="s">
        <v>1813</v>
      </c>
      <c r="M203" s="536">
        <v>1.3</v>
      </c>
      <c r="N203" s="355">
        <v>1</v>
      </c>
      <c r="O203" s="179"/>
      <c r="P203" s="179"/>
      <c r="Q203" s="421"/>
      <c r="R203" s="50"/>
      <c r="S203" s="51"/>
      <c r="T203" s="52"/>
      <c r="U203" s="53"/>
      <c r="V203" s="54"/>
      <c r="W203" s="55"/>
      <c r="X203" s="56"/>
      <c r="Y203" s="57"/>
      <c r="Z203" s="58"/>
      <c r="AA203" s="59"/>
      <c r="AB203" s="95"/>
      <c r="AC203" s="95"/>
      <c r="AD203" s="213">
        <f t="shared" si="220"/>
        <v>0</v>
      </c>
      <c r="AE203" s="61">
        <f t="shared" ref="AE203:AE226" si="313">N203*AD203</f>
        <v>0</v>
      </c>
      <c r="AF203" s="62"/>
      <c r="AG203" s="62"/>
      <c r="AH203" s="63"/>
      <c r="AI203" s="62"/>
      <c r="AJ203" s="62"/>
      <c r="AK203" s="62"/>
      <c r="AL203" s="516"/>
      <c r="AM203" s="510"/>
      <c r="AN203" s="62">
        <f>ROUND(CEILING(AR203*('Summary '!$J$4/100+1),5),0)-1</f>
        <v>349</v>
      </c>
      <c r="AO203" s="63">
        <f t="shared" ref="AO203:AO226" si="314">IF(P203=TRUE,-0.05,0)</f>
        <v>0</v>
      </c>
      <c r="AP203" s="63">
        <f t="shared" ref="AP203:AP226" si="315">IF(O203=TRUE,0.22,0)</f>
        <v>0</v>
      </c>
      <c r="AQ203" s="63"/>
      <c r="AR203" s="62">
        <v>284</v>
      </c>
      <c r="AS203" s="62"/>
      <c r="AT203" s="514"/>
      <c r="AU203" s="515"/>
      <c r="AV203" s="511">
        <f t="shared" ref="AV203:AV226" si="316">IF(OrderFormType="Wholesale",CEILING(AR203*ExchRate,ExchRateRoundUpTo),CEILING(AN203*ExchRate,ExchRateRoundUpTo)/1.22)</f>
        <v>284</v>
      </c>
      <c r="AW203" s="511">
        <f t="shared" ref="AW203:AW226" si="317">AV203*(1+AO203+AP203)</f>
        <v>284</v>
      </c>
      <c r="AX203" s="64"/>
      <c r="AY203" s="65"/>
      <c r="AZ203" s="66"/>
      <c r="BA203" s="67"/>
      <c r="BB203" s="68"/>
      <c r="BC203" s="45">
        <f t="shared" si="245"/>
        <v>0</v>
      </c>
      <c r="BD203" s="44">
        <f t="shared" si="246"/>
        <v>0</v>
      </c>
      <c r="BE203" s="512">
        <f t="shared" si="247"/>
        <v>298.2</v>
      </c>
      <c r="BF203" s="242"/>
      <c r="BG203" s="210">
        <f t="shared" ref="BG203:BG226" si="318">$N203*BF203</f>
        <v>0</v>
      </c>
      <c r="BH203" s="512">
        <f t="shared" ref="BH203:BH226" si="319">$AV203*(1.1+$AO203+$AP203)</f>
        <v>312.40000000000003</v>
      </c>
      <c r="BI203" s="400"/>
      <c r="BJ203" s="44">
        <f t="shared" si="250"/>
        <v>0</v>
      </c>
      <c r="BK203" s="512">
        <f t="shared" si="251"/>
        <v>326.59999999999997</v>
      </c>
      <c r="BL203" s="400"/>
      <c r="BM203" s="210">
        <f t="shared" si="252"/>
        <v>0</v>
      </c>
      <c r="BN203" s="512">
        <f t="shared" si="253"/>
        <v>340.8</v>
      </c>
      <c r="BO203" s="397">
        <f t="shared" si="254"/>
        <v>0</v>
      </c>
      <c r="BP203" s="210">
        <f t="shared" si="255"/>
        <v>0</v>
      </c>
      <c r="BQ203" s="44">
        <f t="shared" si="256"/>
        <v>0</v>
      </c>
      <c r="BR203" s="70">
        <v>2631</v>
      </c>
    </row>
    <row r="204" spans="1:70" ht="12.75" customHeight="1">
      <c r="A204" s="44" t="str">
        <f t="shared" si="312"/>
        <v>LA32632</v>
      </c>
      <c r="B204" s="83" t="s">
        <v>1719</v>
      </c>
      <c r="C204" s="83" t="s">
        <v>1716</v>
      </c>
      <c r="D204" s="83" t="s">
        <v>1504</v>
      </c>
      <c r="E204" s="423"/>
      <c r="F204" s="118" t="s">
        <v>574</v>
      </c>
      <c r="G204" s="650" t="s">
        <v>2034</v>
      </c>
      <c r="H204" s="621" t="s">
        <v>74</v>
      </c>
      <c r="I204" s="223" t="s">
        <v>1819</v>
      </c>
      <c r="J204" s="263" t="s">
        <v>1796</v>
      </c>
      <c r="K204" s="623" t="s">
        <v>1797</v>
      </c>
      <c r="L204" s="263" t="s">
        <v>1813</v>
      </c>
      <c r="M204" s="536">
        <v>1.1000000000000001</v>
      </c>
      <c r="N204" s="355">
        <v>1</v>
      </c>
      <c r="O204" s="179"/>
      <c r="P204" s="179"/>
      <c r="Q204" s="421"/>
      <c r="R204" s="50"/>
      <c r="S204" s="51"/>
      <c r="T204" s="52"/>
      <c r="U204" s="53"/>
      <c r="V204" s="54"/>
      <c r="W204" s="55"/>
      <c r="X204" s="56"/>
      <c r="Y204" s="57"/>
      <c r="Z204" s="58"/>
      <c r="AA204" s="59"/>
      <c r="AB204" s="95"/>
      <c r="AC204" s="95"/>
      <c r="AD204" s="213">
        <f t="shared" si="220"/>
        <v>0</v>
      </c>
      <c r="AE204" s="61">
        <f t="shared" si="313"/>
        <v>0</v>
      </c>
      <c r="AF204" s="62"/>
      <c r="AG204" s="62"/>
      <c r="AH204" s="63"/>
      <c r="AI204" s="62"/>
      <c r="AJ204" s="62"/>
      <c r="AK204" s="62"/>
      <c r="AL204" s="516"/>
      <c r="AM204" s="510"/>
      <c r="AN204" s="62">
        <f>ROUND(CEILING(AR204*('Summary '!$J$4/100+1),5),0)-1</f>
        <v>329</v>
      </c>
      <c r="AO204" s="63">
        <f t="shared" si="314"/>
        <v>0</v>
      </c>
      <c r="AP204" s="63">
        <f t="shared" si="315"/>
        <v>0</v>
      </c>
      <c r="AQ204" s="63"/>
      <c r="AR204" s="62">
        <v>269</v>
      </c>
      <c r="AS204" s="62"/>
      <c r="AT204" s="514"/>
      <c r="AU204" s="515"/>
      <c r="AV204" s="511">
        <f t="shared" si="316"/>
        <v>269</v>
      </c>
      <c r="AW204" s="511">
        <f t="shared" si="317"/>
        <v>269</v>
      </c>
      <c r="AX204" s="64"/>
      <c r="AY204" s="65"/>
      <c r="AZ204" s="66"/>
      <c r="BA204" s="67"/>
      <c r="BB204" s="68"/>
      <c r="BC204" s="45">
        <f t="shared" si="245"/>
        <v>0</v>
      </c>
      <c r="BD204" s="44">
        <f t="shared" si="246"/>
        <v>0</v>
      </c>
      <c r="BE204" s="512">
        <f t="shared" si="247"/>
        <v>282.45</v>
      </c>
      <c r="BF204" s="242"/>
      <c r="BG204" s="210">
        <f t="shared" si="318"/>
        <v>0</v>
      </c>
      <c r="BH204" s="512">
        <f t="shared" si="319"/>
        <v>295.90000000000003</v>
      </c>
      <c r="BI204" s="400"/>
      <c r="BJ204" s="44">
        <f t="shared" si="250"/>
        <v>0</v>
      </c>
      <c r="BK204" s="512">
        <f t="shared" si="251"/>
        <v>309.34999999999997</v>
      </c>
      <c r="BL204" s="400"/>
      <c r="BM204" s="210">
        <f t="shared" si="252"/>
        <v>0</v>
      </c>
      <c r="BN204" s="512">
        <f t="shared" si="253"/>
        <v>322.8</v>
      </c>
      <c r="BO204" s="397">
        <f t="shared" si="254"/>
        <v>0</v>
      </c>
      <c r="BP204" s="210">
        <f t="shared" si="255"/>
        <v>0</v>
      </c>
      <c r="BQ204" s="44">
        <f t="shared" si="256"/>
        <v>0</v>
      </c>
      <c r="BR204" s="70">
        <v>2632</v>
      </c>
    </row>
    <row r="205" spans="1:70" ht="12.75" customHeight="1">
      <c r="A205" s="44" t="str">
        <f t="shared" si="312"/>
        <v>LA32633</v>
      </c>
      <c r="B205" s="83" t="s">
        <v>1718</v>
      </c>
      <c r="C205" s="83" t="s">
        <v>1717</v>
      </c>
      <c r="D205" s="83" t="s">
        <v>1504</v>
      </c>
      <c r="E205" s="423"/>
      <c r="F205" s="118" t="s">
        <v>574</v>
      </c>
      <c r="G205" s="650" t="s">
        <v>2035</v>
      </c>
      <c r="H205" s="621" t="s">
        <v>74</v>
      </c>
      <c r="I205" s="223" t="s">
        <v>1819</v>
      </c>
      <c r="J205" s="263" t="s">
        <v>1796</v>
      </c>
      <c r="K205" s="623" t="s">
        <v>1797</v>
      </c>
      <c r="L205" s="263" t="s">
        <v>1813</v>
      </c>
      <c r="M205" s="536">
        <v>0.9</v>
      </c>
      <c r="N205" s="355">
        <v>1</v>
      </c>
      <c r="O205" s="179"/>
      <c r="P205" s="179"/>
      <c r="Q205" s="421"/>
      <c r="R205" s="50"/>
      <c r="S205" s="51"/>
      <c r="T205" s="52"/>
      <c r="U205" s="53"/>
      <c r="V205" s="54"/>
      <c r="W205" s="55"/>
      <c r="X205" s="56"/>
      <c r="Y205" s="57"/>
      <c r="Z205" s="58"/>
      <c r="AA205" s="59"/>
      <c r="AB205" s="95"/>
      <c r="AC205" s="95"/>
      <c r="AD205" s="213">
        <f t="shared" si="220"/>
        <v>0</v>
      </c>
      <c r="AE205" s="61">
        <f t="shared" si="313"/>
        <v>0</v>
      </c>
      <c r="AF205" s="62"/>
      <c r="AG205" s="62"/>
      <c r="AH205" s="63"/>
      <c r="AI205" s="62"/>
      <c r="AJ205" s="62"/>
      <c r="AK205" s="62"/>
      <c r="AL205" s="516"/>
      <c r="AM205" s="510"/>
      <c r="AN205" s="62">
        <f>ROUND(CEILING(AR205*('Summary '!$J$4/100+1),5),0)-1</f>
        <v>299</v>
      </c>
      <c r="AO205" s="63">
        <f t="shared" si="314"/>
        <v>0</v>
      </c>
      <c r="AP205" s="63">
        <f t="shared" si="315"/>
        <v>0</v>
      </c>
      <c r="AQ205" s="63"/>
      <c r="AR205" s="62">
        <v>244</v>
      </c>
      <c r="AS205" s="62"/>
      <c r="AT205" s="514"/>
      <c r="AU205" s="515"/>
      <c r="AV205" s="511">
        <f t="shared" si="316"/>
        <v>244</v>
      </c>
      <c r="AW205" s="511">
        <f t="shared" si="317"/>
        <v>244</v>
      </c>
      <c r="AX205" s="64"/>
      <c r="AY205" s="65"/>
      <c r="AZ205" s="66"/>
      <c r="BA205" s="67"/>
      <c r="BB205" s="68"/>
      <c r="BC205" s="45">
        <f t="shared" si="245"/>
        <v>0</v>
      </c>
      <c r="BD205" s="44">
        <f t="shared" si="246"/>
        <v>0</v>
      </c>
      <c r="BE205" s="512">
        <f t="shared" si="247"/>
        <v>256.2</v>
      </c>
      <c r="BF205" s="242"/>
      <c r="BG205" s="210">
        <f t="shared" si="318"/>
        <v>0</v>
      </c>
      <c r="BH205" s="512">
        <f t="shared" si="319"/>
        <v>268.40000000000003</v>
      </c>
      <c r="BI205" s="400"/>
      <c r="BJ205" s="44">
        <f t="shared" si="250"/>
        <v>0</v>
      </c>
      <c r="BK205" s="512">
        <f t="shared" si="251"/>
        <v>280.59999999999997</v>
      </c>
      <c r="BL205" s="400"/>
      <c r="BM205" s="210">
        <f t="shared" si="252"/>
        <v>0</v>
      </c>
      <c r="BN205" s="512">
        <f t="shared" si="253"/>
        <v>292.8</v>
      </c>
      <c r="BO205" s="397">
        <f t="shared" si="254"/>
        <v>0</v>
      </c>
      <c r="BP205" s="210">
        <f t="shared" si="255"/>
        <v>0</v>
      </c>
      <c r="BQ205" s="44">
        <f t="shared" si="256"/>
        <v>0</v>
      </c>
      <c r="BR205" s="70">
        <v>2633</v>
      </c>
    </row>
    <row r="206" spans="1:70" ht="12.75" customHeight="1">
      <c r="A206" s="44" t="str">
        <f t="shared" si="312"/>
        <v>LA32634</v>
      </c>
      <c r="B206" s="83" t="s">
        <v>1718</v>
      </c>
      <c r="C206" s="83" t="s">
        <v>1720</v>
      </c>
      <c r="D206" s="83" t="s">
        <v>1504</v>
      </c>
      <c r="E206" s="423"/>
      <c r="F206" s="118" t="s">
        <v>574</v>
      </c>
      <c r="G206" s="650" t="s">
        <v>2036</v>
      </c>
      <c r="H206" s="621" t="s">
        <v>74</v>
      </c>
      <c r="I206" s="223" t="s">
        <v>1819</v>
      </c>
      <c r="J206" s="263" t="s">
        <v>1796</v>
      </c>
      <c r="K206" s="623" t="s">
        <v>1797</v>
      </c>
      <c r="L206" s="263" t="s">
        <v>1813</v>
      </c>
      <c r="M206" s="536">
        <v>1</v>
      </c>
      <c r="N206" s="355">
        <v>1</v>
      </c>
      <c r="O206" s="179"/>
      <c r="P206" s="179"/>
      <c r="Q206" s="421"/>
      <c r="R206" s="50"/>
      <c r="S206" s="51"/>
      <c r="T206" s="52"/>
      <c r="U206" s="53"/>
      <c r="V206" s="54"/>
      <c r="W206" s="55"/>
      <c r="X206" s="56"/>
      <c r="Y206" s="57"/>
      <c r="Z206" s="58"/>
      <c r="AA206" s="59"/>
      <c r="AB206" s="95"/>
      <c r="AC206" s="95"/>
      <c r="AD206" s="213">
        <f t="shared" ref="AD206:AD268" si="320">SUM(Q206:AC206)</f>
        <v>0</v>
      </c>
      <c r="AE206" s="61">
        <f t="shared" si="313"/>
        <v>0</v>
      </c>
      <c r="AF206" s="62"/>
      <c r="AG206" s="62"/>
      <c r="AH206" s="63"/>
      <c r="AI206" s="62"/>
      <c r="AJ206" s="62"/>
      <c r="AK206" s="62"/>
      <c r="AL206" s="516"/>
      <c r="AM206" s="510"/>
      <c r="AN206" s="62">
        <f>ROUND(CEILING(AR206*('Summary '!$J$4/100+1),5),0)-1</f>
        <v>309</v>
      </c>
      <c r="AO206" s="63">
        <f t="shared" si="314"/>
        <v>0</v>
      </c>
      <c r="AP206" s="63">
        <f t="shared" si="315"/>
        <v>0</v>
      </c>
      <c r="AQ206" s="63"/>
      <c r="AR206" s="62">
        <v>254</v>
      </c>
      <c r="AS206" s="62"/>
      <c r="AT206" s="514"/>
      <c r="AU206" s="515"/>
      <c r="AV206" s="511">
        <f t="shared" si="316"/>
        <v>254</v>
      </c>
      <c r="AW206" s="511">
        <f t="shared" si="317"/>
        <v>254</v>
      </c>
      <c r="AX206" s="64"/>
      <c r="AY206" s="65"/>
      <c r="AZ206" s="66"/>
      <c r="BA206" s="67"/>
      <c r="BB206" s="68"/>
      <c r="BC206" s="45">
        <f t="shared" si="245"/>
        <v>0</v>
      </c>
      <c r="BD206" s="44">
        <f t="shared" si="246"/>
        <v>0</v>
      </c>
      <c r="BE206" s="512">
        <f t="shared" si="247"/>
        <v>266.7</v>
      </c>
      <c r="BF206" s="242"/>
      <c r="BG206" s="210">
        <f t="shared" si="318"/>
        <v>0</v>
      </c>
      <c r="BH206" s="512">
        <f t="shared" si="319"/>
        <v>279.40000000000003</v>
      </c>
      <c r="BI206" s="400"/>
      <c r="BJ206" s="44">
        <f t="shared" si="250"/>
        <v>0</v>
      </c>
      <c r="BK206" s="512">
        <f t="shared" si="251"/>
        <v>292.09999999999997</v>
      </c>
      <c r="BL206" s="400"/>
      <c r="BM206" s="210">
        <f t="shared" si="252"/>
        <v>0</v>
      </c>
      <c r="BN206" s="512">
        <f t="shared" si="253"/>
        <v>304.8</v>
      </c>
      <c r="BO206" s="397">
        <f t="shared" si="254"/>
        <v>0</v>
      </c>
      <c r="BP206" s="210">
        <f t="shared" si="255"/>
        <v>0</v>
      </c>
      <c r="BQ206" s="44">
        <f t="shared" si="256"/>
        <v>0</v>
      </c>
      <c r="BR206" s="70">
        <v>2634</v>
      </c>
    </row>
    <row r="207" spans="1:70" ht="12.75" customHeight="1">
      <c r="A207" s="44" t="str">
        <f t="shared" si="312"/>
        <v>LA32635</v>
      </c>
      <c r="B207" s="83" t="s">
        <v>1729</v>
      </c>
      <c r="C207" s="83" t="s">
        <v>1721</v>
      </c>
      <c r="D207" s="83" t="s">
        <v>1504</v>
      </c>
      <c r="E207" s="423"/>
      <c r="F207" s="118" t="s">
        <v>575</v>
      </c>
      <c r="G207" s="650" t="s">
        <v>2037</v>
      </c>
      <c r="H207" s="621" t="s">
        <v>74</v>
      </c>
      <c r="I207" s="223" t="s">
        <v>1819</v>
      </c>
      <c r="J207" s="263" t="s">
        <v>1796</v>
      </c>
      <c r="K207" s="623" t="s">
        <v>1797</v>
      </c>
      <c r="L207" s="263" t="s">
        <v>1813</v>
      </c>
      <c r="M207" s="536">
        <v>1.2</v>
      </c>
      <c r="N207" s="355">
        <v>1</v>
      </c>
      <c r="O207" s="179"/>
      <c r="P207" s="179"/>
      <c r="Q207" s="421"/>
      <c r="R207" s="50"/>
      <c r="S207" s="51"/>
      <c r="T207" s="52"/>
      <c r="U207" s="53"/>
      <c r="V207" s="54"/>
      <c r="W207" s="55"/>
      <c r="X207" s="56"/>
      <c r="Y207" s="57"/>
      <c r="Z207" s="58"/>
      <c r="AA207" s="59"/>
      <c r="AB207" s="95"/>
      <c r="AC207" s="95"/>
      <c r="AD207" s="213">
        <f t="shared" si="320"/>
        <v>0</v>
      </c>
      <c r="AE207" s="61">
        <f t="shared" si="313"/>
        <v>0</v>
      </c>
      <c r="AF207" s="62"/>
      <c r="AG207" s="62"/>
      <c r="AH207" s="63"/>
      <c r="AI207" s="62"/>
      <c r="AJ207" s="62"/>
      <c r="AK207" s="62"/>
      <c r="AL207" s="516"/>
      <c r="AM207" s="510"/>
      <c r="AN207" s="62">
        <f>ROUND(CEILING(AR207*('Summary '!$J$4/100+1),5),0)-1</f>
        <v>334</v>
      </c>
      <c r="AO207" s="63">
        <f t="shared" si="314"/>
        <v>0</v>
      </c>
      <c r="AP207" s="63">
        <f t="shared" si="315"/>
        <v>0</v>
      </c>
      <c r="AQ207" s="63"/>
      <c r="AR207" s="62">
        <v>274</v>
      </c>
      <c r="AS207" s="62"/>
      <c r="AT207" s="514"/>
      <c r="AU207" s="515"/>
      <c r="AV207" s="511">
        <f t="shared" si="316"/>
        <v>274</v>
      </c>
      <c r="AW207" s="511">
        <f t="shared" si="317"/>
        <v>274</v>
      </c>
      <c r="AX207" s="64"/>
      <c r="AY207" s="65"/>
      <c r="AZ207" s="66"/>
      <c r="BA207" s="67"/>
      <c r="BB207" s="68"/>
      <c r="BC207" s="45">
        <f t="shared" si="245"/>
        <v>0</v>
      </c>
      <c r="BD207" s="44">
        <f t="shared" si="246"/>
        <v>0</v>
      </c>
      <c r="BE207" s="512">
        <f t="shared" si="247"/>
        <v>287.7</v>
      </c>
      <c r="BF207" s="242"/>
      <c r="BG207" s="210">
        <f t="shared" si="318"/>
        <v>0</v>
      </c>
      <c r="BH207" s="512">
        <f t="shared" si="319"/>
        <v>301.40000000000003</v>
      </c>
      <c r="BI207" s="400"/>
      <c r="BJ207" s="44">
        <f t="shared" si="250"/>
        <v>0</v>
      </c>
      <c r="BK207" s="512">
        <f t="shared" si="251"/>
        <v>315.09999999999997</v>
      </c>
      <c r="BL207" s="400"/>
      <c r="BM207" s="210">
        <f t="shared" si="252"/>
        <v>0</v>
      </c>
      <c r="BN207" s="512">
        <f t="shared" si="253"/>
        <v>328.8</v>
      </c>
      <c r="BO207" s="397">
        <f t="shared" si="254"/>
        <v>0</v>
      </c>
      <c r="BP207" s="210">
        <f t="shared" si="255"/>
        <v>0</v>
      </c>
      <c r="BQ207" s="44">
        <f t="shared" si="256"/>
        <v>0</v>
      </c>
      <c r="BR207" s="70">
        <v>2635</v>
      </c>
    </row>
    <row r="208" spans="1:70" ht="12.75" customHeight="1">
      <c r="A208" s="44" t="str">
        <f t="shared" si="312"/>
        <v>LA32636</v>
      </c>
      <c r="B208" s="83" t="s">
        <v>1729</v>
      </c>
      <c r="C208" s="83" t="s">
        <v>1722</v>
      </c>
      <c r="D208" s="83" t="s">
        <v>1504</v>
      </c>
      <c r="E208" s="423"/>
      <c r="F208" s="118" t="s">
        <v>575</v>
      </c>
      <c r="G208" s="650" t="s">
        <v>2038</v>
      </c>
      <c r="H208" s="621" t="s">
        <v>74</v>
      </c>
      <c r="I208" s="223" t="s">
        <v>1819</v>
      </c>
      <c r="J208" s="263" t="s">
        <v>1796</v>
      </c>
      <c r="K208" s="623" t="s">
        <v>1797</v>
      </c>
      <c r="L208" s="263" t="s">
        <v>1813</v>
      </c>
      <c r="M208" s="536">
        <v>1</v>
      </c>
      <c r="N208" s="355">
        <v>1</v>
      </c>
      <c r="O208" s="179"/>
      <c r="P208" s="179"/>
      <c r="Q208" s="421"/>
      <c r="R208" s="50"/>
      <c r="S208" s="51"/>
      <c r="T208" s="52"/>
      <c r="U208" s="53"/>
      <c r="V208" s="54"/>
      <c r="W208" s="55"/>
      <c r="X208" s="56"/>
      <c r="Y208" s="57"/>
      <c r="Z208" s="58"/>
      <c r="AA208" s="59"/>
      <c r="AB208" s="95"/>
      <c r="AC208" s="95"/>
      <c r="AD208" s="213">
        <f t="shared" si="320"/>
        <v>0</v>
      </c>
      <c r="AE208" s="61">
        <f t="shared" si="313"/>
        <v>0</v>
      </c>
      <c r="AF208" s="62"/>
      <c r="AG208" s="62"/>
      <c r="AH208" s="63"/>
      <c r="AI208" s="62"/>
      <c r="AJ208" s="62"/>
      <c r="AK208" s="62"/>
      <c r="AL208" s="516"/>
      <c r="AM208" s="510"/>
      <c r="AN208" s="62">
        <f>ROUND(CEILING(AR208*('Summary '!$J$4/100+1),5),0)-1</f>
        <v>309</v>
      </c>
      <c r="AO208" s="63">
        <f t="shared" si="314"/>
        <v>0</v>
      </c>
      <c r="AP208" s="63">
        <f t="shared" si="315"/>
        <v>0</v>
      </c>
      <c r="AQ208" s="63"/>
      <c r="AR208" s="62">
        <v>254</v>
      </c>
      <c r="AS208" s="62"/>
      <c r="AT208" s="514"/>
      <c r="AU208" s="515"/>
      <c r="AV208" s="511">
        <f t="shared" si="316"/>
        <v>254</v>
      </c>
      <c r="AW208" s="511">
        <f t="shared" si="317"/>
        <v>254</v>
      </c>
      <c r="AX208" s="64"/>
      <c r="AY208" s="65"/>
      <c r="AZ208" s="66"/>
      <c r="BA208" s="67"/>
      <c r="BB208" s="68"/>
      <c r="BC208" s="45">
        <f t="shared" ref="BC208:BC226" si="321">SUM(AX208:BB208)</f>
        <v>0</v>
      </c>
      <c r="BD208" s="44">
        <f t="shared" ref="BD208:BD226" si="322">N208*BC208</f>
        <v>0</v>
      </c>
      <c r="BE208" s="512">
        <f t="shared" ref="BE208:BE226" si="323">AV208*(1.05+AO208+AP208)</f>
        <v>266.7</v>
      </c>
      <c r="BF208" s="242"/>
      <c r="BG208" s="210">
        <f t="shared" si="318"/>
        <v>0</v>
      </c>
      <c r="BH208" s="512">
        <f t="shared" si="319"/>
        <v>279.40000000000003</v>
      </c>
      <c r="BI208" s="400"/>
      <c r="BJ208" s="44">
        <f t="shared" ref="BJ208:BJ226" si="324">N208*BI208</f>
        <v>0</v>
      </c>
      <c r="BK208" s="512">
        <f t="shared" ref="BK208:BK226" si="325">AV208*(1.15+AO208+AP208)</f>
        <v>292.09999999999997</v>
      </c>
      <c r="BL208" s="400"/>
      <c r="BM208" s="210">
        <f t="shared" ref="BM208:BM226" si="326">N208*BL208</f>
        <v>0</v>
      </c>
      <c r="BN208" s="512">
        <f t="shared" ref="BN208:BN226" si="327">AV208*(1.2+AO208+AP208)</f>
        <v>304.8</v>
      </c>
      <c r="BO208" s="397">
        <f t="shared" ref="BO208:BO226" si="328">(AD208*AW208)+(BC208*BE208)+(BF208*BH208)+(BI208*BK208)+(BL208*BN208)</f>
        <v>0</v>
      </c>
      <c r="BP208" s="210">
        <f t="shared" ref="BP208:BP226" si="329">AD208+BC208+BF208+BI208+BL208</f>
        <v>0</v>
      </c>
      <c r="BQ208" s="44">
        <f t="shared" ref="BQ208:BQ226" si="330">N208*BP208</f>
        <v>0</v>
      </c>
      <c r="BR208" s="70">
        <v>2636</v>
      </c>
    </row>
    <row r="209" spans="1:70" ht="12.75" customHeight="1">
      <c r="A209" s="44" t="str">
        <f t="shared" si="312"/>
        <v>LA32637</v>
      </c>
      <c r="B209" s="83" t="s">
        <v>1729</v>
      </c>
      <c r="C209" s="83" t="s">
        <v>1723</v>
      </c>
      <c r="D209" s="83" t="s">
        <v>1504</v>
      </c>
      <c r="E209" s="423"/>
      <c r="F209" s="118" t="s">
        <v>575</v>
      </c>
      <c r="G209" s="650" t="s">
        <v>2039</v>
      </c>
      <c r="H209" s="621" t="s">
        <v>74</v>
      </c>
      <c r="I209" s="223" t="s">
        <v>1819</v>
      </c>
      <c r="J209" s="263" t="s">
        <v>1796</v>
      </c>
      <c r="K209" s="623" t="s">
        <v>1797</v>
      </c>
      <c r="L209" s="263" t="s">
        <v>1813</v>
      </c>
      <c r="M209" s="536">
        <v>0.9</v>
      </c>
      <c r="N209" s="355">
        <v>1</v>
      </c>
      <c r="O209" s="179"/>
      <c r="P209" s="179"/>
      <c r="Q209" s="421"/>
      <c r="R209" s="50"/>
      <c r="S209" s="51"/>
      <c r="T209" s="52"/>
      <c r="U209" s="53"/>
      <c r="V209" s="54"/>
      <c r="W209" s="55"/>
      <c r="X209" s="56"/>
      <c r="Y209" s="57"/>
      <c r="Z209" s="58"/>
      <c r="AA209" s="59"/>
      <c r="AB209" s="95"/>
      <c r="AC209" s="95"/>
      <c r="AD209" s="213">
        <f t="shared" si="320"/>
        <v>0</v>
      </c>
      <c r="AE209" s="61">
        <f t="shared" si="313"/>
        <v>0</v>
      </c>
      <c r="AF209" s="62"/>
      <c r="AG209" s="62"/>
      <c r="AH209" s="63"/>
      <c r="AI209" s="62"/>
      <c r="AJ209" s="62"/>
      <c r="AK209" s="62"/>
      <c r="AL209" s="516"/>
      <c r="AM209" s="510"/>
      <c r="AN209" s="62">
        <f>ROUND(CEILING(AR209*('Summary '!$J$4/100+1),5),0)-1</f>
        <v>299</v>
      </c>
      <c r="AO209" s="63">
        <f t="shared" si="314"/>
        <v>0</v>
      </c>
      <c r="AP209" s="63">
        <f t="shared" si="315"/>
        <v>0</v>
      </c>
      <c r="AQ209" s="63"/>
      <c r="AR209" s="62">
        <v>244</v>
      </c>
      <c r="AS209" s="62"/>
      <c r="AT209" s="514"/>
      <c r="AU209" s="515"/>
      <c r="AV209" s="511">
        <f t="shared" si="316"/>
        <v>244</v>
      </c>
      <c r="AW209" s="511">
        <f t="shared" si="317"/>
        <v>244</v>
      </c>
      <c r="AX209" s="64"/>
      <c r="AY209" s="65"/>
      <c r="AZ209" s="66"/>
      <c r="BA209" s="67"/>
      <c r="BB209" s="68"/>
      <c r="BC209" s="45">
        <f t="shared" si="321"/>
        <v>0</v>
      </c>
      <c r="BD209" s="44">
        <f t="shared" si="322"/>
        <v>0</v>
      </c>
      <c r="BE209" s="512">
        <f t="shared" si="323"/>
        <v>256.2</v>
      </c>
      <c r="BF209" s="242"/>
      <c r="BG209" s="210">
        <f t="shared" si="318"/>
        <v>0</v>
      </c>
      <c r="BH209" s="512">
        <f t="shared" si="319"/>
        <v>268.40000000000003</v>
      </c>
      <c r="BI209" s="400"/>
      <c r="BJ209" s="44">
        <f t="shared" si="324"/>
        <v>0</v>
      </c>
      <c r="BK209" s="512">
        <f t="shared" si="325"/>
        <v>280.59999999999997</v>
      </c>
      <c r="BL209" s="400"/>
      <c r="BM209" s="210">
        <f t="shared" si="326"/>
        <v>0</v>
      </c>
      <c r="BN209" s="512">
        <f t="shared" si="327"/>
        <v>292.8</v>
      </c>
      <c r="BO209" s="397">
        <f t="shared" si="328"/>
        <v>0</v>
      </c>
      <c r="BP209" s="210">
        <f t="shared" si="329"/>
        <v>0</v>
      </c>
      <c r="BQ209" s="44">
        <f t="shared" si="330"/>
        <v>0</v>
      </c>
      <c r="BR209" s="70">
        <v>2637</v>
      </c>
    </row>
    <row r="210" spans="1:70" ht="12.75" customHeight="1">
      <c r="A210" s="44" t="str">
        <f t="shared" si="312"/>
        <v>LA32638</v>
      </c>
      <c r="B210" s="83" t="s">
        <v>1729</v>
      </c>
      <c r="C210" s="83" t="s">
        <v>1724</v>
      </c>
      <c r="D210" s="83" t="s">
        <v>1504</v>
      </c>
      <c r="E210" s="423"/>
      <c r="F210" s="118" t="s">
        <v>575</v>
      </c>
      <c r="G210" s="650" t="s">
        <v>2040</v>
      </c>
      <c r="H210" s="621" t="s">
        <v>74</v>
      </c>
      <c r="I210" s="223" t="s">
        <v>1819</v>
      </c>
      <c r="J210" s="263" t="s">
        <v>1796</v>
      </c>
      <c r="K210" s="623" t="s">
        <v>1797</v>
      </c>
      <c r="L210" s="263" t="s">
        <v>1813</v>
      </c>
      <c r="M210" s="536">
        <v>0.9</v>
      </c>
      <c r="N210" s="355">
        <v>1</v>
      </c>
      <c r="O210" s="179"/>
      <c r="P210" s="179"/>
      <c r="Q210" s="421"/>
      <c r="R210" s="50"/>
      <c r="S210" s="51"/>
      <c r="T210" s="52"/>
      <c r="U210" s="53"/>
      <c r="V210" s="54"/>
      <c r="W210" s="55"/>
      <c r="X210" s="56"/>
      <c r="Y210" s="57"/>
      <c r="Z210" s="58"/>
      <c r="AA210" s="59"/>
      <c r="AB210" s="95"/>
      <c r="AC210" s="95"/>
      <c r="AD210" s="213">
        <f t="shared" si="320"/>
        <v>0</v>
      </c>
      <c r="AE210" s="61">
        <f t="shared" si="313"/>
        <v>0</v>
      </c>
      <c r="AF210" s="62"/>
      <c r="AG210" s="62"/>
      <c r="AH210" s="63"/>
      <c r="AI210" s="62"/>
      <c r="AJ210" s="62"/>
      <c r="AK210" s="62"/>
      <c r="AL210" s="516"/>
      <c r="AM210" s="510"/>
      <c r="AN210" s="62">
        <f>ROUND(CEILING(AR210*('Summary '!$J$4/100+1),5),0)-1</f>
        <v>299</v>
      </c>
      <c r="AO210" s="63">
        <f t="shared" si="314"/>
        <v>0</v>
      </c>
      <c r="AP210" s="63">
        <f t="shared" si="315"/>
        <v>0</v>
      </c>
      <c r="AQ210" s="63"/>
      <c r="AR210" s="62">
        <v>244</v>
      </c>
      <c r="AS210" s="62"/>
      <c r="AT210" s="514"/>
      <c r="AU210" s="515"/>
      <c r="AV210" s="511">
        <f t="shared" si="316"/>
        <v>244</v>
      </c>
      <c r="AW210" s="511">
        <f t="shared" si="317"/>
        <v>244</v>
      </c>
      <c r="AX210" s="64"/>
      <c r="AY210" s="65"/>
      <c r="AZ210" s="66"/>
      <c r="BA210" s="67"/>
      <c r="BB210" s="68"/>
      <c r="BC210" s="45">
        <f t="shared" si="321"/>
        <v>0</v>
      </c>
      <c r="BD210" s="44">
        <f t="shared" si="322"/>
        <v>0</v>
      </c>
      <c r="BE210" s="512">
        <f t="shared" si="323"/>
        <v>256.2</v>
      </c>
      <c r="BF210" s="242"/>
      <c r="BG210" s="210">
        <f t="shared" si="318"/>
        <v>0</v>
      </c>
      <c r="BH210" s="512">
        <f t="shared" si="319"/>
        <v>268.40000000000003</v>
      </c>
      <c r="BI210" s="400"/>
      <c r="BJ210" s="44">
        <f t="shared" si="324"/>
        <v>0</v>
      </c>
      <c r="BK210" s="512">
        <f t="shared" si="325"/>
        <v>280.59999999999997</v>
      </c>
      <c r="BL210" s="400"/>
      <c r="BM210" s="210">
        <f t="shared" si="326"/>
        <v>0</v>
      </c>
      <c r="BN210" s="512">
        <f t="shared" si="327"/>
        <v>292.8</v>
      </c>
      <c r="BO210" s="397">
        <f t="shared" si="328"/>
        <v>0</v>
      </c>
      <c r="BP210" s="210">
        <f t="shared" si="329"/>
        <v>0</v>
      </c>
      <c r="BQ210" s="44">
        <f t="shared" si="330"/>
        <v>0</v>
      </c>
      <c r="BR210" s="70">
        <v>2638</v>
      </c>
    </row>
    <row r="211" spans="1:70" ht="12.75" customHeight="1">
      <c r="A211" s="44" t="str">
        <f t="shared" si="312"/>
        <v>LA32639</v>
      </c>
      <c r="B211" s="83" t="s">
        <v>1730</v>
      </c>
      <c r="C211" s="83" t="s">
        <v>1725</v>
      </c>
      <c r="D211" s="83" t="s">
        <v>1504</v>
      </c>
      <c r="E211" s="423"/>
      <c r="F211" s="118" t="s">
        <v>573</v>
      </c>
      <c r="G211" s="650" t="s">
        <v>2041</v>
      </c>
      <c r="H211" s="621" t="s">
        <v>74</v>
      </c>
      <c r="I211" s="223" t="s">
        <v>1819</v>
      </c>
      <c r="J211" s="263" t="s">
        <v>1796</v>
      </c>
      <c r="K211" s="623" t="s">
        <v>1797</v>
      </c>
      <c r="L211" s="263" t="s">
        <v>1813</v>
      </c>
      <c r="M211" s="606">
        <v>1.4</v>
      </c>
      <c r="N211" s="355">
        <v>1</v>
      </c>
      <c r="O211" s="179"/>
      <c r="P211" s="179"/>
      <c r="Q211" s="421"/>
      <c r="R211" s="50"/>
      <c r="S211" s="51"/>
      <c r="T211" s="52"/>
      <c r="U211" s="53"/>
      <c r="V211" s="54"/>
      <c r="W211" s="55"/>
      <c r="X211" s="56"/>
      <c r="Y211" s="57"/>
      <c r="Z211" s="58"/>
      <c r="AA211" s="59"/>
      <c r="AB211" s="95"/>
      <c r="AC211" s="95"/>
      <c r="AD211" s="213">
        <f t="shared" si="320"/>
        <v>0</v>
      </c>
      <c r="AE211" s="61">
        <f t="shared" si="313"/>
        <v>0</v>
      </c>
      <c r="AF211" s="62"/>
      <c r="AG211" s="62"/>
      <c r="AH211" s="63"/>
      <c r="AI211" s="62"/>
      <c r="AJ211" s="62"/>
      <c r="AK211" s="62"/>
      <c r="AL211" s="516"/>
      <c r="AM211" s="510"/>
      <c r="AN211" s="62">
        <f>ROUND(CEILING(AR211*('Summary '!$J$4/100+1),5),0)-1</f>
        <v>354</v>
      </c>
      <c r="AO211" s="63">
        <f t="shared" si="314"/>
        <v>0</v>
      </c>
      <c r="AP211" s="63">
        <f t="shared" si="315"/>
        <v>0</v>
      </c>
      <c r="AQ211" s="63"/>
      <c r="AR211" s="62">
        <v>289</v>
      </c>
      <c r="AS211" s="62"/>
      <c r="AT211" s="514"/>
      <c r="AU211" s="515"/>
      <c r="AV211" s="511">
        <f t="shared" si="316"/>
        <v>289</v>
      </c>
      <c r="AW211" s="511">
        <f t="shared" si="317"/>
        <v>289</v>
      </c>
      <c r="AX211" s="64"/>
      <c r="AY211" s="65"/>
      <c r="AZ211" s="66"/>
      <c r="BA211" s="67"/>
      <c r="BB211" s="68"/>
      <c r="BC211" s="45">
        <f t="shared" si="321"/>
        <v>0</v>
      </c>
      <c r="BD211" s="44">
        <f t="shared" si="322"/>
        <v>0</v>
      </c>
      <c r="BE211" s="512">
        <f t="shared" si="323"/>
        <v>303.45</v>
      </c>
      <c r="BF211" s="242"/>
      <c r="BG211" s="210">
        <f t="shared" si="318"/>
        <v>0</v>
      </c>
      <c r="BH211" s="512">
        <f t="shared" si="319"/>
        <v>317.90000000000003</v>
      </c>
      <c r="BI211" s="400"/>
      <c r="BJ211" s="44">
        <f t="shared" si="324"/>
        <v>0</v>
      </c>
      <c r="BK211" s="512">
        <f t="shared" si="325"/>
        <v>332.34999999999997</v>
      </c>
      <c r="BL211" s="400"/>
      <c r="BM211" s="210">
        <f t="shared" si="326"/>
        <v>0</v>
      </c>
      <c r="BN211" s="512">
        <f t="shared" si="327"/>
        <v>346.8</v>
      </c>
      <c r="BO211" s="397">
        <f t="shared" si="328"/>
        <v>0</v>
      </c>
      <c r="BP211" s="210">
        <f t="shared" si="329"/>
        <v>0</v>
      </c>
      <c r="BQ211" s="44">
        <f t="shared" si="330"/>
        <v>0</v>
      </c>
      <c r="BR211" s="70">
        <v>2639</v>
      </c>
    </row>
    <row r="212" spans="1:70" ht="12.75" customHeight="1">
      <c r="A212" s="44" t="str">
        <f t="shared" si="312"/>
        <v>LA32640</v>
      </c>
      <c r="B212" s="83" t="s">
        <v>1730</v>
      </c>
      <c r="C212" s="83" t="s">
        <v>1726</v>
      </c>
      <c r="D212" s="83" t="s">
        <v>1504</v>
      </c>
      <c r="E212" s="423"/>
      <c r="F212" s="118" t="s">
        <v>573</v>
      </c>
      <c r="G212" s="650" t="s">
        <v>2042</v>
      </c>
      <c r="H212" s="621" t="s">
        <v>74</v>
      </c>
      <c r="I212" s="223" t="s">
        <v>1819</v>
      </c>
      <c r="J212" s="263" t="s">
        <v>1796</v>
      </c>
      <c r="K212" s="623" t="s">
        <v>1797</v>
      </c>
      <c r="L212" s="263" t="s">
        <v>1813</v>
      </c>
      <c r="M212" s="606">
        <v>1.5</v>
      </c>
      <c r="N212" s="355">
        <v>1</v>
      </c>
      <c r="O212" s="179"/>
      <c r="P212" s="179"/>
      <c r="Q212" s="421"/>
      <c r="R212" s="50"/>
      <c r="S212" s="51"/>
      <c r="T212" s="52"/>
      <c r="U212" s="53"/>
      <c r="V212" s="54"/>
      <c r="W212" s="55"/>
      <c r="X212" s="56"/>
      <c r="Y212" s="57"/>
      <c r="Z212" s="58"/>
      <c r="AA212" s="59"/>
      <c r="AB212" s="95"/>
      <c r="AC212" s="95"/>
      <c r="AD212" s="213">
        <f t="shared" si="320"/>
        <v>0</v>
      </c>
      <c r="AE212" s="61">
        <f t="shared" si="313"/>
        <v>0</v>
      </c>
      <c r="AF212" s="62"/>
      <c r="AG212" s="62"/>
      <c r="AH212" s="63"/>
      <c r="AI212" s="62"/>
      <c r="AJ212" s="62"/>
      <c r="AK212" s="62"/>
      <c r="AL212" s="516"/>
      <c r="AM212" s="510"/>
      <c r="AN212" s="62">
        <f>ROUND(CEILING(AR212*('Summary '!$J$4/100+1),5),0)-1</f>
        <v>364</v>
      </c>
      <c r="AO212" s="63">
        <f t="shared" si="314"/>
        <v>0</v>
      </c>
      <c r="AP212" s="63">
        <f t="shared" si="315"/>
        <v>0</v>
      </c>
      <c r="AQ212" s="63"/>
      <c r="AR212" s="62">
        <v>299</v>
      </c>
      <c r="AS212" s="62"/>
      <c r="AT212" s="514"/>
      <c r="AU212" s="515"/>
      <c r="AV212" s="511">
        <f t="shared" si="316"/>
        <v>299</v>
      </c>
      <c r="AW212" s="511">
        <f t="shared" si="317"/>
        <v>299</v>
      </c>
      <c r="AX212" s="64"/>
      <c r="AY212" s="65"/>
      <c r="AZ212" s="66"/>
      <c r="BA212" s="67"/>
      <c r="BB212" s="68"/>
      <c r="BC212" s="45">
        <f t="shared" si="321"/>
        <v>0</v>
      </c>
      <c r="BD212" s="44">
        <f t="shared" si="322"/>
        <v>0</v>
      </c>
      <c r="BE212" s="512">
        <f t="shared" si="323"/>
        <v>313.95</v>
      </c>
      <c r="BF212" s="242"/>
      <c r="BG212" s="210">
        <f t="shared" si="318"/>
        <v>0</v>
      </c>
      <c r="BH212" s="512">
        <f t="shared" si="319"/>
        <v>328.90000000000003</v>
      </c>
      <c r="BI212" s="400"/>
      <c r="BJ212" s="44">
        <f t="shared" si="324"/>
        <v>0</v>
      </c>
      <c r="BK212" s="512">
        <f t="shared" si="325"/>
        <v>343.84999999999997</v>
      </c>
      <c r="BL212" s="400"/>
      <c r="BM212" s="210">
        <f t="shared" si="326"/>
        <v>0</v>
      </c>
      <c r="BN212" s="512">
        <f t="shared" si="327"/>
        <v>358.8</v>
      </c>
      <c r="BO212" s="397">
        <f t="shared" si="328"/>
        <v>0</v>
      </c>
      <c r="BP212" s="210">
        <f t="shared" si="329"/>
        <v>0</v>
      </c>
      <c r="BQ212" s="44">
        <f t="shared" si="330"/>
        <v>0</v>
      </c>
      <c r="BR212" s="70">
        <v>2640</v>
      </c>
    </row>
    <row r="213" spans="1:70" ht="12.75" customHeight="1">
      <c r="A213" s="44" t="str">
        <f t="shared" si="312"/>
        <v>LA32641</v>
      </c>
      <c r="B213" s="83" t="s">
        <v>1730</v>
      </c>
      <c r="C213" s="83" t="s">
        <v>1727</v>
      </c>
      <c r="D213" s="83" t="s">
        <v>1504</v>
      </c>
      <c r="E213" s="423"/>
      <c r="F213" s="118" t="s">
        <v>573</v>
      </c>
      <c r="G213" s="650" t="s">
        <v>2043</v>
      </c>
      <c r="H213" s="621" t="s">
        <v>74</v>
      </c>
      <c r="I213" s="223" t="s">
        <v>1819</v>
      </c>
      <c r="J213" s="263" t="s">
        <v>1796</v>
      </c>
      <c r="K213" s="623" t="s">
        <v>1797</v>
      </c>
      <c r="L213" s="263" t="s">
        <v>1813</v>
      </c>
      <c r="M213" s="536">
        <v>0.9</v>
      </c>
      <c r="N213" s="355">
        <v>1</v>
      </c>
      <c r="O213" s="179"/>
      <c r="P213" s="179"/>
      <c r="Q213" s="421"/>
      <c r="R213" s="50"/>
      <c r="S213" s="51"/>
      <c r="T213" s="52"/>
      <c r="U213" s="53"/>
      <c r="V213" s="54"/>
      <c r="W213" s="55"/>
      <c r="X213" s="56"/>
      <c r="Y213" s="57"/>
      <c r="Z213" s="58"/>
      <c r="AA213" s="59"/>
      <c r="AB213" s="95"/>
      <c r="AC213" s="95"/>
      <c r="AD213" s="213">
        <f t="shared" si="320"/>
        <v>0</v>
      </c>
      <c r="AE213" s="61">
        <f t="shared" si="313"/>
        <v>0</v>
      </c>
      <c r="AF213" s="62"/>
      <c r="AG213" s="62"/>
      <c r="AH213" s="63"/>
      <c r="AI213" s="62"/>
      <c r="AJ213" s="62"/>
      <c r="AK213" s="62"/>
      <c r="AL213" s="516"/>
      <c r="AM213" s="510"/>
      <c r="AN213" s="62">
        <f>ROUND(CEILING(AR213*('Summary '!$J$4/100+1),5),0)-1</f>
        <v>304</v>
      </c>
      <c r="AO213" s="63">
        <f t="shared" si="314"/>
        <v>0</v>
      </c>
      <c r="AP213" s="63">
        <f t="shared" si="315"/>
        <v>0</v>
      </c>
      <c r="AQ213" s="63"/>
      <c r="AR213" s="62">
        <v>249</v>
      </c>
      <c r="AS213" s="62"/>
      <c r="AT213" s="514"/>
      <c r="AU213" s="515"/>
      <c r="AV213" s="511">
        <f t="shared" si="316"/>
        <v>249</v>
      </c>
      <c r="AW213" s="511">
        <f t="shared" si="317"/>
        <v>249</v>
      </c>
      <c r="AX213" s="64"/>
      <c r="AY213" s="65"/>
      <c r="AZ213" s="66"/>
      <c r="BA213" s="67"/>
      <c r="BB213" s="68"/>
      <c r="BC213" s="45">
        <f t="shared" si="321"/>
        <v>0</v>
      </c>
      <c r="BD213" s="44">
        <f t="shared" si="322"/>
        <v>0</v>
      </c>
      <c r="BE213" s="512">
        <f t="shared" si="323"/>
        <v>261.45</v>
      </c>
      <c r="BF213" s="242"/>
      <c r="BG213" s="210">
        <f t="shared" si="318"/>
        <v>0</v>
      </c>
      <c r="BH213" s="512">
        <f t="shared" si="319"/>
        <v>273.90000000000003</v>
      </c>
      <c r="BI213" s="400"/>
      <c r="BJ213" s="44">
        <f t="shared" si="324"/>
        <v>0</v>
      </c>
      <c r="BK213" s="512">
        <f t="shared" si="325"/>
        <v>286.34999999999997</v>
      </c>
      <c r="BL213" s="400"/>
      <c r="BM213" s="210">
        <f t="shared" si="326"/>
        <v>0</v>
      </c>
      <c r="BN213" s="512">
        <f t="shared" si="327"/>
        <v>298.8</v>
      </c>
      <c r="BO213" s="397">
        <f t="shared" si="328"/>
        <v>0</v>
      </c>
      <c r="BP213" s="210">
        <f t="shared" si="329"/>
        <v>0</v>
      </c>
      <c r="BQ213" s="44">
        <f t="shared" si="330"/>
        <v>0</v>
      </c>
      <c r="BR213" s="70">
        <v>2641</v>
      </c>
    </row>
    <row r="214" spans="1:70" ht="12.75" customHeight="1">
      <c r="A214" s="44" t="str">
        <f t="shared" si="312"/>
        <v>LA32649</v>
      </c>
      <c r="B214" s="83" t="s">
        <v>1730</v>
      </c>
      <c r="C214" s="83" t="s">
        <v>1728</v>
      </c>
      <c r="D214" s="83" t="s">
        <v>1504</v>
      </c>
      <c r="E214" s="423"/>
      <c r="F214" s="118" t="s">
        <v>573</v>
      </c>
      <c r="G214" s="650" t="s">
        <v>2044</v>
      </c>
      <c r="H214" s="621" t="s">
        <v>74</v>
      </c>
      <c r="I214" s="223" t="s">
        <v>1819</v>
      </c>
      <c r="J214" s="263" t="s">
        <v>1796</v>
      </c>
      <c r="K214" s="623" t="s">
        <v>1797</v>
      </c>
      <c r="L214" s="263" t="s">
        <v>1813</v>
      </c>
      <c r="M214" s="536">
        <v>1</v>
      </c>
      <c r="N214" s="355">
        <v>1</v>
      </c>
      <c r="O214" s="179"/>
      <c r="P214" s="179"/>
      <c r="Q214" s="421"/>
      <c r="R214" s="50"/>
      <c r="S214" s="51"/>
      <c r="T214" s="52"/>
      <c r="U214" s="53"/>
      <c r="V214" s="54"/>
      <c r="W214" s="55"/>
      <c r="X214" s="56"/>
      <c r="Y214" s="57"/>
      <c r="Z214" s="58"/>
      <c r="AA214" s="59"/>
      <c r="AB214" s="95"/>
      <c r="AC214" s="95"/>
      <c r="AD214" s="213">
        <f t="shared" si="320"/>
        <v>0</v>
      </c>
      <c r="AE214" s="61">
        <f t="shared" si="313"/>
        <v>0</v>
      </c>
      <c r="AF214" s="62"/>
      <c r="AG214" s="62"/>
      <c r="AH214" s="63"/>
      <c r="AI214" s="62"/>
      <c r="AJ214" s="62"/>
      <c r="AK214" s="62"/>
      <c r="AL214" s="516"/>
      <c r="AM214" s="510"/>
      <c r="AN214" s="62">
        <f>ROUND(CEILING(AR214*('Summary '!$J$4/100+1),5),0)-1</f>
        <v>309</v>
      </c>
      <c r="AO214" s="63">
        <f t="shared" si="314"/>
        <v>0</v>
      </c>
      <c r="AP214" s="63">
        <f t="shared" si="315"/>
        <v>0</v>
      </c>
      <c r="AQ214" s="63"/>
      <c r="AR214" s="62">
        <v>254</v>
      </c>
      <c r="AS214" s="62"/>
      <c r="AT214" s="514"/>
      <c r="AU214" s="515"/>
      <c r="AV214" s="511">
        <f t="shared" si="316"/>
        <v>254</v>
      </c>
      <c r="AW214" s="511">
        <f t="shared" si="317"/>
        <v>254</v>
      </c>
      <c r="AX214" s="64"/>
      <c r="AY214" s="65"/>
      <c r="AZ214" s="66"/>
      <c r="BA214" s="67"/>
      <c r="BB214" s="68"/>
      <c r="BC214" s="45">
        <f t="shared" si="321"/>
        <v>0</v>
      </c>
      <c r="BD214" s="44">
        <f t="shared" si="322"/>
        <v>0</v>
      </c>
      <c r="BE214" s="512">
        <f t="shared" si="323"/>
        <v>266.7</v>
      </c>
      <c r="BF214" s="242"/>
      <c r="BG214" s="210">
        <f t="shared" si="318"/>
        <v>0</v>
      </c>
      <c r="BH214" s="512">
        <f t="shared" si="319"/>
        <v>279.40000000000003</v>
      </c>
      <c r="BI214" s="400"/>
      <c r="BJ214" s="44">
        <f t="shared" si="324"/>
        <v>0</v>
      </c>
      <c r="BK214" s="512">
        <f t="shared" si="325"/>
        <v>292.09999999999997</v>
      </c>
      <c r="BL214" s="400"/>
      <c r="BM214" s="210">
        <f t="shared" si="326"/>
        <v>0</v>
      </c>
      <c r="BN214" s="512">
        <f t="shared" si="327"/>
        <v>304.8</v>
      </c>
      <c r="BO214" s="397">
        <f t="shared" si="328"/>
        <v>0</v>
      </c>
      <c r="BP214" s="210">
        <f t="shared" si="329"/>
        <v>0</v>
      </c>
      <c r="BQ214" s="44">
        <f t="shared" si="330"/>
        <v>0</v>
      </c>
      <c r="BR214" s="70">
        <v>2649</v>
      </c>
    </row>
    <row r="215" spans="1:70" ht="12.75" customHeight="1">
      <c r="A215" s="44" t="str">
        <f t="shared" si="312"/>
        <v>LA32752</v>
      </c>
      <c r="B215" s="83" t="s">
        <v>2280</v>
      </c>
      <c r="C215" s="83" t="s">
        <v>2268</v>
      </c>
      <c r="D215" s="83" t="s">
        <v>1504</v>
      </c>
      <c r="E215" s="423"/>
      <c r="F215" s="118" t="s">
        <v>574</v>
      </c>
      <c r="G215" s="650" t="s">
        <v>2033</v>
      </c>
      <c r="H215" s="621" t="s">
        <v>74</v>
      </c>
      <c r="I215" s="223" t="s">
        <v>2290</v>
      </c>
      <c r="J215" s="263" t="s">
        <v>1796</v>
      </c>
      <c r="K215" s="623" t="s">
        <v>1797</v>
      </c>
      <c r="L215" s="263" t="s">
        <v>1803</v>
      </c>
      <c r="M215" s="536">
        <v>1.3</v>
      </c>
      <c r="N215" s="355">
        <v>1</v>
      </c>
      <c r="O215" s="179"/>
      <c r="P215" s="179"/>
      <c r="Q215" s="421"/>
      <c r="R215" s="50"/>
      <c r="S215" s="51"/>
      <c r="T215" s="52"/>
      <c r="U215" s="53"/>
      <c r="V215" s="54"/>
      <c r="W215" s="55"/>
      <c r="X215" s="56"/>
      <c r="Y215" s="57"/>
      <c r="Z215" s="58"/>
      <c r="AA215" s="59"/>
      <c r="AB215" s="95"/>
      <c r="AC215" s="95"/>
      <c r="AD215" s="213">
        <f t="shared" si="320"/>
        <v>0</v>
      </c>
      <c r="AE215" s="61">
        <f t="shared" si="313"/>
        <v>0</v>
      </c>
      <c r="AF215" s="62"/>
      <c r="AG215" s="62"/>
      <c r="AH215" s="63"/>
      <c r="AI215" s="62"/>
      <c r="AJ215" s="62"/>
      <c r="AK215" s="62"/>
      <c r="AL215" s="516"/>
      <c r="AM215" s="510"/>
      <c r="AN215" s="62">
        <f>ROUND(CEILING(AR215*('Summary '!$J$4/100+1),5),0)-1</f>
        <v>294</v>
      </c>
      <c r="AO215" s="63">
        <f t="shared" si="314"/>
        <v>0</v>
      </c>
      <c r="AP215" s="63">
        <f t="shared" si="315"/>
        <v>0</v>
      </c>
      <c r="AQ215" s="63"/>
      <c r="AR215" s="62">
        <v>239</v>
      </c>
      <c r="AS215" s="62"/>
      <c r="AT215" s="514"/>
      <c r="AU215" s="515"/>
      <c r="AV215" s="511">
        <f t="shared" si="316"/>
        <v>239</v>
      </c>
      <c r="AW215" s="511">
        <f t="shared" si="317"/>
        <v>239</v>
      </c>
      <c r="AX215" s="64"/>
      <c r="AY215" s="65"/>
      <c r="AZ215" s="66"/>
      <c r="BA215" s="67"/>
      <c r="BB215" s="68"/>
      <c r="BC215" s="45">
        <f t="shared" si="321"/>
        <v>0</v>
      </c>
      <c r="BD215" s="44">
        <f t="shared" si="322"/>
        <v>0</v>
      </c>
      <c r="BE215" s="512">
        <f t="shared" si="323"/>
        <v>250.95000000000002</v>
      </c>
      <c r="BF215" s="242"/>
      <c r="BG215" s="210">
        <f t="shared" si="318"/>
        <v>0</v>
      </c>
      <c r="BH215" s="512">
        <f t="shared" si="319"/>
        <v>262.90000000000003</v>
      </c>
      <c r="BI215" s="400"/>
      <c r="BJ215" s="44">
        <f t="shared" si="324"/>
        <v>0</v>
      </c>
      <c r="BK215" s="512">
        <f t="shared" si="325"/>
        <v>274.84999999999997</v>
      </c>
      <c r="BL215" s="400"/>
      <c r="BM215" s="210">
        <f t="shared" si="326"/>
        <v>0</v>
      </c>
      <c r="BN215" s="512">
        <f t="shared" si="327"/>
        <v>286.8</v>
      </c>
      <c r="BO215" s="397">
        <f t="shared" si="328"/>
        <v>0</v>
      </c>
      <c r="BP215" s="210">
        <f t="shared" si="329"/>
        <v>0</v>
      </c>
      <c r="BQ215" s="44">
        <f t="shared" si="330"/>
        <v>0</v>
      </c>
      <c r="BR215" s="70">
        <v>2752</v>
      </c>
    </row>
    <row r="216" spans="1:70" ht="12.75" customHeight="1">
      <c r="A216" s="44" t="str">
        <f t="shared" si="312"/>
        <v>LA32753</v>
      </c>
      <c r="B216" s="83" t="s">
        <v>2280</v>
      </c>
      <c r="C216" s="83" t="s">
        <v>2269</v>
      </c>
      <c r="D216" s="83" t="s">
        <v>1504</v>
      </c>
      <c r="E216" s="423"/>
      <c r="F216" s="118" t="s">
        <v>574</v>
      </c>
      <c r="G216" s="650" t="s">
        <v>2034</v>
      </c>
      <c r="H216" s="621" t="s">
        <v>74</v>
      </c>
      <c r="I216" s="223" t="s">
        <v>2290</v>
      </c>
      <c r="J216" s="263" t="s">
        <v>1796</v>
      </c>
      <c r="K216" s="623" t="s">
        <v>1797</v>
      </c>
      <c r="L216" s="263" t="s">
        <v>1803</v>
      </c>
      <c r="M216" s="536">
        <v>1.1000000000000001</v>
      </c>
      <c r="N216" s="355">
        <v>1</v>
      </c>
      <c r="O216" s="179"/>
      <c r="P216" s="179"/>
      <c r="Q216" s="421"/>
      <c r="R216" s="50"/>
      <c r="S216" s="51"/>
      <c r="T216" s="52"/>
      <c r="U216" s="53"/>
      <c r="V216" s="54"/>
      <c r="W216" s="55"/>
      <c r="X216" s="56"/>
      <c r="Y216" s="57"/>
      <c r="Z216" s="58"/>
      <c r="AA216" s="59"/>
      <c r="AB216" s="95"/>
      <c r="AC216" s="95"/>
      <c r="AD216" s="213">
        <f t="shared" si="320"/>
        <v>0</v>
      </c>
      <c r="AE216" s="61">
        <f t="shared" si="313"/>
        <v>0</v>
      </c>
      <c r="AF216" s="62"/>
      <c r="AG216" s="62"/>
      <c r="AH216" s="63"/>
      <c r="AI216" s="62"/>
      <c r="AJ216" s="62"/>
      <c r="AK216" s="62"/>
      <c r="AL216" s="516"/>
      <c r="AM216" s="510"/>
      <c r="AN216" s="62">
        <f>ROUND(CEILING(AR216*('Summary '!$J$4/100+1),5),0)-1</f>
        <v>274</v>
      </c>
      <c r="AO216" s="63">
        <f t="shared" si="314"/>
        <v>0</v>
      </c>
      <c r="AP216" s="63">
        <f t="shared" si="315"/>
        <v>0</v>
      </c>
      <c r="AQ216" s="63"/>
      <c r="AR216" s="62">
        <v>224</v>
      </c>
      <c r="AS216" s="62"/>
      <c r="AT216" s="514"/>
      <c r="AU216" s="515"/>
      <c r="AV216" s="511">
        <f t="shared" si="316"/>
        <v>224</v>
      </c>
      <c r="AW216" s="511">
        <f t="shared" si="317"/>
        <v>224</v>
      </c>
      <c r="AX216" s="64"/>
      <c r="AY216" s="65"/>
      <c r="AZ216" s="66"/>
      <c r="BA216" s="67"/>
      <c r="BB216" s="68"/>
      <c r="BC216" s="45">
        <f t="shared" si="321"/>
        <v>0</v>
      </c>
      <c r="BD216" s="44">
        <f t="shared" si="322"/>
        <v>0</v>
      </c>
      <c r="BE216" s="512">
        <f t="shared" si="323"/>
        <v>235.20000000000002</v>
      </c>
      <c r="BF216" s="242"/>
      <c r="BG216" s="210">
        <f t="shared" si="318"/>
        <v>0</v>
      </c>
      <c r="BH216" s="512">
        <f t="shared" si="319"/>
        <v>246.40000000000003</v>
      </c>
      <c r="BI216" s="400"/>
      <c r="BJ216" s="44">
        <f t="shared" si="324"/>
        <v>0</v>
      </c>
      <c r="BK216" s="512">
        <f t="shared" si="325"/>
        <v>257.59999999999997</v>
      </c>
      <c r="BL216" s="400"/>
      <c r="BM216" s="210">
        <f t="shared" si="326"/>
        <v>0</v>
      </c>
      <c r="BN216" s="512">
        <f t="shared" si="327"/>
        <v>268.8</v>
      </c>
      <c r="BO216" s="397">
        <f t="shared" si="328"/>
        <v>0</v>
      </c>
      <c r="BP216" s="210">
        <f t="shared" si="329"/>
        <v>0</v>
      </c>
      <c r="BQ216" s="44">
        <f t="shared" si="330"/>
        <v>0</v>
      </c>
      <c r="BR216" s="70">
        <v>2753</v>
      </c>
    </row>
    <row r="217" spans="1:70" ht="12.75" customHeight="1">
      <c r="A217" s="44" t="str">
        <f t="shared" si="312"/>
        <v>LA32754</v>
      </c>
      <c r="B217" s="83" t="s">
        <v>2280</v>
      </c>
      <c r="C217" s="83" t="s">
        <v>2270</v>
      </c>
      <c r="D217" s="83" t="s">
        <v>1504</v>
      </c>
      <c r="E217" s="423"/>
      <c r="F217" s="118" t="s">
        <v>574</v>
      </c>
      <c r="G217" s="650" t="s">
        <v>2035</v>
      </c>
      <c r="H217" s="621" t="s">
        <v>74</v>
      </c>
      <c r="I217" s="223" t="s">
        <v>2290</v>
      </c>
      <c r="J217" s="263" t="s">
        <v>1796</v>
      </c>
      <c r="K217" s="623" t="s">
        <v>1797</v>
      </c>
      <c r="L217" s="263" t="s">
        <v>1803</v>
      </c>
      <c r="M217" s="536">
        <v>0.9</v>
      </c>
      <c r="N217" s="355">
        <v>1</v>
      </c>
      <c r="O217" s="179"/>
      <c r="P217" s="179"/>
      <c r="Q217" s="421"/>
      <c r="R217" s="50"/>
      <c r="S217" s="51"/>
      <c r="T217" s="52"/>
      <c r="U217" s="53"/>
      <c r="V217" s="54"/>
      <c r="W217" s="55"/>
      <c r="X217" s="56"/>
      <c r="Y217" s="57"/>
      <c r="Z217" s="58"/>
      <c r="AA217" s="59"/>
      <c r="AB217" s="95"/>
      <c r="AC217" s="95"/>
      <c r="AD217" s="213">
        <f t="shared" si="320"/>
        <v>0</v>
      </c>
      <c r="AE217" s="61">
        <f t="shared" si="313"/>
        <v>0</v>
      </c>
      <c r="AF217" s="62"/>
      <c r="AG217" s="62"/>
      <c r="AH217" s="63"/>
      <c r="AI217" s="62"/>
      <c r="AJ217" s="62"/>
      <c r="AK217" s="62"/>
      <c r="AL217" s="516"/>
      <c r="AM217" s="510"/>
      <c r="AN217" s="62">
        <f>ROUND(CEILING(AR217*('Summary '!$J$4/100+1),5),0)-1</f>
        <v>244</v>
      </c>
      <c r="AO217" s="63">
        <f t="shared" si="314"/>
        <v>0</v>
      </c>
      <c r="AP217" s="63">
        <f t="shared" si="315"/>
        <v>0</v>
      </c>
      <c r="AQ217" s="63"/>
      <c r="AR217" s="62">
        <v>199</v>
      </c>
      <c r="AS217" s="62"/>
      <c r="AT217" s="514"/>
      <c r="AU217" s="515"/>
      <c r="AV217" s="511">
        <f t="shared" si="316"/>
        <v>199</v>
      </c>
      <c r="AW217" s="511">
        <f t="shared" si="317"/>
        <v>199</v>
      </c>
      <c r="AX217" s="64"/>
      <c r="AY217" s="65"/>
      <c r="AZ217" s="66"/>
      <c r="BA217" s="67"/>
      <c r="BB217" s="68"/>
      <c r="BC217" s="45">
        <f t="shared" si="321"/>
        <v>0</v>
      </c>
      <c r="BD217" s="44">
        <f t="shared" si="322"/>
        <v>0</v>
      </c>
      <c r="BE217" s="512">
        <f t="shared" si="323"/>
        <v>208.95000000000002</v>
      </c>
      <c r="BF217" s="242"/>
      <c r="BG217" s="210">
        <f t="shared" si="318"/>
        <v>0</v>
      </c>
      <c r="BH217" s="512">
        <f t="shared" si="319"/>
        <v>218.9</v>
      </c>
      <c r="BI217" s="400"/>
      <c r="BJ217" s="44">
        <f t="shared" si="324"/>
        <v>0</v>
      </c>
      <c r="BK217" s="512">
        <f t="shared" si="325"/>
        <v>228.85</v>
      </c>
      <c r="BL217" s="400"/>
      <c r="BM217" s="210">
        <f t="shared" si="326"/>
        <v>0</v>
      </c>
      <c r="BN217" s="512">
        <f t="shared" si="327"/>
        <v>238.79999999999998</v>
      </c>
      <c r="BO217" s="397">
        <f t="shared" si="328"/>
        <v>0</v>
      </c>
      <c r="BP217" s="210">
        <f t="shared" si="329"/>
        <v>0</v>
      </c>
      <c r="BQ217" s="44">
        <f t="shared" si="330"/>
        <v>0</v>
      </c>
      <c r="BR217" s="70">
        <v>2754</v>
      </c>
    </row>
    <row r="218" spans="1:70" ht="12.75" customHeight="1">
      <c r="A218" s="44" t="str">
        <f t="shared" si="312"/>
        <v>LA32755</v>
      </c>
      <c r="B218" s="83" t="s">
        <v>2280</v>
      </c>
      <c r="C218" s="83" t="s">
        <v>2271</v>
      </c>
      <c r="D218" s="83" t="s">
        <v>1504</v>
      </c>
      <c r="E218" s="423"/>
      <c r="F218" s="118" t="s">
        <v>574</v>
      </c>
      <c r="G218" s="650" t="s">
        <v>2036</v>
      </c>
      <c r="H218" s="621" t="s">
        <v>74</v>
      </c>
      <c r="I218" s="223" t="s">
        <v>2290</v>
      </c>
      <c r="J218" s="263" t="s">
        <v>1796</v>
      </c>
      <c r="K218" s="623" t="s">
        <v>1797</v>
      </c>
      <c r="L218" s="263" t="s">
        <v>1803</v>
      </c>
      <c r="M218" s="536">
        <v>1</v>
      </c>
      <c r="N218" s="355">
        <v>1</v>
      </c>
      <c r="O218" s="179"/>
      <c r="P218" s="179"/>
      <c r="Q218" s="421"/>
      <c r="R218" s="50"/>
      <c r="S218" s="51"/>
      <c r="T218" s="52"/>
      <c r="U218" s="53"/>
      <c r="V218" s="54"/>
      <c r="W218" s="55"/>
      <c r="X218" s="56"/>
      <c r="Y218" s="57"/>
      <c r="Z218" s="58"/>
      <c r="AA218" s="59"/>
      <c r="AB218" s="95"/>
      <c r="AC218" s="95"/>
      <c r="AD218" s="213">
        <f t="shared" si="320"/>
        <v>0</v>
      </c>
      <c r="AE218" s="61">
        <f t="shared" si="313"/>
        <v>0</v>
      </c>
      <c r="AF218" s="62"/>
      <c r="AG218" s="62"/>
      <c r="AH218" s="63"/>
      <c r="AI218" s="62"/>
      <c r="AJ218" s="62"/>
      <c r="AK218" s="62"/>
      <c r="AL218" s="516"/>
      <c r="AM218" s="510"/>
      <c r="AN218" s="62">
        <f>ROUND(CEILING(AR218*('Summary '!$J$4/100+1),5),0)-1</f>
        <v>249</v>
      </c>
      <c r="AO218" s="63">
        <f t="shared" si="314"/>
        <v>0</v>
      </c>
      <c r="AP218" s="63">
        <f t="shared" si="315"/>
        <v>0</v>
      </c>
      <c r="AQ218" s="63"/>
      <c r="AR218" s="62">
        <v>204</v>
      </c>
      <c r="AS218" s="62"/>
      <c r="AT218" s="514"/>
      <c r="AU218" s="515"/>
      <c r="AV218" s="511">
        <f t="shared" si="316"/>
        <v>204</v>
      </c>
      <c r="AW218" s="511">
        <f t="shared" si="317"/>
        <v>204</v>
      </c>
      <c r="AX218" s="64"/>
      <c r="AY218" s="65"/>
      <c r="AZ218" s="66"/>
      <c r="BA218" s="67"/>
      <c r="BB218" s="68"/>
      <c r="BC218" s="45">
        <f t="shared" si="321"/>
        <v>0</v>
      </c>
      <c r="BD218" s="44">
        <f t="shared" si="322"/>
        <v>0</v>
      </c>
      <c r="BE218" s="512">
        <f t="shared" si="323"/>
        <v>214.20000000000002</v>
      </c>
      <c r="BF218" s="242"/>
      <c r="BG218" s="210">
        <f t="shared" si="318"/>
        <v>0</v>
      </c>
      <c r="BH218" s="512">
        <f t="shared" si="319"/>
        <v>224.4</v>
      </c>
      <c r="BI218" s="400"/>
      <c r="BJ218" s="44">
        <f t="shared" si="324"/>
        <v>0</v>
      </c>
      <c r="BK218" s="512">
        <f t="shared" si="325"/>
        <v>234.6</v>
      </c>
      <c r="BL218" s="400"/>
      <c r="BM218" s="210">
        <f t="shared" si="326"/>
        <v>0</v>
      </c>
      <c r="BN218" s="512">
        <f t="shared" si="327"/>
        <v>244.79999999999998</v>
      </c>
      <c r="BO218" s="397">
        <f t="shared" si="328"/>
        <v>0</v>
      </c>
      <c r="BP218" s="210">
        <f t="shared" si="329"/>
        <v>0</v>
      </c>
      <c r="BQ218" s="44">
        <f t="shared" si="330"/>
        <v>0</v>
      </c>
      <c r="BR218" s="70">
        <v>2755</v>
      </c>
    </row>
    <row r="219" spans="1:70" ht="12.75" customHeight="1">
      <c r="A219" s="44" t="str">
        <f t="shared" si="312"/>
        <v>LA32756</v>
      </c>
      <c r="B219" s="83" t="s">
        <v>2281</v>
      </c>
      <c r="C219" s="83" t="s">
        <v>2272</v>
      </c>
      <c r="D219" s="83" t="s">
        <v>1504</v>
      </c>
      <c r="E219" s="423"/>
      <c r="F219" s="118" t="s">
        <v>575</v>
      </c>
      <c r="G219" s="650" t="s">
        <v>2037</v>
      </c>
      <c r="H219" s="621" t="s">
        <v>74</v>
      </c>
      <c r="I219" s="223" t="s">
        <v>2290</v>
      </c>
      <c r="J219" s="263" t="s">
        <v>1796</v>
      </c>
      <c r="K219" s="623" t="s">
        <v>1797</v>
      </c>
      <c r="L219" s="263" t="s">
        <v>1803</v>
      </c>
      <c r="M219" s="536">
        <v>1.2</v>
      </c>
      <c r="N219" s="355">
        <v>1</v>
      </c>
      <c r="O219" s="179"/>
      <c r="P219" s="179"/>
      <c r="Q219" s="421"/>
      <c r="R219" s="50"/>
      <c r="S219" s="51"/>
      <c r="T219" s="52"/>
      <c r="U219" s="53"/>
      <c r="V219" s="54"/>
      <c r="W219" s="55"/>
      <c r="X219" s="56"/>
      <c r="Y219" s="57"/>
      <c r="Z219" s="58"/>
      <c r="AA219" s="59"/>
      <c r="AB219" s="95"/>
      <c r="AC219" s="95"/>
      <c r="AD219" s="213">
        <f t="shared" si="320"/>
        <v>0</v>
      </c>
      <c r="AE219" s="61">
        <f t="shared" si="313"/>
        <v>0</v>
      </c>
      <c r="AF219" s="62"/>
      <c r="AG219" s="62"/>
      <c r="AH219" s="63"/>
      <c r="AI219" s="62"/>
      <c r="AJ219" s="62"/>
      <c r="AK219" s="62"/>
      <c r="AL219" s="516"/>
      <c r="AM219" s="510"/>
      <c r="AN219" s="62">
        <f>ROUND(CEILING(AR219*('Summary '!$J$4/100+1),5),0)-1</f>
        <v>279</v>
      </c>
      <c r="AO219" s="63">
        <f t="shared" si="314"/>
        <v>0</v>
      </c>
      <c r="AP219" s="63">
        <f t="shared" si="315"/>
        <v>0</v>
      </c>
      <c r="AQ219" s="63"/>
      <c r="AR219" s="62">
        <v>229</v>
      </c>
      <c r="AS219" s="62"/>
      <c r="AT219" s="514"/>
      <c r="AU219" s="515"/>
      <c r="AV219" s="511">
        <f t="shared" si="316"/>
        <v>229</v>
      </c>
      <c r="AW219" s="511">
        <f t="shared" si="317"/>
        <v>229</v>
      </c>
      <c r="AX219" s="64"/>
      <c r="AY219" s="65"/>
      <c r="AZ219" s="66"/>
      <c r="BA219" s="67"/>
      <c r="BB219" s="68"/>
      <c r="BC219" s="45">
        <f t="shared" si="321"/>
        <v>0</v>
      </c>
      <c r="BD219" s="44">
        <f t="shared" si="322"/>
        <v>0</v>
      </c>
      <c r="BE219" s="512">
        <f t="shared" si="323"/>
        <v>240.45000000000002</v>
      </c>
      <c r="BF219" s="242"/>
      <c r="BG219" s="210">
        <f t="shared" si="318"/>
        <v>0</v>
      </c>
      <c r="BH219" s="512">
        <f t="shared" si="319"/>
        <v>251.90000000000003</v>
      </c>
      <c r="BI219" s="400"/>
      <c r="BJ219" s="44">
        <f t="shared" si="324"/>
        <v>0</v>
      </c>
      <c r="BK219" s="512">
        <f t="shared" si="325"/>
        <v>263.34999999999997</v>
      </c>
      <c r="BL219" s="400"/>
      <c r="BM219" s="210">
        <f t="shared" si="326"/>
        <v>0</v>
      </c>
      <c r="BN219" s="512">
        <f t="shared" si="327"/>
        <v>274.8</v>
      </c>
      <c r="BO219" s="397">
        <f t="shared" si="328"/>
        <v>0</v>
      </c>
      <c r="BP219" s="210">
        <f t="shared" si="329"/>
        <v>0</v>
      </c>
      <c r="BQ219" s="44">
        <f t="shared" si="330"/>
        <v>0</v>
      </c>
      <c r="BR219" s="70">
        <v>2756</v>
      </c>
    </row>
    <row r="220" spans="1:70" ht="12.75" customHeight="1">
      <c r="A220" s="44" t="str">
        <f t="shared" si="312"/>
        <v>LA32757</v>
      </c>
      <c r="B220" s="83" t="s">
        <v>2281</v>
      </c>
      <c r="C220" s="83" t="s">
        <v>2273</v>
      </c>
      <c r="D220" s="83" t="s">
        <v>1504</v>
      </c>
      <c r="E220" s="423"/>
      <c r="F220" s="118" t="s">
        <v>575</v>
      </c>
      <c r="G220" s="650" t="s">
        <v>2038</v>
      </c>
      <c r="H220" s="621" t="s">
        <v>74</v>
      </c>
      <c r="I220" s="223" t="s">
        <v>2290</v>
      </c>
      <c r="J220" s="263" t="s">
        <v>1796</v>
      </c>
      <c r="K220" s="623" t="s">
        <v>1797</v>
      </c>
      <c r="L220" s="263" t="s">
        <v>1803</v>
      </c>
      <c r="M220" s="536">
        <v>1</v>
      </c>
      <c r="N220" s="355">
        <v>1</v>
      </c>
      <c r="O220" s="179"/>
      <c r="P220" s="179"/>
      <c r="Q220" s="421"/>
      <c r="R220" s="50"/>
      <c r="S220" s="51"/>
      <c r="T220" s="52"/>
      <c r="U220" s="53"/>
      <c r="V220" s="54"/>
      <c r="W220" s="55"/>
      <c r="X220" s="56"/>
      <c r="Y220" s="57"/>
      <c r="Z220" s="58"/>
      <c r="AA220" s="59"/>
      <c r="AB220" s="95"/>
      <c r="AC220" s="95"/>
      <c r="AD220" s="213">
        <f t="shared" si="320"/>
        <v>0</v>
      </c>
      <c r="AE220" s="61">
        <f t="shared" si="313"/>
        <v>0</v>
      </c>
      <c r="AF220" s="62"/>
      <c r="AG220" s="62"/>
      <c r="AH220" s="63"/>
      <c r="AI220" s="62"/>
      <c r="AJ220" s="62"/>
      <c r="AK220" s="62"/>
      <c r="AL220" s="516"/>
      <c r="AM220" s="510"/>
      <c r="AN220" s="62">
        <f>ROUND(CEILING(AR220*('Summary '!$J$4/100+1),5),0)-1</f>
        <v>249</v>
      </c>
      <c r="AO220" s="63">
        <f t="shared" si="314"/>
        <v>0</v>
      </c>
      <c r="AP220" s="63">
        <f t="shared" si="315"/>
        <v>0</v>
      </c>
      <c r="AQ220" s="63"/>
      <c r="AR220" s="62">
        <v>204</v>
      </c>
      <c r="AS220" s="62"/>
      <c r="AT220" s="514"/>
      <c r="AU220" s="515"/>
      <c r="AV220" s="511">
        <f t="shared" si="316"/>
        <v>204</v>
      </c>
      <c r="AW220" s="511">
        <f t="shared" si="317"/>
        <v>204</v>
      </c>
      <c r="AX220" s="64"/>
      <c r="AY220" s="65"/>
      <c r="AZ220" s="66"/>
      <c r="BA220" s="67"/>
      <c r="BB220" s="68"/>
      <c r="BC220" s="45">
        <f t="shared" si="321"/>
        <v>0</v>
      </c>
      <c r="BD220" s="44">
        <f t="shared" si="322"/>
        <v>0</v>
      </c>
      <c r="BE220" s="512">
        <f t="shared" si="323"/>
        <v>214.20000000000002</v>
      </c>
      <c r="BF220" s="242"/>
      <c r="BG220" s="210">
        <f t="shared" si="318"/>
        <v>0</v>
      </c>
      <c r="BH220" s="512">
        <f t="shared" si="319"/>
        <v>224.4</v>
      </c>
      <c r="BI220" s="400"/>
      <c r="BJ220" s="44">
        <f t="shared" si="324"/>
        <v>0</v>
      </c>
      <c r="BK220" s="512">
        <f t="shared" si="325"/>
        <v>234.6</v>
      </c>
      <c r="BL220" s="400"/>
      <c r="BM220" s="210">
        <f t="shared" si="326"/>
        <v>0</v>
      </c>
      <c r="BN220" s="512">
        <f t="shared" si="327"/>
        <v>244.79999999999998</v>
      </c>
      <c r="BO220" s="397">
        <f t="shared" si="328"/>
        <v>0</v>
      </c>
      <c r="BP220" s="210">
        <f t="shared" si="329"/>
        <v>0</v>
      </c>
      <c r="BQ220" s="44">
        <f t="shared" si="330"/>
        <v>0</v>
      </c>
      <c r="BR220" s="70">
        <v>2757</v>
      </c>
    </row>
    <row r="221" spans="1:70" ht="12.75" customHeight="1">
      <c r="A221" s="44" t="str">
        <f t="shared" si="312"/>
        <v>LA32758</v>
      </c>
      <c r="B221" s="83" t="s">
        <v>2281</v>
      </c>
      <c r="C221" s="83" t="s">
        <v>2274</v>
      </c>
      <c r="D221" s="83" t="s">
        <v>1504</v>
      </c>
      <c r="E221" s="423"/>
      <c r="F221" s="118" t="s">
        <v>575</v>
      </c>
      <c r="G221" s="650" t="s">
        <v>2039</v>
      </c>
      <c r="H221" s="621" t="s">
        <v>74</v>
      </c>
      <c r="I221" s="223" t="s">
        <v>2290</v>
      </c>
      <c r="J221" s="263" t="s">
        <v>1796</v>
      </c>
      <c r="K221" s="623" t="s">
        <v>1797</v>
      </c>
      <c r="L221" s="263" t="s">
        <v>1803</v>
      </c>
      <c r="M221" s="536">
        <v>0.9</v>
      </c>
      <c r="N221" s="355">
        <v>1</v>
      </c>
      <c r="O221" s="179"/>
      <c r="P221" s="179"/>
      <c r="Q221" s="421"/>
      <c r="R221" s="50"/>
      <c r="S221" s="51"/>
      <c r="T221" s="52"/>
      <c r="U221" s="53"/>
      <c r="V221" s="54"/>
      <c r="W221" s="55"/>
      <c r="X221" s="56"/>
      <c r="Y221" s="57"/>
      <c r="Z221" s="58"/>
      <c r="AA221" s="59"/>
      <c r="AB221" s="95"/>
      <c r="AC221" s="95"/>
      <c r="AD221" s="213">
        <f t="shared" si="320"/>
        <v>0</v>
      </c>
      <c r="AE221" s="61">
        <f t="shared" si="313"/>
        <v>0</v>
      </c>
      <c r="AF221" s="62"/>
      <c r="AG221" s="62"/>
      <c r="AH221" s="63"/>
      <c r="AI221" s="62"/>
      <c r="AJ221" s="62"/>
      <c r="AK221" s="62"/>
      <c r="AL221" s="516"/>
      <c r="AM221" s="510"/>
      <c r="AN221" s="62">
        <f>ROUND(CEILING(AR221*('Summary '!$J$4/100+1),5),0)-1</f>
        <v>244</v>
      </c>
      <c r="AO221" s="63">
        <f t="shared" si="314"/>
        <v>0</v>
      </c>
      <c r="AP221" s="63">
        <f t="shared" si="315"/>
        <v>0</v>
      </c>
      <c r="AQ221" s="63"/>
      <c r="AR221" s="62">
        <v>199</v>
      </c>
      <c r="AS221" s="62"/>
      <c r="AT221" s="514"/>
      <c r="AU221" s="515"/>
      <c r="AV221" s="511">
        <f t="shared" si="316"/>
        <v>199</v>
      </c>
      <c r="AW221" s="511">
        <f t="shared" si="317"/>
        <v>199</v>
      </c>
      <c r="AX221" s="64"/>
      <c r="AY221" s="65"/>
      <c r="AZ221" s="66"/>
      <c r="BA221" s="67"/>
      <c r="BB221" s="68"/>
      <c r="BC221" s="45">
        <f t="shared" si="321"/>
        <v>0</v>
      </c>
      <c r="BD221" s="44">
        <f t="shared" si="322"/>
        <v>0</v>
      </c>
      <c r="BE221" s="512">
        <f t="shared" si="323"/>
        <v>208.95000000000002</v>
      </c>
      <c r="BF221" s="242"/>
      <c r="BG221" s="210">
        <f t="shared" si="318"/>
        <v>0</v>
      </c>
      <c r="BH221" s="512">
        <f t="shared" si="319"/>
        <v>218.9</v>
      </c>
      <c r="BI221" s="400"/>
      <c r="BJ221" s="44">
        <f t="shared" si="324"/>
        <v>0</v>
      </c>
      <c r="BK221" s="512">
        <f t="shared" si="325"/>
        <v>228.85</v>
      </c>
      <c r="BL221" s="400"/>
      <c r="BM221" s="210">
        <f t="shared" si="326"/>
        <v>0</v>
      </c>
      <c r="BN221" s="512">
        <f t="shared" si="327"/>
        <v>238.79999999999998</v>
      </c>
      <c r="BO221" s="397">
        <f t="shared" si="328"/>
        <v>0</v>
      </c>
      <c r="BP221" s="210">
        <f t="shared" si="329"/>
        <v>0</v>
      </c>
      <c r="BQ221" s="44">
        <f t="shared" si="330"/>
        <v>0</v>
      </c>
      <c r="BR221" s="70">
        <v>2758</v>
      </c>
    </row>
    <row r="222" spans="1:70" ht="12.75" customHeight="1">
      <c r="A222" s="44" t="str">
        <f t="shared" si="312"/>
        <v>LA32759</v>
      </c>
      <c r="B222" s="83" t="s">
        <v>2281</v>
      </c>
      <c r="C222" s="83" t="s">
        <v>2275</v>
      </c>
      <c r="D222" s="83" t="s">
        <v>1504</v>
      </c>
      <c r="E222" s="423"/>
      <c r="F222" s="118" t="s">
        <v>575</v>
      </c>
      <c r="G222" s="650" t="s">
        <v>2040</v>
      </c>
      <c r="H222" s="621" t="s">
        <v>74</v>
      </c>
      <c r="I222" s="223" t="s">
        <v>2290</v>
      </c>
      <c r="J222" s="263" t="s">
        <v>1796</v>
      </c>
      <c r="K222" s="623" t="s">
        <v>1797</v>
      </c>
      <c r="L222" s="263" t="s">
        <v>1803</v>
      </c>
      <c r="M222" s="536">
        <v>0.9</v>
      </c>
      <c r="N222" s="355">
        <v>1</v>
      </c>
      <c r="O222" s="179"/>
      <c r="P222" s="179"/>
      <c r="Q222" s="421"/>
      <c r="R222" s="50"/>
      <c r="S222" s="51"/>
      <c r="T222" s="52"/>
      <c r="U222" s="53"/>
      <c r="V222" s="54"/>
      <c r="W222" s="55"/>
      <c r="X222" s="56"/>
      <c r="Y222" s="57"/>
      <c r="Z222" s="58"/>
      <c r="AA222" s="59"/>
      <c r="AB222" s="95"/>
      <c r="AC222" s="95"/>
      <c r="AD222" s="213">
        <f t="shared" si="320"/>
        <v>0</v>
      </c>
      <c r="AE222" s="61">
        <f t="shared" si="313"/>
        <v>0</v>
      </c>
      <c r="AF222" s="62"/>
      <c r="AG222" s="62"/>
      <c r="AH222" s="63"/>
      <c r="AI222" s="62"/>
      <c r="AJ222" s="62"/>
      <c r="AK222" s="62"/>
      <c r="AL222" s="516"/>
      <c r="AM222" s="510"/>
      <c r="AN222" s="62">
        <f>ROUND(CEILING(AR222*('Summary '!$J$4/100+1),5),0)-1</f>
        <v>244</v>
      </c>
      <c r="AO222" s="63">
        <f t="shared" si="314"/>
        <v>0</v>
      </c>
      <c r="AP222" s="63">
        <f t="shared" si="315"/>
        <v>0</v>
      </c>
      <c r="AQ222" s="63"/>
      <c r="AR222" s="62">
        <v>199</v>
      </c>
      <c r="AS222" s="62"/>
      <c r="AT222" s="514"/>
      <c r="AU222" s="515"/>
      <c r="AV222" s="511">
        <f t="shared" si="316"/>
        <v>199</v>
      </c>
      <c r="AW222" s="511">
        <f t="shared" si="317"/>
        <v>199</v>
      </c>
      <c r="AX222" s="64"/>
      <c r="AY222" s="65"/>
      <c r="AZ222" s="66"/>
      <c r="BA222" s="67"/>
      <c r="BB222" s="68"/>
      <c r="BC222" s="45">
        <f t="shared" si="321"/>
        <v>0</v>
      </c>
      <c r="BD222" s="44">
        <f t="shared" si="322"/>
        <v>0</v>
      </c>
      <c r="BE222" s="512">
        <f t="shared" si="323"/>
        <v>208.95000000000002</v>
      </c>
      <c r="BF222" s="242"/>
      <c r="BG222" s="210">
        <f t="shared" si="318"/>
        <v>0</v>
      </c>
      <c r="BH222" s="512">
        <f t="shared" si="319"/>
        <v>218.9</v>
      </c>
      <c r="BI222" s="400"/>
      <c r="BJ222" s="44">
        <f t="shared" si="324"/>
        <v>0</v>
      </c>
      <c r="BK222" s="512">
        <f t="shared" si="325"/>
        <v>228.85</v>
      </c>
      <c r="BL222" s="400"/>
      <c r="BM222" s="210">
        <f t="shared" si="326"/>
        <v>0</v>
      </c>
      <c r="BN222" s="512">
        <f t="shared" si="327"/>
        <v>238.79999999999998</v>
      </c>
      <c r="BO222" s="397">
        <f t="shared" si="328"/>
        <v>0</v>
      </c>
      <c r="BP222" s="210">
        <f t="shared" si="329"/>
        <v>0</v>
      </c>
      <c r="BQ222" s="44">
        <f t="shared" si="330"/>
        <v>0</v>
      </c>
      <c r="BR222" s="70">
        <v>2759</v>
      </c>
    </row>
    <row r="223" spans="1:70" ht="12.75" customHeight="1">
      <c r="A223" s="44" t="str">
        <f t="shared" si="312"/>
        <v>LA32760</v>
      </c>
      <c r="B223" s="83" t="s">
        <v>2282</v>
      </c>
      <c r="C223" s="83" t="s">
        <v>2276</v>
      </c>
      <c r="D223" s="83" t="s">
        <v>1504</v>
      </c>
      <c r="E223" s="423"/>
      <c r="F223" s="118" t="s">
        <v>573</v>
      </c>
      <c r="G223" s="650" t="s">
        <v>2041</v>
      </c>
      <c r="H223" s="621" t="s">
        <v>74</v>
      </c>
      <c r="I223" s="223" t="s">
        <v>2290</v>
      </c>
      <c r="J223" s="263" t="s">
        <v>1796</v>
      </c>
      <c r="K223" s="623" t="s">
        <v>1797</v>
      </c>
      <c r="L223" s="263" t="s">
        <v>1803</v>
      </c>
      <c r="M223" s="606">
        <v>1.4</v>
      </c>
      <c r="N223" s="355">
        <v>1</v>
      </c>
      <c r="O223" s="179"/>
      <c r="P223" s="179"/>
      <c r="Q223" s="421"/>
      <c r="R223" s="50"/>
      <c r="S223" s="51"/>
      <c r="T223" s="52"/>
      <c r="U223" s="53"/>
      <c r="V223" s="54"/>
      <c r="W223" s="55"/>
      <c r="X223" s="56"/>
      <c r="Y223" s="57"/>
      <c r="Z223" s="58"/>
      <c r="AA223" s="59"/>
      <c r="AB223" s="95"/>
      <c r="AC223" s="95"/>
      <c r="AD223" s="213">
        <f t="shared" si="320"/>
        <v>0</v>
      </c>
      <c r="AE223" s="61">
        <f t="shared" si="313"/>
        <v>0</v>
      </c>
      <c r="AF223" s="62"/>
      <c r="AG223" s="62"/>
      <c r="AH223" s="63"/>
      <c r="AI223" s="62"/>
      <c r="AJ223" s="62"/>
      <c r="AK223" s="62"/>
      <c r="AL223" s="516"/>
      <c r="AM223" s="510"/>
      <c r="AN223" s="62">
        <f>ROUND(CEILING(AR223*('Summary '!$J$4/100+1),5),0)-1</f>
        <v>289</v>
      </c>
      <c r="AO223" s="63">
        <f t="shared" si="314"/>
        <v>0</v>
      </c>
      <c r="AP223" s="63">
        <f t="shared" si="315"/>
        <v>0</v>
      </c>
      <c r="AQ223" s="63"/>
      <c r="AR223" s="62">
        <v>234</v>
      </c>
      <c r="AS223" s="62"/>
      <c r="AT223" s="514"/>
      <c r="AU223" s="515"/>
      <c r="AV223" s="511">
        <f t="shared" si="316"/>
        <v>234</v>
      </c>
      <c r="AW223" s="511">
        <f t="shared" si="317"/>
        <v>234</v>
      </c>
      <c r="AX223" s="64"/>
      <c r="AY223" s="65"/>
      <c r="AZ223" s="66"/>
      <c r="BA223" s="67"/>
      <c r="BB223" s="68"/>
      <c r="BC223" s="45">
        <f t="shared" si="321"/>
        <v>0</v>
      </c>
      <c r="BD223" s="44">
        <f t="shared" si="322"/>
        <v>0</v>
      </c>
      <c r="BE223" s="512">
        <f t="shared" si="323"/>
        <v>245.70000000000002</v>
      </c>
      <c r="BF223" s="242"/>
      <c r="BG223" s="210">
        <f t="shared" si="318"/>
        <v>0</v>
      </c>
      <c r="BH223" s="512">
        <f t="shared" si="319"/>
        <v>257.40000000000003</v>
      </c>
      <c r="BI223" s="400"/>
      <c r="BJ223" s="44">
        <f t="shared" si="324"/>
        <v>0</v>
      </c>
      <c r="BK223" s="512">
        <f t="shared" si="325"/>
        <v>269.09999999999997</v>
      </c>
      <c r="BL223" s="400"/>
      <c r="BM223" s="210">
        <f t="shared" si="326"/>
        <v>0</v>
      </c>
      <c r="BN223" s="512">
        <f t="shared" si="327"/>
        <v>280.8</v>
      </c>
      <c r="BO223" s="397">
        <f t="shared" si="328"/>
        <v>0</v>
      </c>
      <c r="BP223" s="210">
        <f t="shared" si="329"/>
        <v>0</v>
      </c>
      <c r="BQ223" s="44">
        <f t="shared" si="330"/>
        <v>0</v>
      </c>
      <c r="BR223" s="70">
        <v>2760</v>
      </c>
    </row>
    <row r="224" spans="1:70" ht="12.75" customHeight="1">
      <c r="A224" s="44" t="str">
        <f t="shared" si="312"/>
        <v>LA32761</v>
      </c>
      <c r="B224" s="83" t="s">
        <v>2282</v>
      </c>
      <c r="C224" s="83" t="s">
        <v>2277</v>
      </c>
      <c r="D224" s="83" t="s">
        <v>1504</v>
      </c>
      <c r="E224" s="423"/>
      <c r="F224" s="118" t="s">
        <v>573</v>
      </c>
      <c r="G224" s="650" t="s">
        <v>2042</v>
      </c>
      <c r="H224" s="621" t="s">
        <v>74</v>
      </c>
      <c r="I224" s="223" t="s">
        <v>2290</v>
      </c>
      <c r="J224" s="263" t="s">
        <v>1796</v>
      </c>
      <c r="K224" s="623" t="s">
        <v>1797</v>
      </c>
      <c r="L224" s="263" t="s">
        <v>1803</v>
      </c>
      <c r="M224" s="606">
        <v>1.5</v>
      </c>
      <c r="N224" s="355">
        <v>1</v>
      </c>
      <c r="O224" s="179"/>
      <c r="P224" s="179"/>
      <c r="Q224" s="421"/>
      <c r="R224" s="50"/>
      <c r="S224" s="51"/>
      <c r="T224" s="52"/>
      <c r="U224" s="53"/>
      <c r="V224" s="54"/>
      <c r="W224" s="55"/>
      <c r="X224" s="56"/>
      <c r="Y224" s="57"/>
      <c r="Z224" s="58"/>
      <c r="AA224" s="59"/>
      <c r="AB224" s="95"/>
      <c r="AC224" s="95"/>
      <c r="AD224" s="213">
        <f t="shared" si="320"/>
        <v>0</v>
      </c>
      <c r="AE224" s="61">
        <f t="shared" si="313"/>
        <v>0</v>
      </c>
      <c r="AF224" s="62"/>
      <c r="AG224" s="62"/>
      <c r="AH224" s="63"/>
      <c r="AI224" s="62"/>
      <c r="AJ224" s="62"/>
      <c r="AK224" s="62"/>
      <c r="AL224" s="516"/>
      <c r="AM224" s="510"/>
      <c r="AN224" s="62">
        <f>ROUND(CEILING(AR224*('Summary '!$J$4/100+1),5),0)-1</f>
        <v>299</v>
      </c>
      <c r="AO224" s="63">
        <f t="shared" si="314"/>
        <v>0</v>
      </c>
      <c r="AP224" s="63">
        <f t="shared" si="315"/>
        <v>0</v>
      </c>
      <c r="AQ224" s="63"/>
      <c r="AR224" s="62">
        <v>244</v>
      </c>
      <c r="AS224" s="62"/>
      <c r="AT224" s="514"/>
      <c r="AU224" s="515"/>
      <c r="AV224" s="511">
        <f t="shared" si="316"/>
        <v>244</v>
      </c>
      <c r="AW224" s="511">
        <f t="shared" si="317"/>
        <v>244</v>
      </c>
      <c r="AX224" s="64"/>
      <c r="AY224" s="65"/>
      <c r="AZ224" s="66"/>
      <c r="BA224" s="67"/>
      <c r="BB224" s="68"/>
      <c r="BC224" s="45">
        <f t="shared" si="321"/>
        <v>0</v>
      </c>
      <c r="BD224" s="44">
        <f t="shared" si="322"/>
        <v>0</v>
      </c>
      <c r="BE224" s="512">
        <f t="shared" si="323"/>
        <v>256.2</v>
      </c>
      <c r="BF224" s="242"/>
      <c r="BG224" s="210">
        <f t="shared" si="318"/>
        <v>0</v>
      </c>
      <c r="BH224" s="512">
        <f t="shared" si="319"/>
        <v>268.40000000000003</v>
      </c>
      <c r="BI224" s="400"/>
      <c r="BJ224" s="44">
        <f t="shared" si="324"/>
        <v>0</v>
      </c>
      <c r="BK224" s="512">
        <f t="shared" si="325"/>
        <v>280.59999999999997</v>
      </c>
      <c r="BL224" s="400"/>
      <c r="BM224" s="210">
        <f t="shared" si="326"/>
        <v>0</v>
      </c>
      <c r="BN224" s="512">
        <f t="shared" si="327"/>
        <v>292.8</v>
      </c>
      <c r="BO224" s="397">
        <f t="shared" si="328"/>
        <v>0</v>
      </c>
      <c r="BP224" s="210">
        <f t="shared" si="329"/>
        <v>0</v>
      </c>
      <c r="BQ224" s="44">
        <f t="shared" si="330"/>
        <v>0</v>
      </c>
      <c r="BR224" s="70">
        <v>2761</v>
      </c>
    </row>
    <row r="225" spans="1:70" ht="12.75" customHeight="1">
      <c r="A225" s="44" t="str">
        <f t="shared" si="312"/>
        <v>LA32762</v>
      </c>
      <c r="B225" s="83" t="s">
        <v>2282</v>
      </c>
      <c r="C225" s="83" t="s">
        <v>2278</v>
      </c>
      <c r="D225" s="83" t="s">
        <v>1504</v>
      </c>
      <c r="E225" s="423"/>
      <c r="F225" s="118" t="s">
        <v>573</v>
      </c>
      <c r="G225" s="650" t="s">
        <v>2043</v>
      </c>
      <c r="H225" s="621" t="s">
        <v>74</v>
      </c>
      <c r="I225" s="223" t="s">
        <v>2290</v>
      </c>
      <c r="J225" s="263" t="s">
        <v>1796</v>
      </c>
      <c r="K225" s="623" t="s">
        <v>1797</v>
      </c>
      <c r="L225" s="263" t="s">
        <v>1803</v>
      </c>
      <c r="M225" s="536">
        <v>0.9</v>
      </c>
      <c r="N225" s="355">
        <v>1</v>
      </c>
      <c r="O225" s="179"/>
      <c r="P225" s="179"/>
      <c r="Q225" s="421"/>
      <c r="R225" s="50"/>
      <c r="S225" s="51"/>
      <c r="T225" s="52"/>
      <c r="U225" s="53"/>
      <c r="V225" s="54"/>
      <c r="W225" s="55"/>
      <c r="X225" s="56"/>
      <c r="Y225" s="57"/>
      <c r="Z225" s="58"/>
      <c r="AA225" s="59"/>
      <c r="AB225" s="95"/>
      <c r="AC225" s="95"/>
      <c r="AD225" s="213">
        <f t="shared" si="320"/>
        <v>0</v>
      </c>
      <c r="AE225" s="61">
        <f t="shared" si="313"/>
        <v>0</v>
      </c>
      <c r="AF225" s="62"/>
      <c r="AG225" s="62"/>
      <c r="AH225" s="63"/>
      <c r="AI225" s="62"/>
      <c r="AJ225" s="62"/>
      <c r="AK225" s="62"/>
      <c r="AL225" s="516"/>
      <c r="AM225" s="510"/>
      <c r="AN225" s="62">
        <f>ROUND(CEILING(AR225*('Summary '!$J$4/100+1),5),0)-1</f>
        <v>249</v>
      </c>
      <c r="AO225" s="63">
        <f t="shared" si="314"/>
        <v>0</v>
      </c>
      <c r="AP225" s="63">
        <f t="shared" si="315"/>
        <v>0</v>
      </c>
      <c r="AQ225" s="63"/>
      <c r="AR225" s="62">
        <v>204</v>
      </c>
      <c r="AS225" s="62"/>
      <c r="AT225" s="514"/>
      <c r="AU225" s="515"/>
      <c r="AV225" s="511">
        <f t="shared" si="316"/>
        <v>204</v>
      </c>
      <c r="AW225" s="511">
        <f t="shared" si="317"/>
        <v>204</v>
      </c>
      <c r="AX225" s="64"/>
      <c r="AY225" s="65"/>
      <c r="AZ225" s="66"/>
      <c r="BA225" s="67"/>
      <c r="BB225" s="68"/>
      <c r="BC225" s="45">
        <f t="shared" si="321"/>
        <v>0</v>
      </c>
      <c r="BD225" s="44">
        <f t="shared" si="322"/>
        <v>0</v>
      </c>
      <c r="BE225" s="512">
        <f t="shared" si="323"/>
        <v>214.20000000000002</v>
      </c>
      <c r="BF225" s="242"/>
      <c r="BG225" s="210">
        <f t="shared" si="318"/>
        <v>0</v>
      </c>
      <c r="BH225" s="512">
        <f t="shared" si="319"/>
        <v>224.4</v>
      </c>
      <c r="BI225" s="400"/>
      <c r="BJ225" s="44">
        <f t="shared" si="324"/>
        <v>0</v>
      </c>
      <c r="BK225" s="512">
        <f t="shared" si="325"/>
        <v>234.6</v>
      </c>
      <c r="BL225" s="400"/>
      <c r="BM225" s="210">
        <f t="shared" si="326"/>
        <v>0</v>
      </c>
      <c r="BN225" s="512">
        <f t="shared" si="327"/>
        <v>244.79999999999998</v>
      </c>
      <c r="BO225" s="397">
        <f t="shared" si="328"/>
        <v>0</v>
      </c>
      <c r="BP225" s="210">
        <f t="shared" si="329"/>
        <v>0</v>
      </c>
      <c r="BQ225" s="44">
        <f t="shared" si="330"/>
        <v>0</v>
      </c>
      <c r="BR225" s="70">
        <v>2762</v>
      </c>
    </row>
    <row r="226" spans="1:70" ht="12.75" customHeight="1">
      <c r="A226" s="44" t="str">
        <f t="shared" si="312"/>
        <v>LA32763</v>
      </c>
      <c r="B226" s="83" t="s">
        <v>2282</v>
      </c>
      <c r="C226" s="83" t="s">
        <v>2279</v>
      </c>
      <c r="D226" s="83" t="s">
        <v>1504</v>
      </c>
      <c r="E226" s="423"/>
      <c r="F226" s="118" t="s">
        <v>573</v>
      </c>
      <c r="G226" s="650" t="s">
        <v>2044</v>
      </c>
      <c r="H226" s="621" t="s">
        <v>74</v>
      </c>
      <c r="I226" s="223" t="s">
        <v>2290</v>
      </c>
      <c r="J226" s="263" t="s">
        <v>1796</v>
      </c>
      <c r="K226" s="623" t="s">
        <v>1797</v>
      </c>
      <c r="L226" s="263" t="s">
        <v>1803</v>
      </c>
      <c r="M226" s="536">
        <v>1</v>
      </c>
      <c r="N226" s="355">
        <v>1</v>
      </c>
      <c r="O226" s="179"/>
      <c r="P226" s="179"/>
      <c r="Q226" s="421"/>
      <c r="R226" s="50"/>
      <c r="S226" s="51"/>
      <c r="T226" s="52"/>
      <c r="U226" s="53"/>
      <c r="V226" s="54"/>
      <c r="W226" s="55"/>
      <c r="X226" s="56"/>
      <c r="Y226" s="57"/>
      <c r="Z226" s="58"/>
      <c r="AA226" s="59"/>
      <c r="AB226" s="95"/>
      <c r="AC226" s="95"/>
      <c r="AD226" s="213">
        <f t="shared" si="320"/>
        <v>0</v>
      </c>
      <c r="AE226" s="61">
        <f t="shared" si="313"/>
        <v>0</v>
      </c>
      <c r="AF226" s="62"/>
      <c r="AG226" s="62"/>
      <c r="AH226" s="63"/>
      <c r="AI226" s="62"/>
      <c r="AJ226" s="62"/>
      <c r="AK226" s="62"/>
      <c r="AL226" s="516"/>
      <c r="AM226" s="510"/>
      <c r="AN226" s="62">
        <f>ROUND(CEILING(AR226*('Summary '!$J$4/100+1),5),0)-1</f>
        <v>254</v>
      </c>
      <c r="AO226" s="63">
        <f t="shared" si="314"/>
        <v>0</v>
      </c>
      <c r="AP226" s="63">
        <f t="shared" si="315"/>
        <v>0</v>
      </c>
      <c r="AQ226" s="63"/>
      <c r="AR226" s="62">
        <v>209</v>
      </c>
      <c r="AS226" s="62"/>
      <c r="AT226" s="514"/>
      <c r="AU226" s="515"/>
      <c r="AV226" s="511">
        <f t="shared" si="316"/>
        <v>209</v>
      </c>
      <c r="AW226" s="511">
        <f t="shared" si="317"/>
        <v>209</v>
      </c>
      <c r="AX226" s="64"/>
      <c r="AY226" s="65"/>
      <c r="AZ226" s="66"/>
      <c r="BA226" s="67"/>
      <c r="BB226" s="68"/>
      <c r="BC226" s="45">
        <f t="shared" si="321"/>
        <v>0</v>
      </c>
      <c r="BD226" s="44">
        <f t="shared" si="322"/>
        <v>0</v>
      </c>
      <c r="BE226" s="512">
        <f t="shared" si="323"/>
        <v>219.45000000000002</v>
      </c>
      <c r="BF226" s="242"/>
      <c r="BG226" s="210">
        <f t="shared" si="318"/>
        <v>0</v>
      </c>
      <c r="BH226" s="512">
        <f t="shared" si="319"/>
        <v>229.9</v>
      </c>
      <c r="BI226" s="400"/>
      <c r="BJ226" s="44">
        <f t="shared" si="324"/>
        <v>0</v>
      </c>
      <c r="BK226" s="512">
        <f t="shared" si="325"/>
        <v>240.35</v>
      </c>
      <c r="BL226" s="400"/>
      <c r="BM226" s="210">
        <f t="shared" si="326"/>
        <v>0</v>
      </c>
      <c r="BN226" s="512">
        <f t="shared" si="327"/>
        <v>250.79999999999998</v>
      </c>
      <c r="BO226" s="397">
        <f t="shared" si="328"/>
        <v>0</v>
      </c>
      <c r="BP226" s="210">
        <f t="shared" si="329"/>
        <v>0</v>
      </c>
      <c r="BQ226" s="44">
        <f t="shared" si="330"/>
        <v>0</v>
      </c>
      <c r="BR226" s="70">
        <v>2763</v>
      </c>
    </row>
    <row r="227" spans="1:70" ht="17">
      <c r="A227" s="116"/>
      <c r="B227" s="116"/>
      <c r="C227" s="297" t="s">
        <v>213</v>
      </c>
      <c r="D227" s="116"/>
      <c r="E227" s="229"/>
      <c r="F227" s="116"/>
      <c r="G227" s="116"/>
      <c r="H227" s="116"/>
      <c r="I227" s="229"/>
      <c r="J227" s="548"/>
      <c r="K227" s="548"/>
      <c r="L227" s="229"/>
      <c r="M227" s="116"/>
      <c r="N227" s="116"/>
      <c r="O227" s="548"/>
      <c r="P227" s="548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230"/>
      <c r="AC227" s="230"/>
      <c r="AD227" s="116"/>
      <c r="AE227" s="116"/>
      <c r="AF227" s="116"/>
      <c r="AG227" s="116"/>
      <c r="AH227" s="116"/>
      <c r="AI227" s="116"/>
      <c r="AJ227" s="229"/>
      <c r="AK227" s="116"/>
      <c r="AL227" s="116"/>
      <c r="AM227" s="116"/>
      <c r="AN227" s="116"/>
      <c r="AO227" s="116"/>
      <c r="AP227" s="116"/>
      <c r="AQ227" s="116"/>
      <c r="AR227" s="116"/>
      <c r="AS227" s="229"/>
      <c r="AT227" s="229"/>
      <c r="AU227" s="229"/>
      <c r="AV227" s="229"/>
      <c r="AW227" s="229"/>
      <c r="AX227" s="230"/>
      <c r="AY227" s="230"/>
      <c r="AZ227" s="230"/>
      <c r="BA227" s="230"/>
      <c r="BB227" s="230"/>
      <c r="BC227" s="229"/>
      <c r="BD227" s="229"/>
      <c r="BE227" s="229"/>
      <c r="BF227" s="229"/>
      <c r="BG227" s="229"/>
      <c r="BH227" s="230"/>
      <c r="BI227" s="229"/>
      <c r="BJ227" s="229"/>
      <c r="BK227" s="229"/>
      <c r="BL227" s="229"/>
      <c r="BM227" s="229"/>
      <c r="BN227" s="229"/>
      <c r="BO227" s="229"/>
      <c r="BP227" s="229"/>
      <c r="BQ227" s="116"/>
      <c r="BR227" s="117"/>
    </row>
    <row r="228" spans="1:70" ht="12.75" customHeight="1">
      <c r="A228" s="44" t="str">
        <f t="shared" ref="A228:A237" si="331">"LA3"&amp;REPT(0,4-LEN(BR228))&amp;BR228</f>
        <v>LA31499</v>
      </c>
      <c r="B228" s="115" t="s">
        <v>1125</v>
      </c>
      <c r="C228" s="47" t="s">
        <v>1117</v>
      </c>
      <c r="D228" s="115" t="s">
        <v>7</v>
      </c>
      <c r="E228" s="232"/>
      <c r="F228" s="48" t="s">
        <v>58</v>
      </c>
      <c r="G228" s="536" t="s">
        <v>87</v>
      </c>
      <c r="H228" s="621" t="s">
        <v>74</v>
      </c>
      <c r="I228" s="223" t="s">
        <v>1798</v>
      </c>
      <c r="J228" s="636" t="s">
        <v>1808</v>
      </c>
      <c r="K228" s="636" t="s">
        <v>1801</v>
      </c>
      <c r="L228" s="223" t="s">
        <v>1799</v>
      </c>
      <c r="M228" s="641">
        <v>7</v>
      </c>
      <c r="N228" s="541">
        <v>5</v>
      </c>
      <c r="O228" s="545"/>
      <c r="P228" s="545"/>
      <c r="Q228" s="421"/>
      <c r="R228" s="50"/>
      <c r="S228" s="51"/>
      <c r="T228" s="52"/>
      <c r="U228" s="53"/>
      <c r="V228" s="54"/>
      <c r="W228" s="55"/>
      <c r="X228" s="56"/>
      <c r="Y228" s="57"/>
      <c r="Z228" s="58"/>
      <c r="AA228" s="59"/>
      <c r="AB228" s="95"/>
      <c r="AC228" s="95"/>
      <c r="AD228" s="213">
        <f t="shared" si="320"/>
        <v>0</v>
      </c>
      <c r="AE228" s="61">
        <f t="shared" ref="AE228:AE237" si="332">N228*AD228</f>
        <v>0</v>
      </c>
      <c r="AF228" s="62"/>
      <c r="AG228" s="62"/>
      <c r="AH228" s="63"/>
      <c r="AI228" s="62"/>
      <c r="AJ228" s="62"/>
      <c r="AK228" s="62"/>
      <c r="AL228" s="516"/>
      <c r="AM228" s="510"/>
      <c r="AN228" s="62">
        <f>ROUND(CEILING(AR228*('Summary '!$J$2/100+1),5),0)-1</f>
        <v>164</v>
      </c>
      <c r="AO228" s="63">
        <f t="shared" ref="AO228:AO237" si="333">IF(P228=TRUE,-0.05,0)</f>
        <v>0</v>
      </c>
      <c r="AP228" s="63">
        <f t="shared" ref="AP228:AP237" si="334">IF(O228=TRUE,0.15,0)</f>
        <v>0</v>
      </c>
      <c r="AQ228" s="63"/>
      <c r="AR228" s="62">
        <v>134</v>
      </c>
      <c r="AS228" s="62"/>
      <c r="AT228" s="514"/>
      <c r="AU228" s="515"/>
      <c r="AV228" s="511">
        <f t="shared" ref="AV228:AV237" si="335">IF(OrderFormType="Wholesale",CEILING(AR228*ExchRate,ExchRateRoundUpTo),CEILING(AN228*ExchRate,ExchRateRoundUpTo)/1.22)</f>
        <v>134</v>
      </c>
      <c r="AW228" s="511">
        <f t="shared" ref="AW228:AW237" si="336">AV228*(1+AO228+AP228)</f>
        <v>134</v>
      </c>
      <c r="AX228" s="64"/>
      <c r="AY228" s="65"/>
      <c r="AZ228" s="66"/>
      <c r="BA228" s="67"/>
      <c r="BB228" s="68"/>
      <c r="BC228" s="45">
        <f t="shared" ref="BC228:BC237" si="337">SUM(AX228:BB228)</f>
        <v>0</v>
      </c>
      <c r="BD228" s="44">
        <f t="shared" ref="BD228:BD237" si="338">N228*BC228</f>
        <v>0</v>
      </c>
      <c r="BE228" s="512">
        <f t="shared" ref="BE228:BE237" si="339">AV228*(1.05+AO228+AP228)</f>
        <v>140.70000000000002</v>
      </c>
      <c r="BF228" s="242"/>
      <c r="BG228" s="210">
        <f t="shared" ref="BG228:BG237" si="340">$N228*BF228</f>
        <v>0</v>
      </c>
      <c r="BH228" s="512">
        <f t="shared" ref="BH228:BH237" si="341">$AV228*(1.1+$AO228+$AP228)</f>
        <v>147.4</v>
      </c>
      <c r="BI228" s="95"/>
      <c r="BJ228" s="44">
        <f t="shared" ref="BJ228:BJ237" si="342">N228*BI228</f>
        <v>0</v>
      </c>
      <c r="BK228" s="512">
        <f t="shared" ref="BK228:BK237" si="343">AV228*(1.15+AO228+AP228)</f>
        <v>154.1</v>
      </c>
      <c r="BL228" s="95"/>
      <c r="BM228" s="210">
        <f t="shared" ref="BM228:BM237" si="344">N228*BL228</f>
        <v>0</v>
      </c>
      <c r="BN228" s="512">
        <f t="shared" ref="BN228:BN237" si="345">AV228*(1.2+AO228+AP228)</f>
        <v>160.79999999999998</v>
      </c>
      <c r="BO228" s="397">
        <f t="shared" ref="BO228:BO237" si="346">(AD228*AW228)+(BC228*BE228)+(BF228*BH228)+(BI228*BK228)+(BL228*BN228)</f>
        <v>0</v>
      </c>
      <c r="BP228" s="210">
        <f t="shared" ref="BP228:BP237" si="347">AD228+BC228+BF228+BI228+BL228</f>
        <v>0</v>
      </c>
      <c r="BQ228" s="44">
        <f t="shared" ref="BQ228:BQ237" si="348">N228*BP228</f>
        <v>0</v>
      </c>
      <c r="BR228" s="70">
        <v>1499</v>
      </c>
    </row>
    <row r="229" spans="1:70" ht="12.75" customHeight="1">
      <c r="A229" s="44" t="str">
        <f t="shared" si="331"/>
        <v>LA31500</v>
      </c>
      <c r="B229" s="115" t="s">
        <v>1125</v>
      </c>
      <c r="C229" s="47" t="s">
        <v>1118</v>
      </c>
      <c r="D229" s="115" t="s">
        <v>7</v>
      </c>
      <c r="E229" s="232"/>
      <c r="F229" s="48" t="s">
        <v>58</v>
      </c>
      <c r="G229" s="536" t="s">
        <v>76</v>
      </c>
      <c r="H229" s="621" t="s">
        <v>74</v>
      </c>
      <c r="I229" s="223" t="s">
        <v>1798</v>
      </c>
      <c r="J229" s="636" t="s">
        <v>1808</v>
      </c>
      <c r="K229" s="636" t="s">
        <v>1801</v>
      </c>
      <c r="L229" s="223" t="s">
        <v>1799</v>
      </c>
      <c r="M229" s="641">
        <v>6.6360000000000001</v>
      </c>
      <c r="N229" s="541">
        <v>5</v>
      </c>
      <c r="O229" s="545"/>
      <c r="P229" s="545"/>
      <c r="Q229" s="421"/>
      <c r="R229" s="50"/>
      <c r="S229" s="51"/>
      <c r="T229" s="52"/>
      <c r="U229" s="53"/>
      <c r="V229" s="54"/>
      <c r="W229" s="55"/>
      <c r="X229" s="56"/>
      <c r="Y229" s="57"/>
      <c r="Z229" s="58"/>
      <c r="AA229" s="59"/>
      <c r="AB229" s="95"/>
      <c r="AC229" s="95"/>
      <c r="AD229" s="213">
        <f t="shared" si="320"/>
        <v>0</v>
      </c>
      <c r="AE229" s="61">
        <f t="shared" si="332"/>
        <v>0</v>
      </c>
      <c r="AF229" s="62"/>
      <c r="AG229" s="62"/>
      <c r="AH229" s="63"/>
      <c r="AI229" s="62"/>
      <c r="AJ229" s="62"/>
      <c r="AK229" s="62"/>
      <c r="AL229" s="516"/>
      <c r="AM229" s="510"/>
      <c r="AN229" s="62">
        <f>ROUND(CEILING(AR229*('Summary '!$J$2/100+1),5),0)-1</f>
        <v>149</v>
      </c>
      <c r="AO229" s="63">
        <f t="shared" si="333"/>
        <v>0</v>
      </c>
      <c r="AP229" s="63">
        <f t="shared" si="334"/>
        <v>0</v>
      </c>
      <c r="AQ229" s="63"/>
      <c r="AR229" s="62">
        <v>119</v>
      </c>
      <c r="AS229" s="62"/>
      <c r="AT229" s="514"/>
      <c r="AU229" s="515"/>
      <c r="AV229" s="511">
        <f t="shared" si="335"/>
        <v>119</v>
      </c>
      <c r="AW229" s="511">
        <f t="shared" si="336"/>
        <v>119</v>
      </c>
      <c r="AX229" s="64"/>
      <c r="AY229" s="65"/>
      <c r="AZ229" s="66"/>
      <c r="BA229" s="67"/>
      <c r="BB229" s="68"/>
      <c r="BC229" s="45">
        <f t="shared" si="337"/>
        <v>0</v>
      </c>
      <c r="BD229" s="44">
        <f t="shared" si="338"/>
        <v>0</v>
      </c>
      <c r="BE229" s="512">
        <f t="shared" si="339"/>
        <v>124.95</v>
      </c>
      <c r="BF229" s="242"/>
      <c r="BG229" s="210">
        <f t="shared" si="340"/>
        <v>0</v>
      </c>
      <c r="BH229" s="512">
        <f t="shared" si="341"/>
        <v>130.9</v>
      </c>
      <c r="BI229" s="95"/>
      <c r="BJ229" s="44">
        <f t="shared" si="342"/>
        <v>0</v>
      </c>
      <c r="BK229" s="512">
        <f t="shared" si="343"/>
        <v>136.85</v>
      </c>
      <c r="BL229" s="95"/>
      <c r="BM229" s="210">
        <f t="shared" si="344"/>
        <v>0</v>
      </c>
      <c r="BN229" s="512">
        <f t="shared" si="345"/>
        <v>142.79999999999998</v>
      </c>
      <c r="BO229" s="397">
        <f t="shared" si="346"/>
        <v>0</v>
      </c>
      <c r="BP229" s="210">
        <f t="shared" si="347"/>
        <v>0</v>
      </c>
      <c r="BQ229" s="44">
        <f t="shared" si="348"/>
        <v>0</v>
      </c>
      <c r="BR229" s="70">
        <v>1500</v>
      </c>
    </row>
    <row r="230" spans="1:70" ht="12.75" customHeight="1">
      <c r="A230" s="44" t="str">
        <f t="shared" si="331"/>
        <v>LA31594</v>
      </c>
      <c r="B230" s="115" t="s">
        <v>1125</v>
      </c>
      <c r="C230" s="47" t="s">
        <v>1119</v>
      </c>
      <c r="D230" s="115" t="s">
        <v>7</v>
      </c>
      <c r="E230" s="232"/>
      <c r="F230" s="118" t="s">
        <v>58</v>
      </c>
      <c r="G230" s="536" t="s">
        <v>76</v>
      </c>
      <c r="H230" s="621" t="s">
        <v>74</v>
      </c>
      <c r="I230" s="223" t="s">
        <v>1798</v>
      </c>
      <c r="J230" s="636" t="s">
        <v>1808</v>
      </c>
      <c r="K230" s="636" t="s">
        <v>1801</v>
      </c>
      <c r="L230" s="223" t="s">
        <v>1799</v>
      </c>
      <c r="M230" s="641">
        <v>6.55</v>
      </c>
      <c r="N230" s="541">
        <v>5</v>
      </c>
      <c r="O230" s="545"/>
      <c r="P230" s="545"/>
      <c r="Q230" s="421"/>
      <c r="R230" s="50"/>
      <c r="S230" s="51"/>
      <c r="T230" s="52"/>
      <c r="U230" s="53"/>
      <c r="V230" s="54"/>
      <c r="W230" s="55"/>
      <c r="X230" s="56"/>
      <c r="Y230" s="57"/>
      <c r="Z230" s="58"/>
      <c r="AA230" s="59"/>
      <c r="AB230" s="95"/>
      <c r="AC230" s="95"/>
      <c r="AD230" s="213">
        <f t="shared" si="320"/>
        <v>0</v>
      </c>
      <c r="AE230" s="61">
        <f t="shared" si="332"/>
        <v>0</v>
      </c>
      <c r="AF230" s="62"/>
      <c r="AG230" s="62"/>
      <c r="AH230" s="63"/>
      <c r="AI230" s="62"/>
      <c r="AJ230" s="62"/>
      <c r="AK230" s="62"/>
      <c r="AL230" s="516"/>
      <c r="AM230" s="510"/>
      <c r="AN230" s="62">
        <f>ROUND(CEILING(AR230*('Summary '!$J$2/100+1),5),0)-1</f>
        <v>154</v>
      </c>
      <c r="AO230" s="63">
        <f t="shared" si="333"/>
        <v>0</v>
      </c>
      <c r="AP230" s="63">
        <f t="shared" si="334"/>
        <v>0</v>
      </c>
      <c r="AQ230" s="63"/>
      <c r="AR230" s="62">
        <v>124</v>
      </c>
      <c r="AS230" s="62"/>
      <c r="AT230" s="514"/>
      <c r="AU230" s="515"/>
      <c r="AV230" s="511">
        <f t="shared" si="335"/>
        <v>124</v>
      </c>
      <c r="AW230" s="511">
        <f t="shared" si="336"/>
        <v>124</v>
      </c>
      <c r="AX230" s="64"/>
      <c r="AY230" s="65"/>
      <c r="AZ230" s="66"/>
      <c r="BA230" s="67"/>
      <c r="BB230" s="68"/>
      <c r="BC230" s="45">
        <f t="shared" si="337"/>
        <v>0</v>
      </c>
      <c r="BD230" s="44">
        <f t="shared" si="338"/>
        <v>0</v>
      </c>
      <c r="BE230" s="512">
        <f t="shared" si="339"/>
        <v>130.20000000000002</v>
      </c>
      <c r="BF230" s="242"/>
      <c r="BG230" s="210">
        <f t="shared" si="340"/>
        <v>0</v>
      </c>
      <c r="BH230" s="512">
        <f t="shared" si="341"/>
        <v>136.4</v>
      </c>
      <c r="BI230" s="95"/>
      <c r="BJ230" s="44">
        <f t="shared" si="342"/>
        <v>0</v>
      </c>
      <c r="BK230" s="512">
        <f t="shared" si="343"/>
        <v>142.6</v>
      </c>
      <c r="BL230" s="95"/>
      <c r="BM230" s="210">
        <f t="shared" si="344"/>
        <v>0</v>
      </c>
      <c r="BN230" s="512">
        <f t="shared" si="345"/>
        <v>148.79999999999998</v>
      </c>
      <c r="BO230" s="397">
        <f t="shared" si="346"/>
        <v>0</v>
      </c>
      <c r="BP230" s="210">
        <f t="shared" si="347"/>
        <v>0</v>
      </c>
      <c r="BQ230" s="44">
        <f t="shared" si="348"/>
        <v>0</v>
      </c>
      <c r="BR230" s="70">
        <v>1594</v>
      </c>
    </row>
    <row r="231" spans="1:70" ht="12" customHeight="1">
      <c r="A231" s="44" t="str">
        <f t="shared" si="331"/>
        <v>LA30392</v>
      </c>
      <c r="B231" s="115" t="s">
        <v>1125</v>
      </c>
      <c r="C231" s="47" t="s">
        <v>1120</v>
      </c>
      <c r="D231" s="115" t="s">
        <v>7</v>
      </c>
      <c r="E231" s="232"/>
      <c r="F231" s="118" t="s">
        <v>58</v>
      </c>
      <c r="G231" s="48" t="s">
        <v>93</v>
      </c>
      <c r="H231" s="621" t="s">
        <v>74</v>
      </c>
      <c r="I231" s="223" t="s">
        <v>1798</v>
      </c>
      <c r="J231" s="636" t="s">
        <v>1808</v>
      </c>
      <c r="K231" s="636" t="s">
        <v>1801</v>
      </c>
      <c r="L231" s="223" t="s">
        <v>1799</v>
      </c>
      <c r="M231" s="628">
        <v>3.4639000000000002</v>
      </c>
      <c r="N231" s="427">
        <v>5</v>
      </c>
      <c r="O231" s="545"/>
      <c r="P231" s="545"/>
      <c r="Q231" s="421"/>
      <c r="R231" s="50"/>
      <c r="S231" s="51"/>
      <c r="T231" s="52"/>
      <c r="U231" s="53"/>
      <c r="V231" s="54"/>
      <c r="W231" s="55"/>
      <c r="X231" s="56"/>
      <c r="Y231" s="57"/>
      <c r="Z231" s="58"/>
      <c r="AA231" s="59"/>
      <c r="AB231" s="95"/>
      <c r="AC231" s="95"/>
      <c r="AD231" s="213">
        <f t="shared" si="320"/>
        <v>0</v>
      </c>
      <c r="AE231" s="61">
        <f t="shared" si="332"/>
        <v>0</v>
      </c>
      <c r="AF231" s="62"/>
      <c r="AG231" s="62"/>
      <c r="AH231" s="63"/>
      <c r="AI231" s="62"/>
      <c r="AJ231" s="62"/>
      <c r="AK231" s="62"/>
      <c r="AL231" s="516"/>
      <c r="AM231" s="510"/>
      <c r="AN231" s="62">
        <f>ROUND(CEILING(AR231*('Summary '!$J$2/100+1),5),0)-1</f>
        <v>109</v>
      </c>
      <c r="AO231" s="63">
        <f t="shared" si="333"/>
        <v>0</v>
      </c>
      <c r="AP231" s="63">
        <f t="shared" si="334"/>
        <v>0</v>
      </c>
      <c r="AQ231" s="63"/>
      <c r="AR231" s="62">
        <v>89</v>
      </c>
      <c r="AS231" s="62"/>
      <c r="AT231" s="514"/>
      <c r="AU231" s="515"/>
      <c r="AV231" s="511">
        <f t="shared" si="335"/>
        <v>89</v>
      </c>
      <c r="AW231" s="511">
        <f t="shared" si="336"/>
        <v>89</v>
      </c>
      <c r="AX231" s="64"/>
      <c r="AY231" s="65"/>
      <c r="AZ231" s="66"/>
      <c r="BA231" s="67"/>
      <c r="BB231" s="68"/>
      <c r="BC231" s="45">
        <f t="shared" si="337"/>
        <v>0</v>
      </c>
      <c r="BD231" s="44">
        <f t="shared" si="338"/>
        <v>0</v>
      </c>
      <c r="BE231" s="512">
        <f t="shared" si="339"/>
        <v>93.45</v>
      </c>
      <c r="BF231" s="242"/>
      <c r="BG231" s="210">
        <f t="shared" si="340"/>
        <v>0</v>
      </c>
      <c r="BH231" s="512">
        <f t="shared" si="341"/>
        <v>97.9</v>
      </c>
      <c r="BI231" s="95"/>
      <c r="BJ231" s="44">
        <f t="shared" si="342"/>
        <v>0</v>
      </c>
      <c r="BK231" s="512">
        <f t="shared" si="343"/>
        <v>102.35</v>
      </c>
      <c r="BL231" s="95"/>
      <c r="BM231" s="210">
        <f t="shared" si="344"/>
        <v>0</v>
      </c>
      <c r="BN231" s="512">
        <f t="shared" si="345"/>
        <v>106.8</v>
      </c>
      <c r="BO231" s="397">
        <f t="shared" si="346"/>
        <v>0</v>
      </c>
      <c r="BP231" s="210">
        <f t="shared" si="347"/>
        <v>0</v>
      </c>
      <c r="BQ231" s="44">
        <f t="shared" si="348"/>
        <v>0</v>
      </c>
      <c r="BR231" s="70">
        <v>392</v>
      </c>
    </row>
    <row r="232" spans="1:70" ht="12.75" customHeight="1">
      <c r="A232" s="44" t="str">
        <f t="shared" si="331"/>
        <v>LA33373</v>
      </c>
      <c r="B232" s="115" t="s">
        <v>1125</v>
      </c>
      <c r="C232" s="47" t="s">
        <v>2651</v>
      </c>
      <c r="D232" s="115" t="s">
        <v>7</v>
      </c>
      <c r="E232" s="695" t="s">
        <v>1298</v>
      </c>
      <c r="F232" s="48" t="s">
        <v>58</v>
      </c>
      <c r="G232" s="536" t="s">
        <v>87</v>
      </c>
      <c r="H232" s="621" t="s">
        <v>74</v>
      </c>
      <c r="I232" s="223" t="s">
        <v>1798</v>
      </c>
      <c r="J232" s="636" t="s">
        <v>1808</v>
      </c>
      <c r="K232" s="636" t="s">
        <v>1801</v>
      </c>
      <c r="L232" s="223" t="s">
        <v>1799</v>
      </c>
      <c r="M232" s="641">
        <v>4.07</v>
      </c>
      <c r="N232" s="541">
        <v>2</v>
      </c>
      <c r="O232" s="545"/>
      <c r="P232" s="545"/>
      <c r="Q232" s="421"/>
      <c r="R232" s="50"/>
      <c r="S232" s="51"/>
      <c r="T232" s="52"/>
      <c r="U232" s="53"/>
      <c r="V232" s="54"/>
      <c r="W232" s="55"/>
      <c r="X232" s="56"/>
      <c r="Y232" s="57"/>
      <c r="Z232" s="58"/>
      <c r="AA232" s="59"/>
      <c r="AB232" s="95"/>
      <c r="AC232" s="95"/>
      <c r="AD232" s="213">
        <f t="shared" ref="AD232:AD235" si="349">SUM(Q232:AC232)</f>
        <v>0</v>
      </c>
      <c r="AE232" s="61">
        <f t="shared" si="332"/>
        <v>0</v>
      </c>
      <c r="AF232" s="62"/>
      <c r="AG232" s="62"/>
      <c r="AH232" s="63"/>
      <c r="AI232" s="62"/>
      <c r="AJ232" s="62"/>
      <c r="AK232" s="62"/>
      <c r="AL232" s="516"/>
      <c r="AM232" s="510"/>
      <c r="AN232" s="62">
        <f>ROUND(CEILING(AR232*('Summary '!$J$2/100+1),5),0)-1</f>
        <v>149</v>
      </c>
      <c r="AO232" s="63">
        <f t="shared" si="333"/>
        <v>0</v>
      </c>
      <c r="AP232" s="63">
        <f t="shared" si="334"/>
        <v>0</v>
      </c>
      <c r="AQ232" s="63"/>
      <c r="AR232" s="62">
        <v>119</v>
      </c>
      <c r="AS232" s="62"/>
      <c r="AT232" s="514"/>
      <c r="AU232" s="515"/>
      <c r="AV232" s="511">
        <f t="shared" si="335"/>
        <v>119</v>
      </c>
      <c r="AW232" s="511">
        <f t="shared" si="336"/>
        <v>119</v>
      </c>
      <c r="AX232" s="64"/>
      <c r="AY232" s="65"/>
      <c r="AZ232" s="66"/>
      <c r="BA232" s="67"/>
      <c r="BB232" s="68"/>
      <c r="BC232" s="45">
        <f t="shared" si="337"/>
        <v>0</v>
      </c>
      <c r="BD232" s="44">
        <f t="shared" si="338"/>
        <v>0</v>
      </c>
      <c r="BE232" s="512">
        <f t="shared" si="339"/>
        <v>124.95</v>
      </c>
      <c r="BF232" s="242"/>
      <c r="BG232" s="210">
        <f t="shared" si="340"/>
        <v>0</v>
      </c>
      <c r="BH232" s="512">
        <f t="shared" si="341"/>
        <v>130.9</v>
      </c>
      <c r="BI232" s="95"/>
      <c r="BJ232" s="44">
        <f t="shared" si="342"/>
        <v>0</v>
      </c>
      <c r="BK232" s="512">
        <f t="shared" si="343"/>
        <v>136.85</v>
      </c>
      <c r="BL232" s="95"/>
      <c r="BM232" s="210">
        <f t="shared" si="344"/>
        <v>0</v>
      </c>
      <c r="BN232" s="512">
        <f t="shared" si="345"/>
        <v>142.79999999999998</v>
      </c>
      <c r="BO232" s="397">
        <f t="shared" si="346"/>
        <v>0</v>
      </c>
      <c r="BP232" s="210">
        <f t="shared" si="347"/>
        <v>0</v>
      </c>
      <c r="BQ232" s="44">
        <f t="shared" si="348"/>
        <v>0</v>
      </c>
      <c r="BR232" s="70">
        <v>3373</v>
      </c>
    </row>
    <row r="233" spans="1:70" ht="12.75" customHeight="1">
      <c r="A233" s="44" t="str">
        <f t="shared" si="331"/>
        <v>LA33374</v>
      </c>
      <c r="B233" s="115" t="s">
        <v>1125</v>
      </c>
      <c r="C233" s="47" t="s">
        <v>2652</v>
      </c>
      <c r="D233" s="115" t="s">
        <v>7</v>
      </c>
      <c r="E233" s="695" t="s">
        <v>1298</v>
      </c>
      <c r="F233" s="48" t="s">
        <v>58</v>
      </c>
      <c r="G233" s="536" t="s">
        <v>87</v>
      </c>
      <c r="H233" s="621" t="s">
        <v>74</v>
      </c>
      <c r="I233" s="223" t="s">
        <v>1798</v>
      </c>
      <c r="J233" s="636" t="s">
        <v>1808</v>
      </c>
      <c r="K233" s="636" t="s">
        <v>1801</v>
      </c>
      <c r="L233" s="223" t="s">
        <v>1799</v>
      </c>
      <c r="M233" s="364">
        <v>4.0179999999999998</v>
      </c>
      <c r="N233" s="541">
        <v>2</v>
      </c>
      <c r="O233" s="545"/>
      <c r="P233" s="545"/>
      <c r="Q233" s="421"/>
      <c r="R233" s="50"/>
      <c r="S233" s="51"/>
      <c r="T233" s="52"/>
      <c r="U233" s="53"/>
      <c r="V233" s="54"/>
      <c r="W233" s="55"/>
      <c r="X233" s="56"/>
      <c r="Y233" s="57"/>
      <c r="Z233" s="58"/>
      <c r="AA233" s="59"/>
      <c r="AB233" s="95"/>
      <c r="AC233" s="95"/>
      <c r="AD233" s="213">
        <f t="shared" si="349"/>
        <v>0</v>
      </c>
      <c r="AE233" s="61">
        <f t="shared" si="332"/>
        <v>0</v>
      </c>
      <c r="AF233" s="62"/>
      <c r="AG233" s="62"/>
      <c r="AH233" s="63"/>
      <c r="AI233" s="62"/>
      <c r="AJ233" s="62"/>
      <c r="AK233" s="62"/>
      <c r="AL233" s="516"/>
      <c r="AM233" s="510"/>
      <c r="AN233" s="62">
        <f>ROUND(CEILING(AR233*('Summary '!$J$2/100+1),5),0)-1</f>
        <v>149</v>
      </c>
      <c r="AO233" s="63">
        <f t="shared" si="333"/>
        <v>0</v>
      </c>
      <c r="AP233" s="63">
        <f t="shared" si="334"/>
        <v>0</v>
      </c>
      <c r="AQ233" s="63"/>
      <c r="AR233" s="62">
        <v>119</v>
      </c>
      <c r="AS233" s="62"/>
      <c r="AT233" s="514"/>
      <c r="AU233" s="515"/>
      <c r="AV233" s="511">
        <f t="shared" si="335"/>
        <v>119</v>
      </c>
      <c r="AW233" s="511">
        <f t="shared" si="336"/>
        <v>119</v>
      </c>
      <c r="AX233" s="64"/>
      <c r="AY233" s="65"/>
      <c r="AZ233" s="66"/>
      <c r="BA233" s="67"/>
      <c r="BB233" s="68"/>
      <c r="BC233" s="45">
        <f t="shared" si="337"/>
        <v>0</v>
      </c>
      <c r="BD233" s="44">
        <f t="shared" si="338"/>
        <v>0</v>
      </c>
      <c r="BE233" s="512">
        <f t="shared" si="339"/>
        <v>124.95</v>
      </c>
      <c r="BF233" s="242"/>
      <c r="BG233" s="210">
        <f t="shared" si="340"/>
        <v>0</v>
      </c>
      <c r="BH233" s="512">
        <f t="shared" si="341"/>
        <v>130.9</v>
      </c>
      <c r="BI233" s="95"/>
      <c r="BJ233" s="44">
        <f t="shared" si="342"/>
        <v>0</v>
      </c>
      <c r="BK233" s="512">
        <f t="shared" si="343"/>
        <v>136.85</v>
      </c>
      <c r="BL233" s="95"/>
      <c r="BM233" s="210">
        <f t="shared" si="344"/>
        <v>0</v>
      </c>
      <c r="BN233" s="512">
        <f t="shared" si="345"/>
        <v>142.79999999999998</v>
      </c>
      <c r="BO233" s="397">
        <f t="shared" si="346"/>
        <v>0</v>
      </c>
      <c r="BP233" s="210">
        <f t="shared" si="347"/>
        <v>0</v>
      </c>
      <c r="BQ233" s="44">
        <f t="shared" si="348"/>
        <v>0</v>
      </c>
      <c r="BR233" s="70">
        <v>3374</v>
      </c>
    </row>
    <row r="234" spans="1:70" ht="12.75" customHeight="1">
      <c r="A234" s="44" t="str">
        <f t="shared" si="331"/>
        <v>LA33375</v>
      </c>
      <c r="B234" s="115" t="s">
        <v>1125</v>
      </c>
      <c r="C234" s="47" t="s">
        <v>2653</v>
      </c>
      <c r="D234" s="115" t="s">
        <v>7</v>
      </c>
      <c r="E234" s="695" t="s">
        <v>1298</v>
      </c>
      <c r="F234" s="118" t="s">
        <v>58</v>
      </c>
      <c r="G234" s="536" t="s">
        <v>87</v>
      </c>
      <c r="H234" s="621" t="s">
        <v>74</v>
      </c>
      <c r="I234" s="223" t="s">
        <v>1798</v>
      </c>
      <c r="J234" s="636" t="s">
        <v>1808</v>
      </c>
      <c r="K234" s="636" t="s">
        <v>1801</v>
      </c>
      <c r="L234" s="223" t="s">
        <v>1799</v>
      </c>
      <c r="M234" s="641">
        <v>3.8559999999999999</v>
      </c>
      <c r="N234" s="541">
        <v>2</v>
      </c>
      <c r="O234" s="545"/>
      <c r="P234" s="545"/>
      <c r="Q234" s="421"/>
      <c r="R234" s="50"/>
      <c r="S234" s="51"/>
      <c r="T234" s="52"/>
      <c r="U234" s="53"/>
      <c r="V234" s="54"/>
      <c r="W234" s="55"/>
      <c r="X234" s="56"/>
      <c r="Y234" s="57"/>
      <c r="Z234" s="58"/>
      <c r="AA234" s="59"/>
      <c r="AB234" s="95"/>
      <c r="AC234" s="95"/>
      <c r="AD234" s="213">
        <f t="shared" si="349"/>
        <v>0</v>
      </c>
      <c r="AE234" s="61">
        <f t="shared" si="332"/>
        <v>0</v>
      </c>
      <c r="AF234" s="62"/>
      <c r="AG234" s="62"/>
      <c r="AH234" s="63"/>
      <c r="AI234" s="62"/>
      <c r="AJ234" s="62"/>
      <c r="AK234" s="62"/>
      <c r="AL234" s="516"/>
      <c r="AM234" s="510"/>
      <c r="AN234" s="62">
        <f>ROUND(CEILING(AR234*('Summary '!$J$2/100+1),5),0)-1</f>
        <v>139</v>
      </c>
      <c r="AO234" s="63">
        <f t="shared" si="333"/>
        <v>0</v>
      </c>
      <c r="AP234" s="63">
        <f t="shared" si="334"/>
        <v>0</v>
      </c>
      <c r="AQ234" s="63"/>
      <c r="AR234" s="62">
        <v>114</v>
      </c>
      <c r="AS234" s="62"/>
      <c r="AT234" s="514"/>
      <c r="AU234" s="515"/>
      <c r="AV234" s="511">
        <f t="shared" si="335"/>
        <v>114</v>
      </c>
      <c r="AW234" s="511">
        <f t="shared" si="336"/>
        <v>114</v>
      </c>
      <c r="AX234" s="64"/>
      <c r="AY234" s="65"/>
      <c r="AZ234" s="66"/>
      <c r="BA234" s="67"/>
      <c r="BB234" s="68"/>
      <c r="BC234" s="45">
        <f t="shared" si="337"/>
        <v>0</v>
      </c>
      <c r="BD234" s="44">
        <f t="shared" si="338"/>
        <v>0</v>
      </c>
      <c r="BE234" s="512">
        <f t="shared" si="339"/>
        <v>119.7</v>
      </c>
      <c r="BF234" s="242"/>
      <c r="BG234" s="210">
        <f t="shared" si="340"/>
        <v>0</v>
      </c>
      <c r="BH234" s="512">
        <f t="shared" si="341"/>
        <v>125.4</v>
      </c>
      <c r="BI234" s="95"/>
      <c r="BJ234" s="44">
        <f t="shared" si="342"/>
        <v>0</v>
      </c>
      <c r="BK234" s="512">
        <f t="shared" si="343"/>
        <v>131.1</v>
      </c>
      <c r="BL234" s="95"/>
      <c r="BM234" s="210">
        <f t="shared" si="344"/>
        <v>0</v>
      </c>
      <c r="BN234" s="512">
        <f t="shared" si="345"/>
        <v>136.79999999999998</v>
      </c>
      <c r="BO234" s="397">
        <f t="shared" si="346"/>
        <v>0</v>
      </c>
      <c r="BP234" s="210">
        <f t="shared" si="347"/>
        <v>0</v>
      </c>
      <c r="BQ234" s="44">
        <f t="shared" si="348"/>
        <v>0</v>
      </c>
      <c r="BR234" s="70">
        <v>3375</v>
      </c>
    </row>
    <row r="235" spans="1:70" ht="12" customHeight="1">
      <c r="A235" s="44" t="str">
        <f t="shared" si="331"/>
        <v>LA33376</v>
      </c>
      <c r="B235" s="115" t="s">
        <v>1125</v>
      </c>
      <c r="C235" s="47" t="s">
        <v>2654</v>
      </c>
      <c r="D235" s="115" t="s">
        <v>7</v>
      </c>
      <c r="E235" s="695" t="s">
        <v>1298</v>
      </c>
      <c r="F235" s="118" t="s">
        <v>58</v>
      </c>
      <c r="G235" s="536" t="s">
        <v>87</v>
      </c>
      <c r="H235" s="621" t="s">
        <v>74</v>
      </c>
      <c r="I235" s="223" t="s">
        <v>1798</v>
      </c>
      <c r="J235" s="636" t="s">
        <v>1808</v>
      </c>
      <c r="K235" s="636" t="s">
        <v>1801</v>
      </c>
      <c r="L235" s="223" t="s">
        <v>1799</v>
      </c>
      <c r="M235" s="641">
        <v>5.47</v>
      </c>
      <c r="N235" s="427">
        <v>2</v>
      </c>
      <c r="O235" s="545"/>
      <c r="P235" s="545"/>
      <c r="Q235" s="421"/>
      <c r="R235" s="50"/>
      <c r="S235" s="51"/>
      <c r="T235" s="52"/>
      <c r="U235" s="53"/>
      <c r="V235" s="54"/>
      <c r="W235" s="55"/>
      <c r="X235" s="56"/>
      <c r="Y235" s="57"/>
      <c r="Z235" s="58"/>
      <c r="AA235" s="59"/>
      <c r="AB235" s="95"/>
      <c r="AC235" s="95"/>
      <c r="AD235" s="213">
        <f t="shared" si="349"/>
        <v>0</v>
      </c>
      <c r="AE235" s="61">
        <f t="shared" si="332"/>
        <v>0</v>
      </c>
      <c r="AF235" s="62"/>
      <c r="AG235" s="62"/>
      <c r="AH235" s="63"/>
      <c r="AI235" s="62"/>
      <c r="AJ235" s="62"/>
      <c r="AK235" s="62"/>
      <c r="AL235" s="516"/>
      <c r="AM235" s="510"/>
      <c r="AN235" s="62">
        <f>ROUND(CEILING(AR235*('Summary '!$J$2/100+1),5),0)-1</f>
        <v>154</v>
      </c>
      <c r="AO235" s="63">
        <f t="shared" si="333"/>
        <v>0</v>
      </c>
      <c r="AP235" s="63">
        <f t="shared" si="334"/>
        <v>0</v>
      </c>
      <c r="AQ235" s="63"/>
      <c r="AR235" s="62">
        <v>124</v>
      </c>
      <c r="AS235" s="62"/>
      <c r="AT235" s="514"/>
      <c r="AU235" s="515"/>
      <c r="AV235" s="511">
        <f t="shared" si="335"/>
        <v>124</v>
      </c>
      <c r="AW235" s="511">
        <f t="shared" si="336"/>
        <v>124</v>
      </c>
      <c r="AX235" s="64"/>
      <c r="AY235" s="65"/>
      <c r="AZ235" s="66"/>
      <c r="BA235" s="67"/>
      <c r="BB235" s="68"/>
      <c r="BC235" s="45">
        <f t="shared" si="337"/>
        <v>0</v>
      </c>
      <c r="BD235" s="44">
        <f t="shared" si="338"/>
        <v>0</v>
      </c>
      <c r="BE235" s="512">
        <f t="shared" si="339"/>
        <v>130.20000000000002</v>
      </c>
      <c r="BF235" s="242"/>
      <c r="BG235" s="210">
        <f t="shared" si="340"/>
        <v>0</v>
      </c>
      <c r="BH235" s="512">
        <f t="shared" si="341"/>
        <v>136.4</v>
      </c>
      <c r="BI235" s="95"/>
      <c r="BJ235" s="44">
        <f t="shared" si="342"/>
        <v>0</v>
      </c>
      <c r="BK235" s="512">
        <f t="shared" si="343"/>
        <v>142.6</v>
      </c>
      <c r="BL235" s="95"/>
      <c r="BM235" s="210">
        <f t="shared" si="344"/>
        <v>0</v>
      </c>
      <c r="BN235" s="512">
        <f t="shared" si="345"/>
        <v>148.79999999999998</v>
      </c>
      <c r="BO235" s="397">
        <f t="shared" si="346"/>
        <v>0</v>
      </c>
      <c r="BP235" s="210">
        <f t="shared" si="347"/>
        <v>0</v>
      </c>
      <c r="BQ235" s="44">
        <f t="shared" si="348"/>
        <v>0</v>
      </c>
      <c r="BR235" s="70">
        <v>3376</v>
      </c>
    </row>
    <row r="236" spans="1:70" ht="12" customHeight="1">
      <c r="A236" s="44" t="str">
        <f t="shared" si="331"/>
        <v>LA33377</v>
      </c>
      <c r="B236" s="115" t="s">
        <v>1125</v>
      </c>
      <c r="C236" s="47" t="s">
        <v>2655</v>
      </c>
      <c r="D236" s="115" t="s">
        <v>7</v>
      </c>
      <c r="E236" s="695" t="s">
        <v>1298</v>
      </c>
      <c r="F236" s="118" t="s">
        <v>58</v>
      </c>
      <c r="G236" s="48" t="s">
        <v>93</v>
      </c>
      <c r="H236" s="621" t="s">
        <v>74</v>
      </c>
      <c r="I236" s="223" t="s">
        <v>1798</v>
      </c>
      <c r="J236" s="636" t="s">
        <v>1808</v>
      </c>
      <c r="K236" s="636" t="s">
        <v>1801</v>
      </c>
      <c r="L236" s="223" t="s">
        <v>1799</v>
      </c>
      <c r="M236" s="628">
        <v>7.2279999999999998</v>
      </c>
      <c r="N236" s="427">
        <v>5</v>
      </c>
      <c r="O236" s="545"/>
      <c r="P236" s="545"/>
      <c r="Q236" s="421"/>
      <c r="R236" s="50"/>
      <c r="S236" s="51"/>
      <c r="T236" s="52"/>
      <c r="U236" s="53"/>
      <c r="V236" s="54"/>
      <c r="W236" s="55"/>
      <c r="X236" s="56"/>
      <c r="Y236" s="57"/>
      <c r="Z236" s="58"/>
      <c r="AA236" s="59"/>
      <c r="AB236" s="95"/>
      <c r="AC236" s="95"/>
      <c r="AD236" s="213">
        <f t="shared" ref="AD236" si="350">SUM(Q236:AC236)</f>
        <v>0</v>
      </c>
      <c r="AE236" s="61">
        <f t="shared" si="332"/>
        <v>0</v>
      </c>
      <c r="AF236" s="62"/>
      <c r="AG236" s="62"/>
      <c r="AH236" s="63"/>
      <c r="AI236" s="62"/>
      <c r="AJ236" s="62"/>
      <c r="AK236" s="62"/>
      <c r="AL236" s="516"/>
      <c r="AM236" s="510"/>
      <c r="AN236" s="62">
        <f>ROUND(CEILING(AR236*('Summary '!$J$2/100+1),5),0)-1</f>
        <v>164</v>
      </c>
      <c r="AO236" s="63">
        <f t="shared" si="333"/>
        <v>0</v>
      </c>
      <c r="AP236" s="63">
        <f t="shared" si="334"/>
        <v>0</v>
      </c>
      <c r="AQ236" s="63"/>
      <c r="AR236" s="62">
        <v>134</v>
      </c>
      <c r="AS236" s="62"/>
      <c r="AT236" s="514"/>
      <c r="AU236" s="515"/>
      <c r="AV236" s="511">
        <f t="shared" si="335"/>
        <v>134</v>
      </c>
      <c r="AW236" s="511">
        <f t="shared" si="336"/>
        <v>134</v>
      </c>
      <c r="AX236" s="64"/>
      <c r="AY236" s="65"/>
      <c r="AZ236" s="66"/>
      <c r="BA236" s="67"/>
      <c r="BB236" s="68"/>
      <c r="BC236" s="45">
        <f t="shared" si="337"/>
        <v>0</v>
      </c>
      <c r="BD236" s="44">
        <f t="shared" si="338"/>
        <v>0</v>
      </c>
      <c r="BE236" s="512">
        <f t="shared" si="339"/>
        <v>140.70000000000002</v>
      </c>
      <c r="BF236" s="242"/>
      <c r="BG236" s="210">
        <f t="shared" si="340"/>
        <v>0</v>
      </c>
      <c r="BH236" s="512">
        <f t="shared" si="341"/>
        <v>147.4</v>
      </c>
      <c r="BI236" s="95"/>
      <c r="BJ236" s="44">
        <f t="shared" si="342"/>
        <v>0</v>
      </c>
      <c r="BK236" s="512">
        <f t="shared" si="343"/>
        <v>154.1</v>
      </c>
      <c r="BL236" s="95"/>
      <c r="BM236" s="210">
        <f t="shared" si="344"/>
        <v>0</v>
      </c>
      <c r="BN236" s="512">
        <f t="shared" si="345"/>
        <v>160.79999999999998</v>
      </c>
      <c r="BO236" s="397">
        <f t="shared" si="346"/>
        <v>0</v>
      </c>
      <c r="BP236" s="210">
        <f t="shared" si="347"/>
        <v>0</v>
      </c>
      <c r="BQ236" s="44">
        <f t="shared" si="348"/>
        <v>0</v>
      </c>
      <c r="BR236" s="70">
        <v>3377</v>
      </c>
    </row>
    <row r="237" spans="1:70" ht="12.75" customHeight="1">
      <c r="A237" s="44" t="str">
        <f t="shared" si="331"/>
        <v>LA30511</v>
      </c>
      <c r="B237" s="115" t="s">
        <v>1126</v>
      </c>
      <c r="C237" s="47" t="s">
        <v>1121</v>
      </c>
      <c r="D237" s="115" t="s">
        <v>7</v>
      </c>
      <c r="E237" s="232"/>
      <c r="F237" s="212" t="s">
        <v>63</v>
      </c>
      <c r="G237" s="212" t="s">
        <v>93</v>
      </c>
      <c r="H237" s="621" t="s">
        <v>74</v>
      </c>
      <c r="I237" s="223" t="s">
        <v>1798</v>
      </c>
      <c r="J237" s="636" t="s">
        <v>1808</v>
      </c>
      <c r="K237" s="636" t="s">
        <v>1801</v>
      </c>
      <c r="L237" s="223" t="s">
        <v>1799</v>
      </c>
      <c r="M237" s="628">
        <v>2.23</v>
      </c>
      <c r="N237" s="427">
        <v>5</v>
      </c>
      <c r="O237" s="545"/>
      <c r="P237" s="545"/>
      <c r="Q237" s="421"/>
      <c r="R237" s="50"/>
      <c r="S237" s="51"/>
      <c r="T237" s="52"/>
      <c r="U237" s="53"/>
      <c r="V237" s="54"/>
      <c r="W237" s="55"/>
      <c r="X237" s="56"/>
      <c r="Y237" s="57"/>
      <c r="Z237" s="58"/>
      <c r="AA237" s="59"/>
      <c r="AB237" s="95"/>
      <c r="AC237" s="95"/>
      <c r="AD237" s="213">
        <f t="shared" si="320"/>
        <v>0</v>
      </c>
      <c r="AE237" s="61">
        <f t="shared" si="332"/>
        <v>0</v>
      </c>
      <c r="AF237" s="62"/>
      <c r="AG237" s="62"/>
      <c r="AH237" s="63"/>
      <c r="AI237" s="62"/>
      <c r="AJ237" s="62"/>
      <c r="AK237" s="62"/>
      <c r="AL237" s="516"/>
      <c r="AM237" s="510"/>
      <c r="AN237" s="62">
        <f>ROUND(CEILING(AR237*('Summary '!$J$2/100+1),5),0)-1</f>
        <v>109</v>
      </c>
      <c r="AO237" s="63">
        <f t="shared" si="333"/>
        <v>0</v>
      </c>
      <c r="AP237" s="63">
        <f t="shared" si="334"/>
        <v>0</v>
      </c>
      <c r="AQ237" s="63"/>
      <c r="AR237" s="62">
        <v>89</v>
      </c>
      <c r="AS237" s="62"/>
      <c r="AT237" s="514"/>
      <c r="AU237" s="515"/>
      <c r="AV237" s="511">
        <f t="shared" si="335"/>
        <v>89</v>
      </c>
      <c r="AW237" s="511">
        <f t="shared" si="336"/>
        <v>89</v>
      </c>
      <c r="AX237" s="64"/>
      <c r="AY237" s="65"/>
      <c r="AZ237" s="66"/>
      <c r="BA237" s="67"/>
      <c r="BB237" s="68"/>
      <c r="BC237" s="45">
        <f t="shared" si="337"/>
        <v>0</v>
      </c>
      <c r="BD237" s="44">
        <f t="shared" si="338"/>
        <v>0</v>
      </c>
      <c r="BE237" s="512">
        <f t="shared" si="339"/>
        <v>93.45</v>
      </c>
      <c r="BF237" s="242"/>
      <c r="BG237" s="210">
        <f t="shared" si="340"/>
        <v>0</v>
      </c>
      <c r="BH237" s="512">
        <f t="shared" si="341"/>
        <v>97.9</v>
      </c>
      <c r="BI237" s="95"/>
      <c r="BJ237" s="44">
        <f t="shared" si="342"/>
        <v>0</v>
      </c>
      <c r="BK237" s="512">
        <f t="shared" si="343"/>
        <v>102.35</v>
      </c>
      <c r="BL237" s="95"/>
      <c r="BM237" s="210">
        <f t="shared" si="344"/>
        <v>0</v>
      </c>
      <c r="BN237" s="512">
        <f t="shared" si="345"/>
        <v>106.8</v>
      </c>
      <c r="BO237" s="397">
        <f t="shared" si="346"/>
        <v>0</v>
      </c>
      <c r="BP237" s="210">
        <f t="shared" si="347"/>
        <v>0</v>
      </c>
      <c r="BQ237" s="44">
        <f t="shared" si="348"/>
        <v>0</v>
      </c>
      <c r="BR237" s="70">
        <v>511</v>
      </c>
    </row>
    <row r="238" spans="1:70" ht="17">
      <c r="A238" s="116"/>
      <c r="B238" s="116"/>
      <c r="C238" s="297" t="s">
        <v>941</v>
      </c>
      <c r="D238" s="116"/>
      <c r="E238" s="229"/>
      <c r="F238" s="116"/>
      <c r="G238" s="116"/>
      <c r="H238" s="116"/>
      <c r="I238" s="229"/>
      <c r="J238" s="544"/>
      <c r="K238" s="544"/>
      <c r="L238" s="229"/>
      <c r="M238" s="116"/>
      <c r="N238" s="116"/>
      <c r="O238" s="116"/>
      <c r="P238" s="116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230"/>
      <c r="AC238" s="230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229"/>
      <c r="AV238" s="229"/>
      <c r="AW238" s="229"/>
      <c r="AX238" s="230"/>
      <c r="AY238" s="230"/>
      <c r="AZ238" s="230"/>
      <c r="BA238" s="230"/>
      <c r="BB238" s="230"/>
      <c r="BC238" s="229"/>
      <c r="BD238" s="229"/>
      <c r="BE238" s="229"/>
      <c r="BF238" s="229"/>
      <c r="BG238" s="229"/>
      <c r="BH238" s="230"/>
      <c r="BI238" s="229"/>
      <c r="BJ238" s="229"/>
      <c r="BK238" s="229"/>
      <c r="BL238" s="229"/>
      <c r="BM238" s="229"/>
      <c r="BN238" s="229"/>
      <c r="BO238" s="229"/>
      <c r="BP238" s="229"/>
      <c r="BQ238" s="116"/>
      <c r="BR238" s="117"/>
    </row>
    <row r="239" spans="1:70" ht="12.75" customHeight="1">
      <c r="A239" s="44" t="str">
        <f t="shared" ref="A239:A248" si="351">"LA3"&amp;REPT(0,4-LEN(BR239))&amp;BR239</f>
        <v>LA30904</v>
      </c>
      <c r="B239" s="120" t="s">
        <v>941</v>
      </c>
      <c r="C239" s="47" t="s">
        <v>931</v>
      </c>
      <c r="D239" s="115" t="s">
        <v>7</v>
      </c>
      <c r="E239" s="232"/>
      <c r="F239" s="48" t="s">
        <v>61</v>
      </c>
      <c r="G239" s="48" t="s">
        <v>76</v>
      </c>
      <c r="H239" s="48" t="s">
        <v>74</v>
      </c>
      <c r="I239" s="223" t="s">
        <v>1798</v>
      </c>
      <c r="J239" s="636" t="s">
        <v>1810</v>
      </c>
      <c r="K239" s="636" t="s">
        <v>1797</v>
      </c>
      <c r="L239" s="223" t="s">
        <v>1799</v>
      </c>
      <c r="M239" s="48">
        <v>4</v>
      </c>
      <c r="N239" s="119">
        <v>5</v>
      </c>
      <c r="O239" s="233"/>
      <c r="P239" s="233"/>
      <c r="Q239" s="49"/>
      <c r="R239" s="50"/>
      <c r="S239" s="51"/>
      <c r="T239" s="52"/>
      <c r="U239" s="53"/>
      <c r="V239" s="54"/>
      <c r="W239" s="55"/>
      <c r="X239" s="56"/>
      <c r="Y239" s="57"/>
      <c r="Z239" s="58"/>
      <c r="AA239" s="59"/>
      <c r="AB239" s="95"/>
      <c r="AC239" s="95"/>
      <c r="AD239" s="213">
        <f t="shared" si="320"/>
        <v>0</v>
      </c>
      <c r="AE239" s="61">
        <f t="shared" ref="AE239:AE248" si="352">N239*AD239</f>
        <v>0</v>
      </c>
      <c r="AF239" s="62"/>
      <c r="AG239" s="62"/>
      <c r="AH239" s="63"/>
      <c r="AI239" s="62"/>
      <c r="AJ239" s="62"/>
      <c r="AK239" s="62"/>
      <c r="AL239" s="516"/>
      <c r="AM239" s="510"/>
      <c r="AN239" s="62">
        <f>ROUND(CEILING(AR239*('Summary '!$J$2/100+1),5),0)-1</f>
        <v>129</v>
      </c>
      <c r="AO239" s="63">
        <f t="shared" ref="AO239:AO248" si="353">IF(P239=TRUE,-0.05,0)</f>
        <v>0</v>
      </c>
      <c r="AP239" s="63">
        <f t="shared" ref="AP239:AP248" si="354">IF(O239=TRUE,0.15,0)</f>
        <v>0</v>
      </c>
      <c r="AQ239" s="63"/>
      <c r="AR239" s="62">
        <v>104</v>
      </c>
      <c r="AS239" s="62"/>
      <c r="AT239" s="514"/>
      <c r="AU239" s="515"/>
      <c r="AV239" s="511">
        <f t="shared" ref="AV239:AV248" si="355">IF(OrderFormType="Wholesale",CEILING(AR239*ExchRate,ExchRateRoundUpTo),CEILING(AN239*ExchRate,ExchRateRoundUpTo)/1.22)</f>
        <v>104</v>
      </c>
      <c r="AW239" s="511">
        <f t="shared" ref="AW239:AW248" si="356">AV239*(1+AO239+AP239)</f>
        <v>104</v>
      </c>
      <c r="AX239" s="64"/>
      <c r="AY239" s="65"/>
      <c r="AZ239" s="66"/>
      <c r="BA239" s="67"/>
      <c r="BB239" s="68"/>
      <c r="BC239" s="45">
        <f t="shared" ref="BC239:BC248" si="357">SUM(AX239:BB239)</f>
        <v>0</v>
      </c>
      <c r="BD239" s="44">
        <f t="shared" ref="BD239:BD248" si="358">N239*BC239</f>
        <v>0</v>
      </c>
      <c r="BE239" s="512">
        <f t="shared" ref="BE239:BE248" si="359">AV239*(1.05+AO239+AP239)</f>
        <v>109.2</v>
      </c>
      <c r="BF239" s="242"/>
      <c r="BG239" s="210">
        <f t="shared" ref="BG239:BG248" si="360">$N239*BF239</f>
        <v>0</v>
      </c>
      <c r="BH239" s="512">
        <f t="shared" ref="BH239:BH248" si="361">$AV239*(1.1+$AO239+$AP239)</f>
        <v>114.4</v>
      </c>
      <c r="BI239" s="95"/>
      <c r="BJ239" s="44">
        <f t="shared" ref="BJ239:BJ248" si="362">N239*BI239</f>
        <v>0</v>
      </c>
      <c r="BK239" s="512">
        <f t="shared" ref="BK239:BK248" si="363">AV239*(1.15+AO239+AP239)</f>
        <v>119.6</v>
      </c>
      <c r="BL239" s="95"/>
      <c r="BM239" s="210">
        <f t="shared" ref="BM239:BM248" si="364">N239*BL239</f>
        <v>0</v>
      </c>
      <c r="BN239" s="512">
        <f t="shared" ref="BN239:BN248" si="365">AV239*(1.2+AO239+AP239)</f>
        <v>124.8</v>
      </c>
      <c r="BO239" s="397">
        <f t="shared" ref="BO239:BO248" si="366">(AD239*AW239)+(BC239*BE239)+(BF239*BH239)+(BI239*BK239)+(BL239*BN239)</f>
        <v>0</v>
      </c>
      <c r="BP239" s="210">
        <f t="shared" ref="BP239:BP248" si="367">AD239+BC239+BF239+BI239+BL239</f>
        <v>0</v>
      </c>
      <c r="BQ239" s="44">
        <f t="shared" ref="BQ239:BQ248" si="368">N239*BP239</f>
        <v>0</v>
      </c>
      <c r="BR239" s="70">
        <v>904</v>
      </c>
    </row>
    <row r="240" spans="1:70" ht="12.75" customHeight="1">
      <c r="A240" s="44" t="str">
        <f t="shared" si="351"/>
        <v>LA30905</v>
      </c>
      <c r="B240" s="120" t="s">
        <v>941</v>
      </c>
      <c r="C240" s="47" t="s">
        <v>932</v>
      </c>
      <c r="D240" s="115" t="s">
        <v>7</v>
      </c>
      <c r="E240" s="232"/>
      <c r="F240" s="48" t="s">
        <v>61</v>
      </c>
      <c r="G240" s="48" t="s">
        <v>76</v>
      </c>
      <c r="H240" s="48" t="s">
        <v>74</v>
      </c>
      <c r="I240" s="223" t="s">
        <v>1798</v>
      </c>
      <c r="J240" s="636" t="s">
        <v>1810</v>
      </c>
      <c r="K240" s="636" t="s">
        <v>1797</v>
      </c>
      <c r="L240" s="223" t="s">
        <v>1799</v>
      </c>
      <c r="M240" s="48">
        <v>4</v>
      </c>
      <c r="N240" s="119">
        <v>5</v>
      </c>
      <c r="O240" s="233"/>
      <c r="P240" s="233"/>
      <c r="Q240" s="49"/>
      <c r="R240" s="50"/>
      <c r="S240" s="51"/>
      <c r="T240" s="52"/>
      <c r="U240" s="53"/>
      <c r="V240" s="54"/>
      <c r="W240" s="55"/>
      <c r="X240" s="56"/>
      <c r="Y240" s="57"/>
      <c r="Z240" s="58"/>
      <c r="AA240" s="59"/>
      <c r="AB240" s="95"/>
      <c r="AC240" s="95"/>
      <c r="AD240" s="213">
        <f t="shared" si="320"/>
        <v>0</v>
      </c>
      <c r="AE240" s="61">
        <f t="shared" si="352"/>
        <v>0</v>
      </c>
      <c r="AF240" s="62"/>
      <c r="AG240" s="62"/>
      <c r="AH240" s="63"/>
      <c r="AI240" s="62"/>
      <c r="AJ240" s="62"/>
      <c r="AK240" s="62"/>
      <c r="AL240" s="516"/>
      <c r="AM240" s="510"/>
      <c r="AN240" s="62">
        <f>ROUND(CEILING(AR240*('Summary '!$J$2/100+1),5),0)-1</f>
        <v>129</v>
      </c>
      <c r="AO240" s="63">
        <f t="shared" si="353"/>
        <v>0</v>
      </c>
      <c r="AP240" s="63">
        <f t="shared" si="354"/>
        <v>0</v>
      </c>
      <c r="AQ240" s="63"/>
      <c r="AR240" s="62">
        <v>104</v>
      </c>
      <c r="AS240" s="62"/>
      <c r="AT240" s="514"/>
      <c r="AU240" s="515"/>
      <c r="AV240" s="511">
        <f t="shared" si="355"/>
        <v>104</v>
      </c>
      <c r="AW240" s="511">
        <f t="shared" si="356"/>
        <v>104</v>
      </c>
      <c r="AX240" s="64"/>
      <c r="AY240" s="65"/>
      <c r="AZ240" s="66"/>
      <c r="BA240" s="67"/>
      <c r="BB240" s="68"/>
      <c r="BC240" s="45">
        <f t="shared" si="357"/>
        <v>0</v>
      </c>
      <c r="BD240" s="44">
        <f t="shared" si="358"/>
        <v>0</v>
      </c>
      <c r="BE240" s="512">
        <f t="shared" si="359"/>
        <v>109.2</v>
      </c>
      <c r="BF240" s="242"/>
      <c r="BG240" s="210">
        <f t="shared" si="360"/>
        <v>0</v>
      </c>
      <c r="BH240" s="512">
        <f t="shared" si="361"/>
        <v>114.4</v>
      </c>
      <c r="BI240" s="95"/>
      <c r="BJ240" s="44">
        <f t="shared" si="362"/>
        <v>0</v>
      </c>
      <c r="BK240" s="512">
        <f t="shared" si="363"/>
        <v>119.6</v>
      </c>
      <c r="BL240" s="95"/>
      <c r="BM240" s="210">
        <f t="shared" si="364"/>
        <v>0</v>
      </c>
      <c r="BN240" s="512">
        <f t="shared" si="365"/>
        <v>124.8</v>
      </c>
      <c r="BO240" s="397">
        <f t="shared" si="366"/>
        <v>0</v>
      </c>
      <c r="BP240" s="210">
        <f t="shared" si="367"/>
        <v>0</v>
      </c>
      <c r="BQ240" s="44">
        <f t="shared" si="368"/>
        <v>0</v>
      </c>
      <c r="BR240" s="70">
        <v>905</v>
      </c>
    </row>
    <row r="241" spans="1:70" ht="12.75" customHeight="1">
      <c r="A241" s="44" t="str">
        <f t="shared" si="351"/>
        <v>LA30906</v>
      </c>
      <c r="B241" s="120" t="s">
        <v>941</v>
      </c>
      <c r="C241" s="47" t="s">
        <v>933</v>
      </c>
      <c r="D241" s="115" t="s">
        <v>7</v>
      </c>
      <c r="E241" s="232"/>
      <c r="F241" s="48" t="s">
        <v>61</v>
      </c>
      <c r="G241" s="48" t="s">
        <v>99</v>
      </c>
      <c r="H241" s="48" t="s">
        <v>74</v>
      </c>
      <c r="I241" s="223" t="s">
        <v>1798</v>
      </c>
      <c r="J241" s="636" t="s">
        <v>1810</v>
      </c>
      <c r="K241" s="636" t="s">
        <v>1797</v>
      </c>
      <c r="L241" s="223" t="s">
        <v>1799</v>
      </c>
      <c r="M241" s="48">
        <v>3.3570000000000002</v>
      </c>
      <c r="N241" s="119">
        <v>2</v>
      </c>
      <c r="O241" s="233"/>
      <c r="P241" s="233"/>
      <c r="Q241" s="49"/>
      <c r="R241" s="50"/>
      <c r="S241" s="51"/>
      <c r="T241" s="52"/>
      <c r="U241" s="53"/>
      <c r="V241" s="54"/>
      <c r="W241" s="55"/>
      <c r="X241" s="56"/>
      <c r="Y241" s="57"/>
      <c r="Z241" s="58"/>
      <c r="AA241" s="59"/>
      <c r="AB241" s="95"/>
      <c r="AC241" s="95"/>
      <c r="AD241" s="213">
        <f t="shared" si="320"/>
        <v>0</v>
      </c>
      <c r="AE241" s="61">
        <f t="shared" si="352"/>
        <v>0</v>
      </c>
      <c r="AF241" s="62"/>
      <c r="AG241" s="62"/>
      <c r="AH241" s="63"/>
      <c r="AI241" s="62"/>
      <c r="AJ241" s="62"/>
      <c r="AK241" s="62"/>
      <c r="AL241" s="516"/>
      <c r="AM241" s="510"/>
      <c r="AN241" s="62">
        <f>ROUND(CEILING(AR241*('Summary '!$J$2/100+1),5),0)-1</f>
        <v>129</v>
      </c>
      <c r="AO241" s="63">
        <f t="shared" si="353"/>
        <v>0</v>
      </c>
      <c r="AP241" s="63">
        <f t="shared" si="354"/>
        <v>0</v>
      </c>
      <c r="AQ241" s="63"/>
      <c r="AR241" s="62">
        <v>104</v>
      </c>
      <c r="AS241" s="62"/>
      <c r="AT241" s="514"/>
      <c r="AU241" s="515"/>
      <c r="AV241" s="511">
        <f t="shared" si="355"/>
        <v>104</v>
      </c>
      <c r="AW241" s="511">
        <f t="shared" si="356"/>
        <v>104</v>
      </c>
      <c r="AX241" s="64"/>
      <c r="AY241" s="65"/>
      <c r="AZ241" s="66"/>
      <c r="BA241" s="67"/>
      <c r="BB241" s="68"/>
      <c r="BC241" s="45">
        <f t="shared" si="357"/>
        <v>0</v>
      </c>
      <c r="BD241" s="44">
        <f t="shared" si="358"/>
        <v>0</v>
      </c>
      <c r="BE241" s="512">
        <f t="shared" si="359"/>
        <v>109.2</v>
      </c>
      <c r="BF241" s="242"/>
      <c r="BG241" s="210">
        <f t="shared" si="360"/>
        <v>0</v>
      </c>
      <c r="BH241" s="512">
        <f t="shared" si="361"/>
        <v>114.4</v>
      </c>
      <c r="BI241" s="95"/>
      <c r="BJ241" s="44">
        <f t="shared" si="362"/>
        <v>0</v>
      </c>
      <c r="BK241" s="512">
        <f t="shared" si="363"/>
        <v>119.6</v>
      </c>
      <c r="BL241" s="95"/>
      <c r="BM241" s="210">
        <f t="shared" si="364"/>
        <v>0</v>
      </c>
      <c r="BN241" s="512">
        <f t="shared" si="365"/>
        <v>124.8</v>
      </c>
      <c r="BO241" s="397">
        <f t="shared" si="366"/>
        <v>0</v>
      </c>
      <c r="BP241" s="210">
        <f t="shared" si="367"/>
        <v>0</v>
      </c>
      <c r="BQ241" s="44">
        <f t="shared" si="368"/>
        <v>0</v>
      </c>
      <c r="BR241" s="70">
        <v>906</v>
      </c>
    </row>
    <row r="242" spans="1:70" ht="12.75" customHeight="1">
      <c r="A242" s="44" t="str">
        <f t="shared" si="351"/>
        <v>LA30907</v>
      </c>
      <c r="B242" s="120" t="s">
        <v>941</v>
      </c>
      <c r="C242" s="47" t="s">
        <v>934</v>
      </c>
      <c r="D242" s="115" t="s">
        <v>7</v>
      </c>
      <c r="E242" s="232"/>
      <c r="F242" s="48" t="s">
        <v>61</v>
      </c>
      <c r="G242" s="48" t="s">
        <v>99</v>
      </c>
      <c r="H242" s="48" t="s">
        <v>74</v>
      </c>
      <c r="I242" s="223" t="s">
        <v>1798</v>
      </c>
      <c r="J242" s="636" t="s">
        <v>1810</v>
      </c>
      <c r="K242" s="636" t="s">
        <v>1797</v>
      </c>
      <c r="L242" s="223" t="s">
        <v>1799</v>
      </c>
      <c r="M242" s="48">
        <v>3.8919999999999999</v>
      </c>
      <c r="N242" s="119">
        <v>1</v>
      </c>
      <c r="O242" s="233"/>
      <c r="P242" s="233"/>
      <c r="Q242" s="49"/>
      <c r="R242" s="50"/>
      <c r="S242" s="51"/>
      <c r="T242" s="52"/>
      <c r="U242" s="53"/>
      <c r="V242" s="54"/>
      <c r="W242" s="55"/>
      <c r="X242" s="56"/>
      <c r="Y242" s="57"/>
      <c r="Z242" s="58"/>
      <c r="AA242" s="59"/>
      <c r="AB242" s="95"/>
      <c r="AC242" s="95"/>
      <c r="AD242" s="213">
        <f t="shared" si="320"/>
        <v>0</v>
      </c>
      <c r="AE242" s="61">
        <f t="shared" si="352"/>
        <v>0</v>
      </c>
      <c r="AF242" s="62"/>
      <c r="AG242" s="62"/>
      <c r="AH242" s="63"/>
      <c r="AI242" s="62"/>
      <c r="AJ242" s="62"/>
      <c r="AK242" s="62"/>
      <c r="AL242" s="516"/>
      <c r="AM242" s="510"/>
      <c r="AN242" s="62">
        <f>ROUND(CEILING(AR242*('Summary '!$J$2/100+1),5),0)-1</f>
        <v>129</v>
      </c>
      <c r="AO242" s="63">
        <f t="shared" si="353"/>
        <v>0</v>
      </c>
      <c r="AP242" s="63">
        <f t="shared" si="354"/>
        <v>0</v>
      </c>
      <c r="AQ242" s="63"/>
      <c r="AR242" s="62">
        <v>104</v>
      </c>
      <c r="AS242" s="62"/>
      <c r="AT242" s="514"/>
      <c r="AU242" s="515"/>
      <c r="AV242" s="511">
        <f t="shared" si="355"/>
        <v>104</v>
      </c>
      <c r="AW242" s="511">
        <f t="shared" si="356"/>
        <v>104</v>
      </c>
      <c r="AX242" s="64"/>
      <c r="AY242" s="65"/>
      <c r="AZ242" s="66"/>
      <c r="BA242" s="67"/>
      <c r="BB242" s="68"/>
      <c r="BC242" s="45">
        <f t="shared" si="357"/>
        <v>0</v>
      </c>
      <c r="BD242" s="44">
        <f t="shared" si="358"/>
        <v>0</v>
      </c>
      <c r="BE242" s="512">
        <f t="shared" si="359"/>
        <v>109.2</v>
      </c>
      <c r="BF242" s="242"/>
      <c r="BG242" s="210">
        <f t="shared" si="360"/>
        <v>0</v>
      </c>
      <c r="BH242" s="512">
        <f t="shared" si="361"/>
        <v>114.4</v>
      </c>
      <c r="BI242" s="95"/>
      <c r="BJ242" s="44">
        <f t="shared" si="362"/>
        <v>0</v>
      </c>
      <c r="BK242" s="512">
        <f t="shared" si="363"/>
        <v>119.6</v>
      </c>
      <c r="BL242" s="95"/>
      <c r="BM242" s="210">
        <f t="shared" si="364"/>
        <v>0</v>
      </c>
      <c r="BN242" s="512">
        <f t="shared" si="365"/>
        <v>124.8</v>
      </c>
      <c r="BO242" s="397">
        <f t="shared" si="366"/>
        <v>0</v>
      </c>
      <c r="BP242" s="210">
        <f t="shared" si="367"/>
        <v>0</v>
      </c>
      <c r="BQ242" s="44">
        <f t="shared" si="368"/>
        <v>0</v>
      </c>
      <c r="BR242" s="70">
        <v>907</v>
      </c>
    </row>
    <row r="243" spans="1:70" ht="12.75" customHeight="1">
      <c r="A243" s="44" t="str">
        <f t="shared" si="351"/>
        <v>LA30909</v>
      </c>
      <c r="B243" s="83" t="s">
        <v>941</v>
      </c>
      <c r="C243" s="83" t="s">
        <v>935</v>
      </c>
      <c r="D243" s="83" t="s">
        <v>65</v>
      </c>
      <c r="E243" s="247"/>
      <c r="F243" s="48" t="s">
        <v>342</v>
      </c>
      <c r="G243" s="650" t="s">
        <v>2016</v>
      </c>
      <c r="H243" s="48" t="s">
        <v>74</v>
      </c>
      <c r="I243" s="223" t="s">
        <v>1798</v>
      </c>
      <c r="J243" s="636" t="s">
        <v>1810</v>
      </c>
      <c r="K243" s="636" t="s">
        <v>1797</v>
      </c>
      <c r="L243" s="223" t="s">
        <v>1799</v>
      </c>
      <c r="M243" s="48">
        <v>2.8</v>
      </c>
      <c r="N243" s="119">
        <v>1</v>
      </c>
      <c r="O243" s="233"/>
      <c r="P243" s="233"/>
      <c r="Q243" s="49"/>
      <c r="R243" s="50"/>
      <c r="S243" s="51"/>
      <c r="T243" s="52"/>
      <c r="U243" s="53"/>
      <c r="V243" s="54"/>
      <c r="W243" s="55"/>
      <c r="X243" s="56"/>
      <c r="Y243" s="57"/>
      <c r="Z243" s="58"/>
      <c r="AA243" s="59"/>
      <c r="AB243" s="95"/>
      <c r="AC243" s="95"/>
      <c r="AD243" s="213">
        <f t="shared" si="320"/>
        <v>0</v>
      </c>
      <c r="AE243" s="61">
        <f t="shared" si="352"/>
        <v>0</v>
      </c>
      <c r="AF243" s="62"/>
      <c r="AG243" s="62"/>
      <c r="AH243" s="63"/>
      <c r="AI243" s="62"/>
      <c r="AJ243" s="62"/>
      <c r="AK243" s="62"/>
      <c r="AL243" s="516"/>
      <c r="AM243" s="510"/>
      <c r="AN243" s="62">
        <f>ROUND(CEILING(AR243*('Summary '!$J$4/100+1),5),0)-1</f>
        <v>234</v>
      </c>
      <c r="AO243" s="63">
        <f t="shared" si="353"/>
        <v>0</v>
      </c>
      <c r="AP243" s="63">
        <f t="shared" si="354"/>
        <v>0</v>
      </c>
      <c r="AQ243" s="63"/>
      <c r="AR243" s="62">
        <v>189</v>
      </c>
      <c r="AS243" s="62"/>
      <c r="AT243" s="514"/>
      <c r="AU243" s="515"/>
      <c r="AV243" s="511">
        <f t="shared" si="355"/>
        <v>189</v>
      </c>
      <c r="AW243" s="511">
        <f t="shared" si="356"/>
        <v>189</v>
      </c>
      <c r="AX243" s="64"/>
      <c r="AY243" s="65"/>
      <c r="AZ243" s="66"/>
      <c r="BA243" s="67"/>
      <c r="BB243" s="68"/>
      <c r="BC243" s="45">
        <f t="shared" si="357"/>
        <v>0</v>
      </c>
      <c r="BD243" s="44">
        <f t="shared" si="358"/>
        <v>0</v>
      </c>
      <c r="BE243" s="512">
        <f t="shared" si="359"/>
        <v>198.45000000000002</v>
      </c>
      <c r="BF243" s="242"/>
      <c r="BG243" s="210">
        <f t="shared" si="360"/>
        <v>0</v>
      </c>
      <c r="BH243" s="512">
        <f t="shared" si="361"/>
        <v>207.9</v>
      </c>
      <c r="BI243" s="400"/>
      <c r="BJ243" s="44">
        <f t="shared" si="362"/>
        <v>0</v>
      </c>
      <c r="BK243" s="512">
        <f t="shared" si="363"/>
        <v>217.35</v>
      </c>
      <c r="BL243" s="400"/>
      <c r="BM243" s="210">
        <f t="shared" si="364"/>
        <v>0</v>
      </c>
      <c r="BN243" s="512">
        <f t="shared" si="365"/>
        <v>226.79999999999998</v>
      </c>
      <c r="BO243" s="397">
        <f t="shared" si="366"/>
        <v>0</v>
      </c>
      <c r="BP243" s="210">
        <f t="shared" si="367"/>
        <v>0</v>
      </c>
      <c r="BQ243" s="44">
        <f t="shared" si="368"/>
        <v>0</v>
      </c>
      <c r="BR243" s="70">
        <v>909</v>
      </c>
    </row>
    <row r="244" spans="1:70" ht="12.75" customHeight="1">
      <c r="A244" s="44" t="str">
        <f t="shared" si="351"/>
        <v>LA31416</v>
      </c>
      <c r="B244" s="83" t="s">
        <v>941</v>
      </c>
      <c r="C244" s="83" t="s">
        <v>936</v>
      </c>
      <c r="D244" s="83" t="s">
        <v>65</v>
      </c>
      <c r="E244" s="247"/>
      <c r="F244" s="48" t="s">
        <v>342</v>
      </c>
      <c r="G244" s="650" t="s">
        <v>2029</v>
      </c>
      <c r="H244" s="48" t="s">
        <v>74</v>
      </c>
      <c r="I244" s="223" t="s">
        <v>1798</v>
      </c>
      <c r="J244" s="636" t="s">
        <v>1810</v>
      </c>
      <c r="K244" s="636" t="s">
        <v>1797</v>
      </c>
      <c r="L244" s="223" t="s">
        <v>1799</v>
      </c>
      <c r="M244" s="48">
        <v>2.6</v>
      </c>
      <c r="N244" s="119">
        <v>1</v>
      </c>
      <c r="O244" s="233"/>
      <c r="P244" s="233"/>
      <c r="Q244" s="49"/>
      <c r="R244" s="50"/>
      <c r="S244" s="51"/>
      <c r="T244" s="52"/>
      <c r="U244" s="53"/>
      <c r="V244" s="54"/>
      <c r="W244" s="55"/>
      <c r="X244" s="56"/>
      <c r="Y244" s="57"/>
      <c r="Z244" s="58"/>
      <c r="AA244" s="59"/>
      <c r="AB244" s="95"/>
      <c r="AC244" s="95"/>
      <c r="AD244" s="213">
        <f t="shared" si="320"/>
        <v>0</v>
      </c>
      <c r="AE244" s="61">
        <f t="shared" si="352"/>
        <v>0</v>
      </c>
      <c r="AF244" s="62"/>
      <c r="AG244" s="62"/>
      <c r="AH244" s="63"/>
      <c r="AI244" s="62"/>
      <c r="AJ244" s="62"/>
      <c r="AK244" s="62"/>
      <c r="AL244" s="516"/>
      <c r="AM244" s="510"/>
      <c r="AN244" s="62">
        <f>ROUND(CEILING(AR244*('Summary '!$J$4/100+1),5),0)-1</f>
        <v>234</v>
      </c>
      <c r="AO244" s="63">
        <f t="shared" si="353"/>
        <v>0</v>
      </c>
      <c r="AP244" s="63">
        <f t="shared" si="354"/>
        <v>0</v>
      </c>
      <c r="AQ244" s="63"/>
      <c r="AR244" s="62">
        <v>189</v>
      </c>
      <c r="AS244" s="62"/>
      <c r="AT244" s="514"/>
      <c r="AU244" s="515"/>
      <c r="AV244" s="511">
        <f t="shared" si="355"/>
        <v>189</v>
      </c>
      <c r="AW244" s="511">
        <f t="shared" si="356"/>
        <v>189</v>
      </c>
      <c r="AX244" s="64"/>
      <c r="AY244" s="65"/>
      <c r="AZ244" s="66"/>
      <c r="BA244" s="67"/>
      <c r="BB244" s="68"/>
      <c r="BC244" s="45">
        <f t="shared" si="357"/>
        <v>0</v>
      </c>
      <c r="BD244" s="44">
        <f t="shared" si="358"/>
        <v>0</v>
      </c>
      <c r="BE244" s="512">
        <f t="shared" si="359"/>
        <v>198.45000000000002</v>
      </c>
      <c r="BF244" s="242"/>
      <c r="BG244" s="210">
        <f t="shared" si="360"/>
        <v>0</v>
      </c>
      <c r="BH244" s="512">
        <f t="shared" si="361"/>
        <v>207.9</v>
      </c>
      <c r="BI244" s="400"/>
      <c r="BJ244" s="44">
        <f t="shared" si="362"/>
        <v>0</v>
      </c>
      <c r="BK244" s="512">
        <f t="shared" si="363"/>
        <v>217.35</v>
      </c>
      <c r="BL244" s="400"/>
      <c r="BM244" s="210">
        <f t="shared" si="364"/>
        <v>0</v>
      </c>
      <c r="BN244" s="512">
        <f t="shared" si="365"/>
        <v>226.79999999999998</v>
      </c>
      <c r="BO244" s="397">
        <f t="shared" si="366"/>
        <v>0</v>
      </c>
      <c r="BP244" s="210">
        <f t="shared" si="367"/>
        <v>0</v>
      </c>
      <c r="BQ244" s="44">
        <f t="shared" si="368"/>
        <v>0</v>
      </c>
      <c r="BR244" s="70">
        <v>1416</v>
      </c>
    </row>
    <row r="245" spans="1:70" ht="12.75" customHeight="1">
      <c r="A245" s="44" t="str">
        <f t="shared" si="351"/>
        <v>LA31414</v>
      </c>
      <c r="B245" s="83" t="s">
        <v>941</v>
      </c>
      <c r="C245" s="83" t="s">
        <v>937</v>
      </c>
      <c r="D245" s="83" t="s">
        <v>65</v>
      </c>
      <c r="E245" s="247"/>
      <c r="F245" s="48" t="s">
        <v>342</v>
      </c>
      <c r="G245" s="650" t="s">
        <v>2030</v>
      </c>
      <c r="H245" s="48" t="s">
        <v>74</v>
      </c>
      <c r="I245" s="223" t="s">
        <v>1798</v>
      </c>
      <c r="J245" s="636" t="s">
        <v>1810</v>
      </c>
      <c r="K245" s="636" t="s">
        <v>1797</v>
      </c>
      <c r="L245" s="223" t="s">
        <v>1799</v>
      </c>
      <c r="M245" s="48">
        <v>2.5</v>
      </c>
      <c r="N245" s="119">
        <v>1</v>
      </c>
      <c r="O245" s="233"/>
      <c r="P245" s="233"/>
      <c r="Q245" s="49"/>
      <c r="R245" s="50"/>
      <c r="S245" s="51"/>
      <c r="T245" s="52"/>
      <c r="U245" s="53"/>
      <c r="V245" s="54"/>
      <c r="W245" s="55"/>
      <c r="X245" s="56"/>
      <c r="Y245" s="57"/>
      <c r="Z245" s="58"/>
      <c r="AA245" s="59"/>
      <c r="AB245" s="95"/>
      <c r="AC245" s="95"/>
      <c r="AD245" s="213">
        <f t="shared" si="320"/>
        <v>0</v>
      </c>
      <c r="AE245" s="61">
        <f t="shared" si="352"/>
        <v>0</v>
      </c>
      <c r="AF245" s="62"/>
      <c r="AG245" s="62"/>
      <c r="AH245" s="63"/>
      <c r="AI245" s="62"/>
      <c r="AJ245" s="62"/>
      <c r="AK245" s="62"/>
      <c r="AL245" s="516"/>
      <c r="AM245" s="510"/>
      <c r="AN245" s="62">
        <f>ROUND(CEILING(AR245*('Summary '!$J$4/100+1),5),0)-1</f>
        <v>234</v>
      </c>
      <c r="AO245" s="63">
        <f t="shared" si="353"/>
        <v>0</v>
      </c>
      <c r="AP245" s="63">
        <f t="shared" si="354"/>
        <v>0</v>
      </c>
      <c r="AQ245" s="63"/>
      <c r="AR245" s="62">
        <v>189</v>
      </c>
      <c r="AS245" s="62"/>
      <c r="AT245" s="514"/>
      <c r="AU245" s="515"/>
      <c r="AV245" s="511">
        <f t="shared" si="355"/>
        <v>189</v>
      </c>
      <c r="AW245" s="511">
        <f t="shared" si="356"/>
        <v>189</v>
      </c>
      <c r="AX245" s="64"/>
      <c r="AY245" s="65"/>
      <c r="AZ245" s="66"/>
      <c r="BA245" s="67"/>
      <c r="BB245" s="68"/>
      <c r="BC245" s="45">
        <f t="shared" si="357"/>
        <v>0</v>
      </c>
      <c r="BD245" s="44">
        <f t="shared" si="358"/>
        <v>0</v>
      </c>
      <c r="BE245" s="512">
        <f t="shared" si="359"/>
        <v>198.45000000000002</v>
      </c>
      <c r="BF245" s="242"/>
      <c r="BG245" s="210">
        <f t="shared" si="360"/>
        <v>0</v>
      </c>
      <c r="BH245" s="512">
        <f t="shared" si="361"/>
        <v>207.9</v>
      </c>
      <c r="BI245" s="400"/>
      <c r="BJ245" s="44">
        <f t="shared" si="362"/>
        <v>0</v>
      </c>
      <c r="BK245" s="512">
        <f t="shared" si="363"/>
        <v>217.35</v>
      </c>
      <c r="BL245" s="400"/>
      <c r="BM245" s="210">
        <f t="shared" si="364"/>
        <v>0</v>
      </c>
      <c r="BN245" s="512">
        <f t="shared" si="365"/>
        <v>226.79999999999998</v>
      </c>
      <c r="BO245" s="397">
        <f t="shared" si="366"/>
        <v>0</v>
      </c>
      <c r="BP245" s="210">
        <f t="shared" si="367"/>
        <v>0</v>
      </c>
      <c r="BQ245" s="44">
        <f t="shared" si="368"/>
        <v>0</v>
      </c>
      <c r="BR245" s="70">
        <v>1414</v>
      </c>
    </row>
    <row r="246" spans="1:70" ht="12.75" customHeight="1">
      <c r="A246" s="44" t="str">
        <f t="shared" si="351"/>
        <v>LA31417</v>
      </c>
      <c r="B246" s="83" t="s">
        <v>941</v>
      </c>
      <c r="C246" s="83" t="s">
        <v>938</v>
      </c>
      <c r="D246" s="83" t="s">
        <v>65</v>
      </c>
      <c r="E246" s="247"/>
      <c r="F246" s="48" t="s">
        <v>342</v>
      </c>
      <c r="G246" s="650" t="s">
        <v>2031</v>
      </c>
      <c r="H246" s="48" t="s">
        <v>74</v>
      </c>
      <c r="I246" s="223" t="s">
        <v>1798</v>
      </c>
      <c r="J246" s="636" t="s">
        <v>1810</v>
      </c>
      <c r="K246" s="636" t="s">
        <v>1797</v>
      </c>
      <c r="L246" s="223" t="s">
        <v>1799</v>
      </c>
      <c r="M246" s="48">
        <v>2.7</v>
      </c>
      <c r="N246" s="119">
        <v>1</v>
      </c>
      <c r="O246" s="233"/>
      <c r="P246" s="233"/>
      <c r="Q246" s="49"/>
      <c r="R246" s="50"/>
      <c r="S246" s="51"/>
      <c r="T246" s="52"/>
      <c r="U246" s="53"/>
      <c r="V246" s="54"/>
      <c r="W246" s="55"/>
      <c r="X246" s="56"/>
      <c r="Y246" s="57"/>
      <c r="Z246" s="58"/>
      <c r="AA246" s="59"/>
      <c r="AB246" s="95"/>
      <c r="AC246" s="95"/>
      <c r="AD246" s="213">
        <f t="shared" si="320"/>
        <v>0</v>
      </c>
      <c r="AE246" s="61">
        <f t="shared" si="352"/>
        <v>0</v>
      </c>
      <c r="AF246" s="62"/>
      <c r="AG246" s="62"/>
      <c r="AH246" s="63"/>
      <c r="AI246" s="62"/>
      <c r="AJ246" s="62"/>
      <c r="AK246" s="62"/>
      <c r="AL246" s="516"/>
      <c r="AM246" s="510"/>
      <c r="AN246" s="62">
        <f>ROUND(CEILING(AR246*('Summary '!$J$4/100+1),5),0)-1</f>
        <v>234</v>
      </c>
      <c r="AO246" s="63">
        <f t="shared" si="353"/>
        <v>0</v>
      </c>
      <c r="AP246" s="63">
        <f t="shared" si="354"/>
        <v>0</v>
      </c>
      <c r="AQ246" s="63"/>
      <c r="AR246" s="62">
        <v>189</v>
      </c>
      <c r="AS246" s="62"/>
      <c r="AT246" s="514"/>
      <c r="AU246" s="515"/>
      <c r="AV246" s="511">
        <f t="shared" si="355"/>
        <v>189</v>
      </c>
      <c r="AW246" s="511">
        <f t="shared" si="356"/>
        <v>189</v>
      </c>
      <c r="AX246" s="64"/>
      <c r="AY246" s="65"/>
      <c r="AZ246" s="66"/>
      <c r="BA246" s="67"/>
      <c r="BB246" s="68"/>
      <c r="BC246" s="45">
        <f t="shared" si="357"/>
        <v>0</v>
      </c>
      <c r="BD246" s="44">
        <f t="shared" si="358"/>
        <v>0</v>
      </c>
      <c r="BE246" s="512">
        <f t="shared" si="359"/>
        <v>198.45000000000002</v>
      </c>
      <c r="BF246" s="242"/>
      <c r="BG246" s="210">
        <f t="shared" si="360"/>
        <v>0</v>
      </c>
      <c r="BH246" s="512">
        <f t="shared" si="361"/>
        <v>207.9</v>
      </c>
      <c r="BI246" s="400"/>
      <c r="BJ246" s="44">
        <f t="shared" si="362"/>
        <v>0</v>
      </c>
      <c r="BK246" s="512">
        <f t="shared" si="363"/>
        <v>217.35</v>
      </c>
      <c r="BL246" s="400"/>
      <c r="BM246" s="210">
        <f t="shared" si="364"/>
        <v>0</v>
      </c>
      <c r="BN246" s="512">
        <f t="shared" si="365"/>
        <v>226.79999999999998</v>
      </c>
      <c r="BO246" s="397">
        <f t="shared" si="366"/>
        <v>0</v>
      </c>
      <c r="BP246" s="210">
        <f t="shared" si="367"/>
        <v>0</v>
      </c>
      <c r="BQ246" s="44">
        <f t="shared" si="368"/>
        <v>0</v>
      </c>
      <c r="BR246" s="70">
        <v>1417</v>
      </c>
    </row>
    <row r="247" spans="1:70" ht="12.75" customHeight="1">
      <c r="A247" s="44" t="str">
        <f t="shared" si="351"/>
        <v>LA31418</v>
      </c>
      <c r="B247" s="83" t="s">
        <v>941</v>
      </c>
      <c r="C247" s="83" t="s">
        <v>939</v>
      </c>
      <c r="D247" s="83" t="s">
        <v>65</v>
      </c>
      <c r="E247" s="247"/>
      <c r="F247" s="48" t="s">
        <v>342</v>
      </c>
      <c r="G247" s="650" t="s">
        <v>2032</v>
      </c>
      <c r="H247" s="48" t="s">
        <v>74</v>
      </c>
      <c r="I247" s="223" t="s">
        <v>1798</v>
      </c>
      <c r="J247" s="636" t="s">
        <v>1810</v>
      </c>
      <c r="K247" s="636" t="s">
        <v>1797</v>
      </c>
      <c r="L247" s="223" t="s">
        <v>1799</v>
      </c>
      <c r="M247" s="48">
        <v>2.6</v>
      </c>
      <c r="N247" s="119">
        <v>1</v>
      </c>
      <c r="O247" s="233"/>
      <c r="P247" s="233"/>
      <c r="Q247" s="49"/>
      <c r="R247" s="50"/>
      <c r="S247" s="51"/>
      <c r="T247" s="52"/>
      <c r="U247" s="53"/>
      <c r="V247" s="54"/>
      <c r="W247" s="55"/>
      <c r="X247" s="56"/>
      <c r="Y247" s="57"/>
      <c r="Z247" s="58"/>
      <c r="AA247" s="59"/>
      <c r="AB247" s="95"/>
      <c r="AC247" s="95"/>
      <c r="AD247" s="213">
        <f t="shared" si="320"/>
        <v>0</v>
      </c>
      <c r="AE247" s="61">
        <f t="shared" si="352"/>
        <v>0</v>
      </c>
      <c r="AF247" s="62"/>
      <c r="AG247" s="62"/>
      <c r="AH247" s="63"/>
      <c r="AI247" s="62"/>
      <c r="AJ247" s="62"/>
      <c r="AK247" s="62"/>
      <c r="AL247" s="516"/>
      <c r="AM247" s="510"/>
      <c r="AN247" s="62">
        <f>ROUND(CEILING(AR247*('Summary '!$J$4/100+1),5),0)-1</f>
        <v>234</v>
      </c>
      <c r="AO247" s="63">
        <f t="shared" si="353"/>
        <v>0</v>
      </c>
      <c r="AP247" s="63">
        <f t="shared" si="354"/>
        <v>0</v>
      </c>
      <c r="AQ247" s="63"/>
      <c r="AR247" s="62">
        <v>189</v>
      </c>
      <c r="AS247" s="62"/>
      <c r="AT247" s="514"/>
      <c r="AU247" s="515"/>
      <c r="AV247" s="511">
        <f t="shared" si="355"/>
        <v>189</v>
      </c>
      <c r="AW247" s="511">
        <f t="shared" si="356"/>
        <v>189</v>
      </c>
      <c r="AX247" s="64"/>
      <c r="AY247" s="65"/>
      <c r="AZ247" s="66"/>
      <c r="BA247" s="67"/>
      <c r="BB247" s="68"/>
      <c r="BC247" s="45">
        <f t="shared" si="357"/>
        <v>0</v>
      </c>
      <c r="BD247" s="44">
        <f t="shared" si="358"/>
        <v>0</v>
      </c>
      <c r="BE247" s="512">
        <f t="shared" si="359"/>
        <v>198.45000000000002</v>
      </c>
      <c r="BF247" s="242"/>
      <c r="BG247" s="210">
        <f t="shared" si="360"/>
        <v>0</v>
      </c>
      <c r="BH247" s="512">
        <f t="shared" si="361"/>
        <v>207.9</v>
      </c>
      <c r="BI247" s="400"/>
      <c r="BJ247" s="44">
        <f t="shared" si="362"/>
        <v>0</v>
      </c>
      <c r="BK247" s="512">
        <f t="shared" si="363"/>
        <v>217.35</v>
      </c>
      <c r="BL247" s="400"/>
      <c r="BM247" s="210">
        <f t="shared" si="364"/>
        <v>0</v>
      </c>
      <c r="BN247" s="512">
        <f t="shared" si="365"/>
        <v>226.79999999999998</v>
      </c>
      <c r="BO247" s="397">
        <f t="shared" si="366"/>
        <v>0</v>
      </c>
      <c r="BP247" s="210">
        <f t="shared" si="367"/>
        <v>0</v>
      </c>
      <c r="BQ247" s="44">
        <f t="shared" si="368"/>
        <v>0</v>
      </c>
      <c r="BR247" s="70">
        <v>1418</v>
      </c>
    </row>
    <row r="248" spans="1:70" ht="12.75" customHeight="1">
      <c r="A248" s="44" t="str">
        <f t="shared" si="351"/>
        <v>LA30886</v>
      </c>
      <c r="B248" s="120" t="s">
        <v>941</v>
      </c>
      <c r="C248" s="47" t="s">
        <v>1085</v>
      </c>
      <c r="D248" s="115" t="s">
        <v>7</v>
      </c>
      <c r="E248" s="232"/>
      <c r="F248" s="48" t="s">
        <v>391</v>
      </c>
      <c r="G248" s="48" t="s">
        <v>93</v>
      </c>
      <c r="H248" s="48" t="s">
        <v>95</v>
      </c>
      <c r="I248" s="223" t="s">
        <v>1798</v>
      </c>
      <c r="J248" s="636" t="s">
        <v>1810</v>
      </c>
      <c r="K248" s="636" t="s">
        <v>1797</v>
      </c>
      <c r="L248" s="223" t="s">
        <v>1799</v>
      </c>
      <c r="M248" s="48">
        <v>1.4</v>
      </c>
      <c r="N248" s="44">
        <v>10</v>
      </c>
      <c r="O248" s="210"/>
      <c r="P248" s="210"/>
      <c r="Q248" s="49"/>
      <c r="R248" s="50"/>
      <c r="S248" s="51"/>
      <c r="T248" s="52"/>
      <c r="U248" s="53"/>
      <c r="V248" s="54"/>
      <c r="W248" s="55"/>
      <c r="X248" s="56"/>
      <c r="Y248" s="57"/>
      <c r="Z248" s="58"/>
      <c r="AA248" s="59"/>
      <c r="AB248" s="95"/>
      <c r="AC248" s="95"/>
      <c r="AD248" s="213">
        <f t="shared" si="320"/>
        <v>0</v>
      </c>
      <c r="AE248" s="61">
        <f t="shared" si="352"/>
        <v>0</v>
      </c>
      <c r="AF248" s="62"/>
      <c r="AG248" s="62"/>
      <c r="AH248" s="63"/>
      <c r="AI248" s="62"/>
      <c r="AJ248" s="62"/>
      <c r="AK248" s="62"/>
      <c r="AL248" s="516"/>
      <c r="AM248" s="510"/>
      <c r="AN248" s="62">
        <f>ROUND(CEILING(AR248*('Summary '!$J$2/100+1),5),0)-1</f>
        <v>129</v>
      </c>
      <c r="AO248" s="63">
        <f t="shared" si="353"/>
        <v>0</v>
      </c>
      <c r="AP248" s="63">
        <f t="shared" si="354"/>
        <v>0</v>
      </c>
      <c r="AQ248" s="63"/>
      <c r="AR248" s="62">
        <v>104</v>
      </c>
      <c r="AS248" s="62"/>
      <c r="AT248" s="514"/>
      <c r="AU248" s="515"/>
      <c r="AV248" s="511">
        <f t="shared" si="355"/>
        <v>104</v>
      </c>
      <c r="AW248" s="511">
        <f t="shared" si="356"/>
        <v>104</v>
      </c>
      <c r="AX248" s="64"/>
      <c r="AY248" s="65"/>
      <c r="AZ248" s="66"/>
      <c r="BA248" s="67"/>
      <c r="BB248" s="68"/>
      <c r="BC248" s="45">
        <f t="shared" si="357"/>
        <v>0</v>
      </c>
      <c r="BD248" s="44">
        <f t="shared" si="358"/>
        <v>0</v>
      </c>
      <c r="BE248" s="512">
        <f t="shared" si="359"/>
        <v>109.2</v>
      </c>
      <c r="BF248" s="242"/>
      <c r="BG248" s="210">
        <f t="shared" si="360"/>
        <v>0</v>
      </c>
      <c r="BH248" s="512">
        <f t="shared" si="361"/>
        <v>114.4</v>
      </c>
      <c r="BI248" s="95"/>
      <c r="BJ248" s="44">
        <f t="shared" si="362"/>
        <v>0</v>
      </c>
      <c r="BK248" s="512">
        <f t="shared" si="363"/>
        <v>119.6</v>
      </c>
      <c r="BL248" s="95"/>
      <c r="BM248" s="210">
        <f t="shared" si="364"/>
        <v>0</v>
      </c>
      <c r="BN248" s="512">
        <f t="shared" si="365"/>
        <v>124.8</v>
      </c>
      <c r="BO248" s="397">
        <f t="shared" si="366"/>
        <v>0</v>
      </c>
      <c r="BP248" s="210">
        <f t="shared" si="367"/>
        <v>0</v>
      </c>
      <c r="BQ248" s="44">
        <f t="shared" si="368"/>
        <v>0</v>
      </c>
      <c r="BR248" s="70">
        <v>886</v>
      </c>
    </row>
    <row r="249" spans="1:70" ht="17">
      <c r="A249" s="116"/>
      <c r="B249" s="116"/>
      <c r="C249" s="297" t="s">
        <v>61</v>
      </c>
      <c r="D249" s="116"/>
      <c r="E249" s="229"/>
      <c r="F249" s="116"/>
      <c r="G249" s="116"/>
      <c r="H249" s="116"/>
      <c r="I249" s="229"/>
      <c r="J249" s="229"/>
      <c r="K249" s="229"/>
      <c r="L249" s="229"/>
      <c r="M249" s="116"/>
      <c r="N249" s="116"/>
      <c r="O249" s="229"/>
      <c r="P249" s="229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230"/>
      <c r="AC249" s="230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229"/>
      <c r="AT249" s="229"/>
      <c r="AU249" s="229"/>
      <c r="AV249" s="229"/>
      <c r="AW249" s="229"/>
      <c r="AX249" s="230"/>
      <c r="AY249" s="230"/>
      <c r="AZ249" s="230"/>
      <c r="BA249" s="230"/>
      <c r="BB249" s="230"/>
      <c r="BC249" s="229"/>
      <c r="BD249" s="229"/>
      <c r="BE249" s="229"/>
      <c r="BF249" s="229"/>
      <c r="BG249" s="229"/>
      <c r="BH249" s="230"/>
      <c r="BI249" s="229"/>
      <c r="BJ249" s="229"/>
      <c r="BK249" s="229"/>
      <c r="BL249" s="229"/>
      <c r="BM249" s="229"/>
      <c r="BN249" s="229"/>
      <c r="BO249" s="229"/>
      <c r="BP249" s="229"/>
      <c r="BQ249" s="116"/>
      <c r="BR249" s="117"/>
    </row>
    <row r="250" spans="1:70" ht="12.75" customHeight="1">
      <c r="A250" s="44" t="str">
        <f>"LA3"&amp;REPT(0,4-LEN(BR250))&amp;BR250</f>
        <v>LA30908</v>
      </c>
      <c r="B250" s="120" t="s">
        <v>61</v>
      </c>
      <c r="C250" s="120" t="s">
        <v>1045</v>
      </c>
      <c r="D250" s="115" t="s">
        <v>7</v>
      </c>
      <c r="E250" s="232"/>
      <c r="F250" s="118" t="s">
        <v>1823</v>
      </c>
      <c r="G250" s="48" t="s">
        <v>76</v>
      </c>
      <c r="H250" s="48" t="s">
        <v>74</v>
      </c>
      <c r="I250" s="223" t="s">
        <v>1798</v>
      </c>
      <c r="J250" s="636" t="s">
        <v>1810</v>
      </c>
      <c r="K250" s="636" t="s">
        <v>1797</v>
      </c>
      <c r="L250" s="223" t="s">
        <v>1799</v>
      </c>
      <c r="M250" s="48">
        <v>5.9779999999999998</v>
      </c>
      <c r="N250" s="119">
        <v>5</v>
      </c>
      <c r="O250" s="233"/>
      <c r="P250" s="233"/>
      <c r="Q250" s="49"/>
      <c r="R250" s="50"/>
      <c r="S250" s="51"/>
      <c r="T250" s="52"/>
      <c r="U250" s="53"/>
      <c r="V250" s="54"/>
      <c r="W250" s="55"/>
      <c r="X250" s="56"/>
      <c r="Y250" s="57"/>
      <c r="Z250" s="58"/>
      <c r="AA250" s="59"/>
      <c r="AB250" s="95"/>
      <c r="AC250" s="95"/>
      <c r="AD250" s="213">
        <f t="shared" si="320"/>
        <v>0</v>
      </c>
      <c r="AE250" s="61">
        <f>N250*AD250</f>
        <v>0</v>
      </c>
      <c r="AF250" s="62"/>
      <c r="AG250" s="62"/>
      <c r="AH250" s="63"/>
      <c r="AI250" s="62"/>
      <c r="AJ250" s="62"/>
      <c r="AK250" s="62"/>
      <c r="AL250" s="516"/>
      <c r="AM250" s="510"/>
      <c r="AN250" s="62">
        <f>ROUND(CEILING(AR250*('Summary '!$J$2/100+1),5),0)-1</f>
        <v>164</v>
      </c>
      <c r="AO250" s="63">
        <f>IF(P250=TRUE,-0.05,0)</f>
        <v>0</v>
      </c>
      <c r="AP250" s="63">
        <f>IF(O250=TRUE,0.15,0)</f>
        <v>0</v>
      </c>
      <c r="AQ250" s="63"/>
      <c r="AR250" s="62">
        <v>134</v>
      </c>
      <c r="AS250" s="62"/>
      <c r="AT250" s="514"/>
      <c r="AU250" s="515"/>
      <c r="AV250" s="511">
        <f>IF(OrderFormType="Wholesale",CEILING(AR250*ExchRate,ExchRateRoundUpTo),CEILING(AN250*ExchRate,ExchRateRoundUpTo)/1.22)</f>
        <v>134</v>
      </c>
      <c r="AW250" s="511">
        <f>AV250*(1+AO250+AP250)</f>
        <v>134</v>
      </c>
      <c r="AX250" s="64"/>
      <c r="AY250" s="65"/>
      <c r="AZ250" s="66"/>
      <c r="BA250" s="67"/>
      <c r="BB250" s="68"/>
      <c r="BC250" s="45">
        <f>SUM(AX250:BB250)</f>
        <v>0</v>
      </c>
      <c r="BD250" s="44">
        <f>N250*BC250</f>
        <v>0</v>
      </c>
      <c r="BE250" s="512">
        <f>AV250*(1.05+AO250+AP250)</f>
        <v>140.70000000000002</v>
      </c>
      <c r="BF250" s="242"/>
      <c r="BG250" s="210">
        <f>$N250*BF250</f>
        <v>0</v>
      </c>
      <c r="BH250" s="512">
        <f>$AV250*(1.1+$AO250+$AP250)</f>
        <v>147.4</v>
      </c>
      <c r="BI250" s="95"/>
      <c r="BJ250" s="44">
        <f>N250*BI250</f>
        <v>0</v>
      </c>
      <c r="BK250" s="512">
        <f>AV250*(1.15+AO250+AP250)</f>
        <v>154.1</v>
      </c>
      <c r="BL250" s="95"/>
      <c r="BM250" s="210">
        <f>N250*BL250</f>
        <v>0</v>
      </c>
      <c r="BN250" s="512">
        <f>AV250*(1.2+AO250+AP250)</f>
        <v>160.79999999999998</v>
      </c>
      <c r="BO250" s="397">
        <f>(AD250*AW250)+(BC250*BE250)+(BF250*BH250)+(BI250*BK250)+(BL250*BN250)</f>
        <v>0</v>
      </c>
      <c r="BP250" s="210">
        <f>AD250+BC250+BF250+BI250+BL250</f>
        <v>0</v>
      </c>
      <c r="BQ250" s="44">
        <f>N250*BP250</f>
        <v>0</v>
      </c>
      <c r="BR250" s="70">
        <v>908</v>
      </c>
    </row>
    <row r="251" spans="1:70" ht="12.75" customHeight="1">
      <c r="A251" s="44" t="str">
        <f>"LA3"&amp;REPT(0,4-LEN(BR251))&amp;BR251</f>
        <v>LA30082</v>
      </c>
      <c r="B251" s="120" t="s">
        <v>61</v>
      </c>
      <c r="C251" s="120" t="s">
        <v>1046</v>
      </c>
      <c r="D251" s="115" t="s">
        <v>7</v>
      </c>
      <c r="E251" s="232"/>
      <c r="F251" s="48" t="s">
        <v>61</v>
      </c>
      <c r="G251" s="48" t="s">
        <v>76</v>
      </c>
      <c r="H251" s="48" t="s">
        <v>74</v>
      </c>
      <c r="I251" s="223" t="s">
        <v>1798</v>
      </c>
      <c r="J251" s="636" t="s">
        <v>1810</v>
      </c>
      <c r="K251" s="636" t="s">
        <v>1797</v>
      </c>
      <c r="L251" s="223" t="s">
        <v>1799</v>
      </c>
      <c r="M251" s="48">
        <v>5.1334999999999997</v>
      </c>
      <c r="N251" s="119">
        <v>5</v>
      </c>
      <c r="O251" s="233"/>
      <c r="P251" s="233"/>
      <c r="Q251" s="49"/>
      <c r="R251" s="50"/>
      <c r="S251" s="51"/>
      <c r="T251" s="52"/>
      <c r="U251" s="53"/>
      <c r="V251" s="54"/>
      <c r="W251" s="55"/>
      <c r="X251" s="56"/>
      <c r="Y251" s="57"/>
      <c r="Z251" s="58"/>
      <c r="AA251" s="59"/>
      <c r="AB251" s="95"/>
      <c r="AC251" s="95"/>
      <c r="AD251" s="213">
        <f t="shared" si="320"/>
        <v>0</v>
      </c>
      <c r="AE251" s="61">
        <f>N251*AD251</f>
        <v>0</v>
      </c>
      <c r="AF251" s="62"/>
      <c r="AG251" s="62"/>
      <c r="AH251" s="63"/>
      <c r="AI251" s="62"/>
      <c r="AJ251" s="62"/>
      <c r="AK251" s="62"/>
      <c r="AL251" s="516"/>
      <c r="AM251" s="510"/>
      <c r="AN251" s="62">
        <f>ROUND(CEILING(AR251*('Summary '!$J$2/100+1),5),0)-1</f>
        <v>154</v>
      </c>
      <c r="AO251" s="63">
        <f>IF(P251=TRUE,-0.05,0)</f>
        <v>0</v>
      </c>
      <c r="AP251" s="63">
        <f>IF(O251=TRUE,0.15,0)</f>
        <v>0</v>
      </c>
      <c r="AQ251" s="63"/>
      <c r="AR251" s="62">
        <v>124</v>
      </c>
      <c r="AS251" s="62"/>
      <c r="AT251" s="514"/>
      <c r="AU251" s="515"/>
      <c r="AV251" s="511">
        <f>IF(OrderFormType="Wholesale",CEILING(AR251*ExchRate,ExchRateRoundUpTo),CEILING(AN251*ExchRate,ExchRateRoundUpTo)/1.22)</f>
        <v>124</v>
      </c>
      <c r="AW251" s="511">
        <f>AV251*(1+AO251+AP251)</f>
        <v>124</v>
      </c>
      <c r="AX251" s="64"/>
      <c r="AY251" s="65"/>
      <c r="AZ251" s="66"/>
      <c r="BA251" s="67"/>
      <c r="BB251" s="68"/>
      <c r="BC251" s="45">
        <f>SUM(AX251:BB251)</f>
        <v>0</v>
      </c>
      <c r="BD251" s="44">
        <f>N251*BC251</f>
        <v>0</v>
      </c>
      <c r="BE251" s="512">
        <f>AV251*(1.05+AO251+AP251)</f>
        <v>130.20000000000002</v>
      </c>
      <c r="BF251" s="242"/>
      <c r="BG251" s="210">
        <f>$N251*BF251</f>
        <v>0</v>
      </c>
      <c r="BH251" s="512">
        <f>$AV251*(1.1+$AO251+$AP251)</f>
        <v>136.4</v>
      </c>
      <c r="BI251" s="95"/>
      <c r="BJ251" s="44">
        <f>N251*BI251</f>
        <v>0</v>
      </c>
      <c r="BK251" s="512">
        <f>AV251*(1.15+AO251+AP251)</f>
        <v>142.6</v>
      </c>
      <c r="BL251" s="95"/>
      <c r="BM251" s="210">
        <f>N251*BL251</f>
        <v>0</v>
      </c>
      <c r="BN251" s="512">
        <f>AV251*(1.2+AO251+AP251)</f>
        <v>148.79999999999998</v>
      </c>
      <c r="BO251" s="397">
        <f>(AD251*AW251)+(BC251*BE251)+(BF251*BH251)+(BI251*BK251)+(BL251*BN251)</f>
        <v>0</v>
      </c>
      <c r="BP251" s="210">
        <f>AD251+BC251+BF251+BI251+BL251</f>
        <v>0</v>
      </c>
      <c r="BQ251" s="44">
        <f>N251*BP251</f>
        <v>0</v>
      </c>
      <c r="BR251" s="70">
        <v>82</v>
      </c>
    </row>
    <row r="252" spans="1:70" ht="17">
      <c r="A252" s="116"/>
      <c r="B252" s="116"/>
      <c r="C252" s="297" t="s">
        <v>948</v>
      </c>
      <c r="D252" s="116"/>
      <c r="E252" s="229"/>
      <c r="F252" s="116"/>
      <c r="G252" s="116"/>
      <c r="H252" s="116"/>
      <c r="I252" s="229"/>
      <c r="J252" s="229"/>
      <c r="K252" s="229"/>
      <c r="L252" s="229"/>
      <c r="M252" s="116"/>
      <c r="N252" s="116"/>
      <c r="O252" s="229"/>
      <c r="P252" s="229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230"/>
      <c r="AC252" s="230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229"/>
      <c r="AS252" s="229"/>
      <c r="AT252" s="229"/>
      <c r="AU252" s="229"/>
      <c r="AV252" s="229"/>
      <c r="AW252" s="229"/>
      <c r="AX252" s="230"/>
      <c r="AY252" s="230"/>
      <c r="AZ252" s="230"/>
      <c r="BA252" s="230"/>
      <c r="BB252" s="230"/>
      <c r="BC252" s="229"/>
      <c r="BD252" s="229"/>
      <c r="BE252" s="229"/>
      <c r="BF252" s="229"/>
      <c r="BG252" s="229"/>
      <c r="BH252" s="230"/>
      <c r="BI252" s="229"/>
      <c r="BJ252" s="229"/>
      <c r="BK252" s="229"/>
      <c r="BL252" s="229"/>
      <c r="BM252" s="229"/>
      <c r="BN252" s="229"/>
      <c r="BO252" s="229"/>
      <c r="BP252" s="229"/>
      <c r="BQ252" s="116"/>
      <c r="BR252" s="117"/>
    </row>
    <row r="253" spans="1:70" ht="12.75" customHeight="1">
      <c r="A253" s="44" t="str">
        <f t="shared" ref="A253:A261" si="369">"LA3"&amp;REPT(0,4-LEN(BR253))&amp;BR253</f>
        <v>LA30043</v>
      </c>
      <c r="B253" s="120" t="s">
        <v>948</v>
      </c>
      <c r="C253" s="47" t="s">
        <v>949</v>
      </c>
      <c r="D253" s="115" t="s">
        <v>7</v>
      </c>
      <c r="E253" s="232"/>
      <c r="F253" s="48" t="s">
        <v>60</v>
      </c>
      <c r="G253" s="48" t="s">
        <v>76</v>
      </c>
      <c r="H253" s="48" t="s">
        <v>74</v>
      </c>
      <c r="I253" s="223" t="s">
        <v>1798</v>
      </c>
      <c r="J253" s="636" t="s">
        <v>1810</v>
      </c>
      <c r="K253" s="636" t="s">
        <v>1797</v>
      </c>
      <c r="L253" s="223" t="s">
        <v>1799</v>
      </c>
      <c r="M253" s="48">
        <v>7.8739999999999997</v>
      </c>
      <c r="N253" s="44">
        <v>8</v>
      </c>
      <c r="O253" s="210"/>
      <c r="P253" s="210"/>
      <c r="Q253" s="49"/>
      <c r="R253" s="50"/>
      <c r="S253" s="51"/>
      <c r="T253" s="52"/>
      <c r="U253" s="53"/>
      <c r="V253" s="54"/>
      <c r="W253" s="55"/>
      <c r="X253" s="56"/>
      <c r="Y253" s="57"/>
      <c r="Z253" s="58"/>
      <c r="AA253" s="59"/>
      <c r="AB253" s="95"/>
      <c r="AC253" s="95"/>
      <c r="AD253" s="213">
        <f t="shared" si="320"/>
        <v>0</v>
      </c>
      <c r="AE253" s="61">
        <f t="shared" ref="AE253:AE261" si="370">N253*AD253</f>
        <v>0</v>
      </c>
      <c r="AF253" s="62"/>
      <c r="AG253" s="62"/>
      <c r="AH253" s="63"/>
      <c r="AI253" s="62"/>
      <c r="AJ253" s="62"/>
      <c r="AK253" s="62"/>
      <c r="AL253" s="516"/>
      <c r="AM253" s="510"/>
      <c r="AN253" s="62">
        <f>ROUND(CEILING(AR253*('Summary '!$J$2/100+1),5),0)-1</f>
        <v>169</v>
      </c>
      <c r="AO253" s="63">
        <f t="shared" ref="AO253:AO261" si="371">IF(P253=TRUE,-0.05,0)</f>
        <v>0</v>
      </c>
      <c r="AP253" s="63">
        <f t="shared" ref="AP253:AP261" si="372">IF(O253=TRUE,0.15,0)</f>
        <v>0</v>
      </c>
      <c r="AQ253" s="63"/>
      <c r="AR253" s="62">
        <v>139</v>
      </c>
      <c r="AS253" s="62"/>
      <c r="AT253" s="514"/>
      <c r="AU253" s="515"/>
      <c r="AV253" s="511">
        <f t="shared" ref="AV253:AV261" si="373">IF(OrderFormType="Wholesale",CEILING(AR253*ExchRate,ExchRateRoundUpTo),CEILING(AN253*ExchRate,ExchRateRoundUpTo)/1.22)</f>
        <v>139</v>
      </c>
      <c r="AW253" s="511">
        <f t="shared" ref="AW253:AW261" si="374">AV253*(1+AO253+AP253)</f>
        <v>139</v>
      </c>
      <c r="AX253" s="64"/>
      <c r="AY253" s="65"/>
      <c r="AZ253" s="66"/>
      <c r="BA253" s="67"/>
      <c r="BB253" s="68"/>
      <c r="BC253" s="45">
        <f t="shared" ref="BC253:BC261" si="375">SUM(AX253:BB253)</f>
        <v>0</v>
      </c>
      <c r="BD253" s="44">
        <f t="shared" ref="BD253:BD261" si="376">N253*BC253</f>
        <v>0</v>
      </c>
      <c r="BE253" s="512">
        <f t="shared" ref="BE253:BE261" si="377">AV253*(1.05+AO253+AP253)</f>
        <v>145.95000000000002</v>
      </c>
      <c r="BF253" s="242"/>
      <c r="BG253" s="210">
        <f t="shared" ref="BG253:BG261" si="378">$N253*BF253</f>
        <v>0</v>
      </c>
      <c r="BH253" s="512">
        <f t="shared" ref="BH253:BH261" si="379">$AV253*(1.1+$AO253+$AP253)</f>
        <v>152.9</v>
      </c>
      <c r="BI253" s="95"/>
      <c r="BJ253" s="44">
        <f t="shared" ref="BJ253:BJ261" si="380">N253*BI253</f>
        <v>0</v>
      </c>
      <c r="BK253" s="512">
        <f t="shared" ref="BK253:BK261" si="381">AV253*(1.15+AO253+AP253)</f>
        <v>159.85</v>
      </c>
      <c r="BL253" s="95"/>
      <c r="BM253" s="210">
        <f t="shared" ref="BM253:BM261" si="382">N253*BL253</f>
        <v>0</v>
      </c>
      <c r="BN253" s="512">
        <f t="shared" ref="BN253:BN261" si="383">AV253*(1.2+AO253+AP253)</f>
        <v>166.79999999999998</v>
      </c>
      <c r="BO253" s="397">
        <f t="shared" ref="BO253:BO261" si="384">(AD253*AW253)+(BC253*BE253)+(BF253*BH253)+(BI253*BK253)+(BL253*BN253)</f>
        <v>0</v>
      </c>
      <c r="BP253" s="210">
        <f t="shared" ref="BP253:BP261" si="385">AD253+BC253+BF253+BI253+BL253</f>
        <v>0</v>
      </c>
      <c r="BQ253" s="44">
        <f t="shared" ref="BQ253:BQ261" si="386">N253*BP253</f>
        <v>0</v>
      </c>
      <c r="BR253" s="70">
        <v>43</v>
      </c>
    </row>
    <row r="254" spans="1:70" ht="12.75" customHeight="1">
      <c r="A254" s="44" t="str">
        <f t="shared" si="369"/>
        <v>LA30044</v>
      </c>
      <c r="B254" s="120" t="s">
        <v>948</v>
      </c>
      <c r="C254" s="47" t="s">
        <v>950</v>
      </c>
      <c r="D254" s="115" t="s">
        <v>7</v>
      </c>
      <c r="E254" s="232"/>
      <c r="F254" s="48" t="s">
        <v>60</v>
      </c>
      <c r="G254" s="48" t="s">
        <v>76</v>
      </c>
      <c r="H254" s="48" t="s">
        <v>74</v>
      </c>
      <c r="I254" s="223" t="s">
        <v>1798</v>
      </c>
      <c r="J254" s="636" t="s">
        <v>1810</v>
      </c>
      <c r="K254" s="636" t="s">
        <v>1797</v>
      </c>
      <c r="L254" s="223" t="s">
        <v>1799</v>
      </c>
      <c r="M254" s="48">
        <v>8.2629999999999999</v>
      </c>
      <c r="N254" s="44">
        <v>5</v>
      </c>
      <c r="O254" s="210"/>
      <c r="P254" s="210"/>
      <c r="Q254" s="49"/>
      <c r="R254" s="50"/>
      <c r="S254" s="51"/>
      <c r="T254" s="52"/>
      <c r="U254" s="53"/>
      <c r="V254" s="54"/>
      <c r="W254" s="55"/>
      <c r="X254" s="56"/>
      <c r="Y254" s="57"/>
      <c r="Z254" s="58"/>
      <c r="AA254" s="59"/>
      <c r="AB254" s="95"/>
      <c r="AC254" s="95"/>
      <c r="AD254" s="213">
        <f t="shared" si="320"/>
        <v>0</v>
      </c>
      <c r="AE254" s="61">
        <f t="shared" si="370"/>
        <v>0</v>
      </c>
      <c r="AF254" s="62"/>
      <c r="AG254" s="62"/>
      <c r="AH254" s="63"/>
      <c r="AI254" s="62"/>
      <c r="AJ254" s="62"/>
      <c r="AK254" s="62"/>
      <c r="AL254" s="516"/>
      <c r="AM254" s="510"/>
      <c r="AN254" s="62">
        <f>ROUND(CEILING(AR254*('Summary '!$J$2/100+1),5),0)-1</f>
        <v>169</v>
      </c>
      <c r="AO254" s="63">
        <f t="shared" si="371"/>
        <v>0</v>
      </c>
      <c r="AP254" s="63">
        <f t="shared" si="372"/>
        <v>0</v>
      </c>
      <c r="AQ254" s="63"/>
      <c r="AR254" s="62">
        <v>139</v>
      </c>
      <c r="AS254" s="62"/>
      <c r="AT254" s="514"/>
      <c r="AU254" s="515"/>
      <c r="AV254" s="511">
        <f t="shared" si="373"/>
        <v>139</v>
      </c>
      <c r="AW254" s="511">
        <f t="shared" si="374"/>
        <v>139</v>
      </c>
      <c r="AX254" s="64"/>
      <c r="AY254" s="65"/>
      <c r="AZ254" s="66"/>
      <c r="BA254" s="67"/>
      <c r="BB254" s="68"/>
      <c r="BC254" s="45">
        <f t="shared" si="375"/>
        <v>0</v>
      </c>
      <c r="BD254" s="44">
        <f t="shared" si="376"/>
        <v>0</v>
      </c>
      <c r="BE254" s="512">
        <f t="shared" si="377"/>
        <v>145.95000000000002</v>
      </c>
      <c r="BF254" s="242"/>
      <c r="BG254" s="210">
        <f t="shared" si="378"/>
        <v>0</v>
      </c>
      <c r="BH254" s="512">
        <f t="shared" si="379"/>
        <v>152.9</v>
      </c>
      <c r="BI254" s="95"/>
      <c r="BJ254" s="44">
        <f t="shared" si="380"/>
        <v>0</v>
      </c>
      <c r="BK254" s="512">
        <f t="shared" si="381"/>
        <v>159.85</v>
      </c>
      <c r="BL254" s="95"/>
      <c r="BM254" s="210">
        <f t="shared" si="382"/>
        <v>0</v>
      </c>
      <c r="BN254" s="512">
        <f t="shared" si="383"/>
        <v>166.79999999999998</v>
      </c>
      <c r="BO254" s="397">
        <f t="shared" si="384"/>
        <v>0</v>
      </c>
      <c r="BP254" s="210">
        <f t="shared" si="385"/>
        <v>0</v>
      </c>
      <c r="BQ254" s="44">
        <f t="shared" si="386"/>
        <v>0</v>
      </c>
      <c r="BR254" s="70">
        <v>44</v>
      </c>
    </row>
    <row r="255" spans="1:70" ht="12.75" customHeight="1">
      <c r="A255" s="44" t="str">
        <f t="shared" si="369"/>
        <v>LA30045</v>
      </c>
      <c r="B255" s="120" t="s">
        <v>948</v>
      </c>
      <c r="C255" s="47" t="s">
        <v>951</v>
      </c>
      <c r="D255" s="115" t="s">
        <v>7</v>
      </c>
      <c r="E255" s="232"/>
      <c r="F255" s="48" t="s">
        <v>60</v>
      </c>
      <c r="G255" s="48" t="s">
        <v>76</v>
      </c>
      <c r="H255" s="48" t="s">
        <v>74</v>
      </c>
      <c r="I255" s="223" t="s">
        <v>1798</v>
      </c>
      <c r="J255" s="636" t="s">
        <v>1810</v>
      </c>
      <c r="K255" s="636" t="s">
        <v>1797</v>
      </c>
      <c r="L255" s="223" t="s">
        <v>1799</v>
      </c>
      <c r="M255" s="48">
        <v>7.8529999999999998</v>
      </c>
      <c r="N255" s="44">
        <v>5</v>
      </c>
      <c r="O255" s="210"/>
      <c r="P255" s="210"/>
      <c r="Q255" s="49"/>
      <c r="R255" s="50"/>
      <c r="S255" s="51"/>
      <c r="T255" s="52"/>
      <c r="U255" s="53"/>
      <c r="V255" s="54"/>
      <c r="W255" s="55"/>
      <c r="X255" s="56"/>
      <c r="Y255" s="57"/>
      <c r="Z255" s="58"/>
      <c r="AA255" s="59"/>
      <c r="AB255" s="95"/>
      <c r="AC255" s="95"/>
      <c r="AD255" s="213">
        <f t="shared" si="320"/>
        <v>0</v>
      </c>
      <c r="AE255" s="61">
        <f t="shared" si="370"/>
        <v>0</v>
      </c>
      <c r="AF255" s="62"/>
      <c r="AG255" s="62"/>
      <c r="AH255" s="63"/>
      <c r="AI255" s="62"/>
      <c r="AJ255" s="62"/>
      <c r="AK255" s="62"/>
      <c r="AL255" s="516"/>
      <c r="AM255" s="510"/>
      <c r="AN255" s="62">
        <f>ROUND(CEILING(AR255*('Summary '!$J$2/100+1),5),0)-1</f>
        <v>164</v>
      </c>
      <c r="AO255" s="63">
        <f t="shared" si="371"/>
        <v>0</v>
      </c>
      <c r="AP255" s="63">
        <f t="shared" si="372"/>
        <v>0</v>
      </c>
      <c r="AQ255" s="63"/>
      <c r="AR255" s="62">
        <v>134</v>
      </c>
      <c r="AS255" s="62"/>
      <c r="AT255" s="514"/>
      <c r="AU255" s="515"/>
      <c r="AV255" s="511">
        <f t="shared" si="373"/>
        <v>134</v>
      </c>
      <c r="AW255" s="511">
        <f t="shared" si="374"/>
        <v>134</v>
      </c>
      <c r="AX255" s="64"/>
      <c r="AY255" s="65"/>
      <c r="AZ255" s="66"/>
      <c r="BA255" s="67"/>
      <c r="BB255" s="68"/>
      <c r="BC255" s="45">
        <f t="shared" si="375"/>
        <v>0</v>
      </c>
      <c r="BD255" s="44">
        <f t="shared" si="376"/>
        <v>0</v>
      </c>
      <c r="BE255" s="512">
        <f t="shared" si="377"/>
        <v>140.70000000000002</v>
      </c>
      <c r="BF255" s="242"/>
      <c r="BG255" s="210">
        <f t="shared" si="378"/>
        <v>0</v>
      </c>
      <c r="BH255" s="512">
        <f t="shared" si="379"/>
        <v>147.4</v>
      </c>
      <c r="BI255" s="95"/>
      <c r="BJ255" s="44">
        <f t="shared" si="380"/>
        <v>0</v>
      </c>
      <c r="BK255" s="512">
        <f t="shared" si="381"/>
        <v>154.1</v>
      </c>
      <c r="BL255" s="95"/>
      <c r="BM255" s="210">
        <f t="shared" si="382"/>
        <v>0</v>
      </c>
      <c r="BN255" s="512">
        <f t="shared" si="383"/>
        <v>160.79999999999998</v>
      </c>
      <c r="BO255" s="397">
        <f t="shared" si="384"/>
        <v>0</v>
      </c>
      <c r="BP255" s="210">
        <f t="shared" si="385"/>
        <v>0</v>
      </c>
      <c r="BQ255" s="44">
        <f t="shared" si="386"/>
        <v>0</v>
      </c>
      <c r="BR255" s="70">
        <v>45</v>
      </c>
    </row>
    <row r="256" spans="1:70" ht="12.75" customHeight="1">
      <c r="A256" s="44" t="str">
        <f t="shared" si="369"/>
        <v>LA30046</v>
      </c>
      <c r="B256" s="120" t="s">
        <v>948</v>
      </c>
      <c r="C256" s="47" t="s">
        <v>952</v>
      </c>
      <c r="D256" s="115" t="s">
        <v>7</v>
      </c>
      <c r="E256" s="232"/>
      <c r="F256" s="48" t="s">
        <v>60</v>
      </c>
      <c r="G256" s="48" t="s">
        <v>76</v>
      </c>
      <c r="H256" s="48" t="s">
        <v>74</v>
      </c>
      <c r="I256" s="223" t="s">
        <v>1798</v>
      </c>
      <c r="J256" s="636" t="s">
        <v>1810</v>
      </c>
      <c r="K256" s="636" t="s">
        <v>1797</v>
      </c>
      <c r="L256" s="223" t="s">
        <v>1799</v>
      </c>
      <c r="M256" s="48">
        <v>8.1199999999999992</v>
      </c>
      <c r="N256" s="44">
        <v>5</v>
      </c>
      <c r="O256" s="210"/>
      <c r="P256" s="210"/>
      <c r="Q256" s="49"/>
      <c r="R256" s="50"/>
      <c r="S256" s="51"/>
      <c r="T256" s="52"/>
      <c r="U256" s="53"/>
      <c r="V256" s="54"/>
      <c r="W256" s="55"/>
      <c r="X256" s="56"/>
      <c r="Y256" s="57"/>
      <c r="Z256" s="58"/>
      <c r="AA256" s="59"/>
      <c r="AB256" s="95"/>
      <c r="AC256" s="95"/>
      <c r="AD256" s="213">
        <f t="shared" si="320"/>
        <v>0</v>
      </c>
      <c r="AE256" s="61">
        <f t="shared" si="370"/>
        <v>0</v>
      </c>
      <c r="AF256" s="62"/>
      <c r="AG256" s="62"/>
      <c r="AH256" s="63"/>
      <c r="AI256" s="62"/>
      <c r="AJ256" s="62"/>
      <c r="AK256" s="62"/>
      <c r="AL256" s="516"/>
      <c r="AM256" s="510"/>
      <c r="AN256" s="62">
        <f>ROUND(CEILING(AR256*('Summary '!$J$2/100+1),5),0)-1</f>
        <v>169</v>
      </c>
      <c r="AO256" s="63">
        <f t="shared" si="371"/>
        <v>0</v>
      </c>
      <c r="AP256" s="63">
        <f t="shared" si="372"/>
        <v>0</v>
      </c>
      <c r="AQ256" s="63"/>
      <c r="AR256" s="62">
        <v>139</v>
      </c>
      <c r="AS256" s="62"/>
      <c r="AT256" s="514"/>
      <c r="AU256" s="515"/>
      <c r="AV256" s="511">
        <f t="shared" si="373"/>
        <v>139</v>
      </c>
      <c r="AW256" s="511">
        <f t="shared" si="374"/>
        <v>139</v>
      </c>
      <c r="AX256" s="64"/>
      <c r="AY256" s="65"/>
      <c r="AZ256" s="66"/>
      <c r="BA256" s="67"/>
      <c r="BB256" s="68"/>
      <c r="BC256" s="45">
        <f t="shared" si="375"/>
        <v>0</v>
      </c>
      <c r="BD256" s="44">
        <f t="shared" si="376"/>
        <v>0</v>
      </c>
      <c r="BE256" s="512">
        <f t="shared" si="377"/>
        <v>145.95000000000002</v>
      </c>
      <c r="BF256" s="242"/>
      <c r="BG256" s="210">
        <f t="shared" si="378"/>
        <v>0</v>
      </c>
      <c r="BH256" s="512">
        <f t="shared" si="379"/>
        <v>152.9</v>
      </c>
      <c r="BI256" s="95"/>
      <c r="BJ256" s="44">
        <f t="shared" si="380"/>
        <v>0</v>
      </c>
      <c r="BK256" s="512">
        <f t="shared" si="381"/>
        <v>159.85</v>
      </c>
      <c r="BL256" s="95"/>
      <c r="BM256" s="210">
        <f t="shared" si="382"/>
        <v>0</v>
      </c>
      <c r="BN256" s="512">
        <f t="shared" si="383"/>
        <v>166.79999999999998</v>
      </c>
      <c r="BO256" s="397">
        <f t="shared" si="384"/>
        <v>0</v>
      </c>
      <c r="BP256" s="210">
        <f t="shared" si="385"/>
        <v>0</v>
      </c>
      <c r="BQ256" s="44">
        <f t="shared" si="386"/>
        <v>0</v>
      </c>
      <c r="BR256" s="70">
        <v>46</v>
      </c>
    </row>
    <row r="257" spans="1:293" ht="12.75" customHeight="1">
      <c r="A257" s="44" t="str">
        <f t="shared" si="369"/>
        <v>LA30047</v>
      </c>
      <c r="B257" s="120" t="s">
        <v>948</v>
      </c>
      <c r="C257" s="47" t="s">
        <v>953</v>
      </c>
      <c r="D257" s="115" t="s">
        <v>7</v>
      </c>
      <c r="E257" s="232"/>
      <c r="F257" s="48" t="s">
        <v>60</v>
      </c>
      <c r="G257" s="48" t="s">
        <v>76</v>
      </c>
      <c r="H257" s="48" t="s">
        <v>74</v>
      </c>
      <c r="I257" s="223" t="s">
        <v>1798</v>
      </c>
      <c r="J257" s="636" t="s">
        <v>1810</v>
      </c>
      <c r="K257" s="636" t="s">
        <v>1797</v>
      </c>
      <c r="L257" s="223" t="s">
        <v>1799</v>
      </c>
      <c r="M257" s="48">
        <v>8.8339999999999996</v>
      </c>
      <c r="N257" s="44">
        <v>5</v>
      </c>
      <c r="O257" s="210"/>
      <c r="P257" s="210"/>
      <c r="Q257" s="49"/>
      <c r="R257" s="50"/>
      <c r="S257" s="51"/>
      <c r="T257" s="52"/>
      <c r="U257" s="53"/>
      <c r="V257" s="54"/>
      <c r="W257" s="55"/>
      <c r="X257" s="56"/>
      <c r="Y257" s="57"/>
      <c r="Z257" s="58"/>
      <c r="AA257" s="59"/>
      <c r="AB257" s="95"/>
      <c r="AC257" s="95"/>
      <c r="AD257" s="213">
        <f t="shared" si="320"/>
        <v>0</v>
      </c>
      <c r="AE257" s="61">
        <f t="shared" si="370"/>
        <v>0</v>
      </c>
      <c r="AF257" s="62"/>
      <c r="AG257" s="62"/>
      <c r="AH257" s="63"/>
      <c r="AI257" s="62"/>
      <c r="AJ257" s="62"/>
      <c r="AK257" s="62"/>
      <c r="AL257" s="516"/>
      <c r="AM257" s="510"/>
      <c r="AN257" s="62">
        <f>ROUND(CEILING(AR257*('Summary '!$J$2/100+1),5),0)-1</f>
        <v>169</v>
      </c>
      <c r="AO257" s="63">
        <f t="shared" si="371"/>
        <v>0</v>
      </c>
      <c r="AP257" s="63">
        <f t="shared" si="372"/>
        <v>0</v>
      </c>
      <c r="AQ257" s="63"/>
      <c r="AR257" s="62">
        <v>139</v>
      </c>
      <c r="AS257" s="62"/>
      <c r="AT257" s="514"/>
      <c r="AU257" s="515"/>
      <c r="AV257" s="511">
        <f t="shared" si="373"/>
        <v>139</v>
      </c>
      <c r="AW257" s="511">
        <f t="shared" si="374"/>
        <v>139</v>
      </c>
      <c r="AX257" s="64"/>
      <c r="AY257" s="65"/>
      <c r="AZ257" s="66"/>
      <c r="BA257" s="67"/>
      <c r="BB257" s="68"/>
      <c r="BC257" s="45">
        <f t="shared" si="375"/>
        <v>0</v>
      </c>
      <c r="BD257" s="44">
        <f t="shared" si="376"/>
        <v>0</v>
      </c>
      <c r="BE257" s="512">
        <f t="shared" si="377"/>
        <v>145.95000000000002</v>
      </c>
      <c r="BF257" s="242"/>
      <c r="BG257" s="210">
        <f t="shared" si="378"/>
        <v>0</v>
      </c>
      <c r="BH257" s="512">
        <f t="shared" si="379"/>
        <v>152.9</v>
      </c>
      <c r="BI257" s="95"/>
      <c r="BJ257" s="44">
        <f t="shared" si="380"/>
        <v>0</v>
      </c>
      <c r="BK257" s="512">
        <f t="shared" si="381"/>
        <v>159.85</v>
      </c>
      <c r="BL257" s="95"/>
      <c r="BM257" s="210">
        <f t="shared" si="382"/>
        <v>0</v>
      </c>
      <c r="BN257" s="512">
        <f t="shared" si="383"/>
        <v>166.79999999999998</v>
      </c>
      <c r="BO257" s="397">
        <f t="shared" si="384"/>
        <v>0</v>
      </c>
      <c r="BP257" s="210">
        <f t="shared" si="385"/>
        <v>0</v>
      </c>
      <c r="BQ257" s="44">
        <f t="shared" si="386"/>
        <v>0</v>
      </c>
      <c r="BR257" s="70">
        <v>47</v>
      </c>
    </row>
    <row r="258" spans="1:293" ht="12.75" customHeight="1">
      <c r="A258" s="44" t="str">
        <f t="shared" si="369"/>
        <v>LA30048</v>
      </c>
      <c r="B258" s="120" t="s">
        <v>948</v>
      </c>
      <c r="C258" s="47" t="s">
        <v>954</v>
      </c>
      <c r="D258" s="115" t="s">
        <v>7</v>
      </c>
      <c r="E258" s="232"/>
      <c r="F258" s="48" t="s">
        <v>60</v>
      </c>
      <c r="G258" s="48" t="s">
        <v>87</v>
      </c>
      <c r="H258" s="48" t="s">
        <v>74</v>
      </c>
      <c r="I258" s="223" t="s">
        <v>1798</v>
      </c>
      <c r="J258" s="636" t="s">
        <v>1810</v>
      </c>
      <c r="K258" s="636" t="s">
        <v>1797</v>
      </c>
      <c r="L258" s="223" t="s">
        <v>1799</v>
      </c>
      <c r="M258" s="48">
        <v>9.6229999999999993</v>
      </c>
      <c r="N258" s="44">
        <v>3</v>
      </c>
      <c r="O258" s="210"/>
      <c r="P258" s="210"/>
      <c r="Q258" s="49"/>
      <c r="R258" s="50"/>
      <c r="S258" s="51"/>
      <c r="T258" s="52"/>
      <c r="U258" s="53"/>
      <c r="V258" s="54"/>
      <c r="W258" s="55"/>
      <c r="X258" s="56"/>
      <c r="Y258" s="57"/>
      <c r="Z258" s="58"/>
      <c r="AA258" s="59"/>
      <c r="AB258" s="95"/>
      <c r="AC258" s="95"/>
      <c r="AD258" s="213">
        <f t="shared" si="320"/>
        <v>0</v>
      </c>
      <c r="AE258" s="61">
        <f t="shared" si="370"/>
        <v>0</v>
      </c>
      <c r="AF258" s="62"/>
      <c r="AG258" s="62"/>
      <c r="AH258" s="63"/>
      <c r="AI258" s="62"/>
      <c r="AJ258" s="62"/>
      <c r="AK258" s="62"/>
      <c r="AL258" s="516"/>
      <c r="AM258" s="510"/>
      <c r="AN258" s="62">
        <f>ROUND(CEILING(AR258*('Summary '!$J$2/100+1),5),0)-1</f>
        <v>169</v>
      </c>
      <c r="AO258" s="63">
        <f t="shared" si="371"/>
        <v>0</v>
      </c>
      <c r="AP258" s="63">
        <f t="shared" si="372"/>
        <v>0</v>
      </c>
      <c r="AQ258" s="63"/>
      <c r="AR258" s="62">
        <v>139</v>
      </c>
      <c r="AS258" s="62"/>
      <c r="AT258" s="514"/>
      <c r="AU258" s="515"/>
      <c r="AV258" s="511">
        <f>IF(OrderFormType="Wholesale",CEILING(AR258*ExchRate,ExchRateRoundUpTo),CEILING(AN258*ExchRate,ExchRateRoundUpTo)/1.22)</f>
        <v>139</v>
      </c>
      <c r="AW258" s="511">
        <f t="shared" si="374"/>
        <v>139</v>
      </c>
      <c r="AX258" s="64"/>
      <c r="AY258" s="65"/>
      <c r="AZ258" s="66"/>
      <c r="BA258" s="67"/>
      <c r="BB258" s="68"/>
      <c r="BC258" s="45">
        <f t="shared" si="375"/>
        <v>0</v>
      </c>
      <c r="BD258" s="44">
        <f t="shared" si="376"/>
        <v>0</v>
      </c>
      <c r="BE258" s="512">
        <f t="shared" si="377"/>
        <v>145.95000000000002</v>
      </c>
      <c r="BF258" s="242"/>
      <c r="BG258" s="210">
        <f t="shared" si="378"/>
        <v>0</v>
      </c>
      <c r="BH258" s="512">
        <f t="shared" si="379"/>
        <v>152.9</v>
      </c>
      <c r="BI258" s="95"/>
      <c r="BJ258" s="44">
        <f t="shared" si="380"/>
        <v>0</v>
      </c>
      <c r="BK258" s="512">
        <f t="shared" si="381"/>
        <v>159.85</v>
      </c>
      <c r="BL258" s="95"/>
      <c r="BM258" s="210">
        <f t="shared" si="382"/>
        <v>0</v>
      </c>
      <c r="BN258" s="512">
        <f t="shared" si="383"/>
        <v>166.79999999999998</v>
      </c>
      <c r="BO258" s="397">
        <f t="shared" si="384"/>
        <v>0</v>
      </c>
      <c r="BP258" s="210">
        <f t="shared" si="385"/>
        <v>0</v>
      </c>
      <c r="BQ258" s="44">
        <f t="shared" si="386"/>
        <v>0</v>
      </c>
      <c r="BR258" s="70">
        <v>48</v>
      </c>
    </row>
    <row r="259" spans="1:293" ht="12.75" customHeight="1">
      <c r="A259" s="44" t="str">
        <f t="shared" si="369"/>
        <v>LA30049</v>
      </c>
      <c r="B259" s="120" t="s">
        <v>948</v>
      </c>
      <c r="C259" s="47" t="s">
        <v>955</v>
      </c>
      <c r="D259" s="115" t="s">
        <v>7</v>
      </c>
      <c r="E259" s="232"/>
      <c r="F259" s="48" t="s">
        <v>60</v>
      </c>
      <c r="G259" s="48" t="s">
        <v>87</v>
      </c>
      <c r="H259" s="48" t="s">
        <v>74</v>
      </c>
      <c r="I259" s="223" t="s">
        <v>1798</v>
      </c>
      <c r="J259" s="636" t="s">
        <v>1810</v>
      </c>
      <c r="K259" s="636" t="s">
        <v>1797</v>
      </c>
      <c r="L259" s="223" t="s">
        <v>1799</v>
      </c>
      <c r="M259" s="48">
        <v>6.12</v>
      </c>
      <c r="N259" s="44">
        <v>2</v>
      </c>
      <c r="O259" s="210"/>
      <c r="P259" s="210"/>
      <c r="Q259" s="49"/>
      <c r="R259" s="50"/>
      <c r="S259" s="51"/>
      <c r="T259" s="52"/>
      <c r="U259" s="53"/>
      <c r="V259" s="54"/>
      <c r="W259" s="55"/>
      <c r="X259" s="56"/>
      <c r="Y259" s="57"/>
      <c r="Z259" s="58"/>
      <c r="AA259" s="59"/>
      <c r="AB259" s="95"/>
      <c r="AC259" s="95"/>
      <c r="AD259" s="213">
        <f t="shared" si="320"/>
        <v>0</v>
      </c>
      <c r="AE259" s="61">
        <f t="shared" si="370"/>
        <v>0</v>
      </c>
      <c r="AF259" s="62"/>
      <c r="AG259" s="62"/>
      <c r="AH259" s="63"/>
      <c r="AI259" s="62"/>
      <c r="AJ259" s="62"/>
      <c r="AK259" s="62"/>
      <c r="AL259" s="516"/>
      <c r="AM259" s="510"/>
      <c r="AN259" s="62">
        <f>ROUND(CEILING(AR259*('Summary '!$J$2/100+1),5),0)-1</f>
        <v>149</v>
      </c>
      <c r="AO259" s="63">
        <f t="shared" si="371"/>
        <v>0</v>
      </c>
      <c r="AP259" s="63">
        <f t="shared" si="372"/>
        <v>0</v>
      </c>
      <c r="AQ259" s="63"/>
      <c r="AR259" s="62">
        <v>119</v>
      </c>
      <c r="AS259" s="62"/>
      <c r="AT259" s="514"/>
      <c r="AU259" s="515"/>
      <c r="AV259" s="511">
        <f t="shared" si="373"/>
        <v>119</v>
      </c>
      <c r="AW259" s="511">
        <f t="shared" si="374"/>
        <v>119</v>
      </c>
      <c r="AX259" s="64"/>
      <c r="AY259" s="65"/>
      <c r="AZ259" s="66"/>
      <c r="BA259" s="67"/>
      <c r="BB259" s="68"/>
      <c r="BC259" s="45">
        <f t="shared" si="375"/>
        <v>0</v>
      </c>
      <c r="BD259" s="44">
        <f t="shared" si="376"/>
        <v>0</v>
      </c>
      <c r="BE259" s="512">
        <f t="shared" si="377"/>
        <v>124.95</v>
      </c>
      <c r="BF259" s="242"/>
      <c r="BG259" s="210">
        <f t="shared" si="378"/>
        <v>0</v>
      </c>
      <c r="BH259" s="512">
        <f t="shared" si="379"/>
        <v>130.9</v>
      </c>
      <c r="BI259" s="95"/>
      <c r="BJ259" s="44">
        <f t="shared" si="380"/>
        <v>0</v>
      </c>
      <c r="BK259" s="512">
        <f t="shared" si="381"/>
        <v>136.85</v>
      </c>
      <c r="BL259" s="95"/>
      <c r="BM259" s="210">
        <f t="shared" si="382"/>
        <v>0</v>
      </c>
      <c r="BN259" s="512">
        <f t="shared" si="383"/>
        <v>142.79999999999998</v>
      </c>
      <c r="BO259" s="397">
        <f t="shared" si="384"/>
        <v>0</v>
      </c>
      <c r="BP259" s="210">
        <f t="shared" si="385"/>
        <v>0</v>
      </c>
      <c r="BQ259" s="44">
        <f t="shared" si="386"/>
        <v>0</v>
      </c>
      <c r="BR259" s="70">
        <v>49</v>
      </c>
    </row>
    <row r="260" spans="1:293" ht="12.75" customHeight="1">
      <c r="A260" s="44" t="str">
        <f t="shared" si="369"/>
        <v>LA30050</v>
      </c>
      <c r="B260" s="120" t="s">
        <v>948</v>
      </c>
      <c r="C260" s="47" t="s">
        <v>956</v>
      </c>
      <c r="D260" s="115" t="s">
        <v>7</v>
      </c>
      <c r="E260" s="232"/>
      <c r="F260" s="48" t="s">
        <v>60</v>
      </c>
      <c r="G260" s="48" t="s">
        <v>99</v>
      </c>
      <c r="H260" s="48" t="s">
        <v>74</v>
      </c>
      <c r="I260" s="223" t="s">
        <v>1798</v>
      </c>
      <c r="J260" s="636" t="s">
        <v>1810</v>
      </c>
      <c r="K260" s="636" t="s">
        <v>1797</v>
      </c>
      <c r="L260" s="223" t="s">
        <v>1799</v>
      </c>
      <c r="M260" s="48">
        <v>2.8</v>
      </c>
      <c r="N260" s="44">
        <v>1</v>
      </c>
      <c r="O260" s="210"/>
      <c r="P260" s="210"/>
      <c r="Q260" s="49"/>
      <c r="R260" s="50"/>
      <c r="S260" s="51"/>
      <c r="T260" s="52"/>
      <c r="U260" s="53"/>
      <c r="V260" s="54"/>
      <c r="W260" s="55"/>
      <c r="X260" s="56"/>
      <c r="Y260" s="57"/>
      <c r="Z260" s="58"/>
      <c r="AA260" s="59"/>
      <c r="AB260" s="95"/>
      <c r="AC260" s="95"/>
      <c r="AD260" s="213">
        <f t="shared" si="320"/>
        <v>0</v>
      </c>
      <c r="AE260" s="61">
        <f t="shared" si="370"/>
        <v>0</v>
      </c>
      <c r="AF260" s="62"/>
      <c r="AG260" s="62"/>
      <c r="AH260" s="63"/>
      <c r="AI260" s="62"/>
      <c r="AJ260" s="62"/>
      <c r="AK260" s="62"/>
      <c r="AL260" s="516"/>
      <c r="AM260" s="510"/>
      <c r="AN260" s="62">
        <f>ROUND(CEILING(AR260*('Summary '!$J$2/100+1),5),0)-1</f>
        <v>129</v>
      </c>
      <c r="AO260" s="63">
        <f t="shared" si="371"/>
        <v>0</v>
      </c>
      <c r="AP260" s="63">
        <f t="shared" si="372"/>
        <v>0</v>
      </c>
      <c r="AQ260" s="63"/>
      <c r="AR260" s="62">
        <v>104</v>
      </c>
      <c r="AS260" s="62"/>
      <c r="AT260" s="514"/>
      <c r="AU260" s="515"/>
      <c r="AV260" s="511">
        <f t="shared" si="373"/>
        <v>104</v>
      </c>
      <c r="AW260" s="511">
        <f t="shared" si="374"/>
        <v>104</v>
      </c>
      <c r="AX260" s="64"/>
      <c r="AY260" s="65"/>
      <c r="AZ260" s="66"/>
      <c r="BA260" s="67"/>
      <c r="BB260" s="68"/>
      <c r="BC260" s="45">
        <f t="shared" si="375"/>
        <v>0</v>
      </c>
      <c r="BD260" s="44">
        <f t="shared" si="376"/>
        <v>0</v>
      </c>
      <c r="BE260" s="512">
        <f t="shared" si="377"/>
        <v>109.2</v>
      </c>
      <c r="BF260" s="242"/>
      <c r="BG260" s="210">
        <f t="shared" si="378"/>
        <v>0</v>
      </c>
      <c r="BH260" s="512">
        <f t="shared" si="379"/>
        <v>114.4</v>
      </c>
      <c r="BI260" s="95"/>
      <c r="BJ260" s="44">
        <f t="shared" si="380"/>
        <v>0</v>
      </c>
      <c r="BK260" s="512">
        <f t="shared" si="381"/>
        <v>119.6</v>
      </c>
      <c r="BL260" s="95"/>
      <c r="BM260" s="210">
        <f t="shared" si="382"/>
        <v>0</v>
      </c>
      <c r="BN260" s="512">
        <f t="shared" si="383"/>
        <v>124.8</v>
      </c>
      <c r="BO260" s="397">
        <f t="shared" si="384"/>
        <v>0</v>
      </c>
      <c r="BP260" s="210">
        <f t="shared" si="385"/>
        <v>0</v>
      </c>
      <c r="BQ260" s="44">
        <f t="shared" si="386"/>
        <v>0</v>
      </c>
      <c r="BR260" s="70">
        <v>50</v>
      </c>
    </row>
    <row r="261" spans="1:293" ht="12" customHeight="1">
      <c r="A261" s="44" t="str">
        <f t="shared" si="369"/>
        <v>LA30514</v>
      </c>
      <c r="B261" s="120" t="s">
        <v>948</v>
      </c>
      <c r="C261" s="47" t="s">
        <v>962</v>
      </c>
      <c r="D261" s="115" t="s">
        <v>7</v>
      </c>
      <c r="E261" s="232"/>
      <c r="F261" s="48" t="s">
        <v>60</v>
      </c>
      <c r="G261" s="48" t="s">
        <v>87</v>
      </c>
      <c r="H261" s="48" t="s">
        <v>74</v>
      </c>
      <c r="I261" s="223" t="s">
        <v>1798</v>
      </c>
      <c r="J261" s="636" t="s">
        <v>1810</v>
      </c>
      <c r="K261" s="636" t="s">
        <v>1797</v>
      </c>
      <c r="L261" s="223" t="s">
        <v>1799</v>
      </c>
      <c r="M261" s="48">
        <v>4.8330000000000002</v>
      </c>
      <c r="N261" s="44">
        <v>5</v>
      </c>
      <c r="O261" s="210"/>
      <c r="P261" s="210"/>
      <c r="Q261" s="49"/>
      <c r="R261" s="50"/>
      <c r="S261" s="51"/>
      <c r="T261" s="52"/>
      <c r="U261" s="53"/>
      <c r="V261" s="54"/>
      <c r="W261" s="55"/>
      <c r="X261" s="56"/>
      <c r="Y261" s="57"/>
      <c r="Z261" s="58"/>
      <c r="AA261" s="59"/>
      <c r="AB261" s="95"/>
      <c r="AC261" s="95"/>
      <c r="AD261" s="213">
        <f t="shared" si="320"/>
        <v>0</v>
      </c>
      <c r="AE261" s="61">
        <f t="shared" si="370"/>
        <v>0</v>
      </c>
      <c r="AF261" s="62"/>
      <c r="AG261" s="62"/>
      <c r="AH261" s="63"/>
      <c r="AI261" s="62"/>
      <c r="AJ261" s="62"/>
      <c r="AK261" s="62"/>
      <c r="AL261" s="516"/>
      <c r="AM261" s="510"/>
      <c r="AN261" s="62">
        <f>ROUND(CEILING(AR261*('Summary '!$J$2/100+1),5),0)-1</f>
        <v>149</v>
      </c>
      <c r="AO261" s="63">
        <f t="shared" si="371"/>
        <v>0</v>
      </c>
      <c r="AP261" s="63">
        <f t="shared" si="372"/>
        <v>0</v>
      </c>
      <c r="AQ261" s="63"/>
      <c r="AR261" s="62">
        <v>119</v>
      </c>
      <c r="AS261" s="62"/>
      <c r="AT261" s="514"/>
      <c r="AU261" s="515"/>
      <c r="AV261" s="511">
        <f t="shared" si="373"/>
        <v>119</v>
      </c>
      <c r="AW261" s="511">
        <f t="shared" si="374"/>
        <v>119</v>
      </c>
      <c r="AX261" s="64"/>
      <c r="AY261" s="65"/>
      <c r="AZ261" s="66"/>
      <c r="BA261" s="67"/>
      <c r="BB261" s="68"/>
      <c r="BC261" s="45">
        <f t="shared" si="375"/>
        <v>0</v>
      </c>
      <c r="BD261" s="44">
        <f t="shared" si="376"/>
        <v>0</v>
      </c>
      <c r="BE261" s="512">
        <f t="shared" si="377"/>
        <v>124.95</v>
      </c>
      <c r="BF261" s="242"/>
      <c r="BG261" s="210">
        <f t="shared" si="378"/>
        <v>0</v>
      </c>
      <c r="BH261" s="512">
        <f t="shared" si="379"/>
        <v>130.9</v>
      </c>
      <c r="BI261" s="95"/>
      <c r="BJ261" s="44">
        <f t="shared" si="380"/>
        <v>0</v>
      </c>
      <c r="BK261" s="512">
        <f t="shared" si="381"/>
        <v>136.85</v>
      </c>
      <c r="BL261" s="95"/>
      <c r="BM261" s="210">
        <f t="shared" si="382"/>
        <v>0</v>
      </c>
      <c r="BN261" s="512">
        <f t="shared" si="383"/>
        <v>142.79999999999998</v>
      </c>
      <c r="BO261" s="397">
        <f t="shared" si="384"/>
        <v>0</v>
      </c>
      <c r="BP261" s="210">
        <f t="shared" si="385"/>
        <v>0</v>
      </c>
      <c r="BQ261" s="44">
        <f t="shared" si="386"/>
        <v>0</v>
      </c>
      <c r="BR261" s="70">
        <v>514</v>
      </c>
    </row>
    <row r="262" spans="1:293" ht="17">
      <c r="A262" s="116"/>
      <c r="B262" s="116"/>
      <c r="C262" s="297" t="s">
        <v>60</v>
      </c>
      <c r="D262" s="116"/>
      <c r="E262" s="229"/>
      <c r="F262" s="116"/>
      <c r="G262" s="116"/>
      <c r="H262" s="116"/>
      <c r="I262" s="229"/>
      <c r="J262" s="229"/>
      <c r="K262" s="229"/>
      <c r="L262" s="229"/>
      <c r="M262" s="116"/>
      <c r="N262" s="116"/>
      <c r="O262" s="229"/>
      <c r="P262" s="229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230"/>
      <c r="AC262" s="230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229"/>
      <c r="AT262" s="229"/>
      <c r="AU262" s="229"/>
      <c r="AV262" s="229"/>
      <c r="AW262" s="229"/>
      <c r="AX262" s="230"/>
      <c r="AY262" s="230"/>
      <c r="AZ262" s="230"/>
      <c r="BA262" s="230"/>
      <c r="BB262" s="230"/>
      <c r="BC262" s="229"/>
      <c r="BD262" s="229"/>
      <c r="BE262" s="229"/>
      <c r="BF262" s="229"/>
      <c r="BG262" s="229"/>
      <c r="BH262" s="230"/>
      <c r="BI262" s="229"/>
      <c r="BJ262" s="229"/>
      <c r="BK262" s="229"/>
      <c r="BL262" s="229"/>
      <c r="BM262" s="229"/>
      <c r="BN262" s="229"/>
      <c r="BO262" s="229"/>
      <c r="BP262" s="229"/>
      <c r="BQ262" s="116"/>
      <c r="BR262" s="117"/>
    </row>
    <row r="263" spans="1:293" ht="12.75" customHeight="1">
      <c r="A263" s="44" t="str">
        <f>"LA3"&amp;REPT(0,4-LEN(BR263))&amp;BR263</f>
        <v>LA30051</v>
      </c>
      <c r="B263" s="115" t="s">
        <v>60</v>
      </c>
      <c r="C263" s="47" t="s">
        <v>960</v>
      </c>
      <c r="D263" s="115" t="s">
        <v>7</v>
      </c>
      <c r="E263" s="232"/>
      <c r="F263" s="48" t="s">
        <v>60</v>
      </c>
      <c r="G263" s="48" t="s">
        <v>87</v>
      </c>
      <c r="H263" s="48" t="s">
        <v>74</v>
      </c>
      <c r="I263" s="223" t="s">
        <v>1798</v>
      </c>
      <c r="J263" s="636" t="s">
        <v>1796</v>
      </c>
      <c r="K263" s="636" t="s">
        <v>1797</v>
      </c>
      <c r="L263" s="223" t="s">
        <v>1799</v>
      </c>
      <c r="M263" s="48">
        <v>6.3368000000000002</v>
      </c>
      <c r="N263" s="44">
        <v>5</v>
      </c>
      <c r="O263" s="210"/>
      <c r="P263" s="210"/>
      <c r="Q263" s="49"/>
      <c r="R263" s="50"/>
      <c r="S263" s="51"/>
      <c r="T263" s="52"/>
      <c r="U263" s="53"/>
      <c r="V263" s="54"/>
      <c r="W263" s="55"/>
      <c r="X263" s="56"/>
      <c r="Y263" s="57"/>
      <c r="Z263" s="58"/>
      <c r="AA263" s="59"/>
      <c r="AB263" s="95"/>
      <c r="AC263" s="95"/>
      <c r="AD263" s="213">
        <f t="shared" si="320"/>
        <v>0</v>
      </c>
      <c r="AE263" s="61">
        <f>N263*AD263</f>
        <v>0</v>
      </c>
      <c r="AF263" s="62"/>
      <c r="AG263" s="62"/>
      <c r="AH263" s="63"/>
      <c r="AI263" s="62"/>
      <c r="AJ263" s="62"/>
      <c r="AK263" s="62"/>
      <c r="AL263" s="516"/>
      <c r="AM263" s="510"/>
      <c r="AN263" s="62">
        <f>ROUND(CEILING(AR263*('Summary '!$J$2/100+1),5),0)-1</f>
        <v>149</v>
      </c>
      <c r="AO263" s="63">
        <f>IF(P263=TRUE,-0.05,0)</f>
        <v>0</v>
      </c>
      <c r="AP263" s="63">
        <f>IF(O263=TRUE,0.15,0)</f>
        <v>0</v>
      </c>
      <c r="AQ263" s="63"/>
      <c r="AR263" s="62">
        <v>119</v>
      </c>
      <c r="AS263" s="62"/>
      <c r="AT263" s="514"/>
      <c r="AU263" s="515"/>
      <c r="AV263" s="511">
        <f>IF(OrderFormType="Wholesale",CEILING(AR263*ExchRate,ExchRateRoundUpTo),CEILING(AN263*ExchRate,ExchRateRoundUpTo)/1.22)</f>
        <v>119</v>
      </c>
      <c r="AW263" s="511">
        <f>AV263*(1+AO263+AP263)</f>
        <v>119</v>
      </c>
      <c r="AX263" s="64"/>
      <c r="AY263" s="65"/>
      <c r="AZ263" s="66"/>
      <c r="BA263" s="67"/>
      <c r="BB263" s="68"/>
      <c r="BC263" s="45">
        <f>SUM(AX263:BB263)</f>
        <v>0</v>
      </c>
      <c r="BD263" s="44">
        <f>N263*BC263</f>
        <v>0</v>
      </c>
      <c r="BE263" s="512">
        <f>AV263*(1.05+AO263+AP263)</f>
        <v>124.95</v>
      </c>
      <c r="BF263" s="242"/>
      <c r="BG263" s="210">
        <f>$N263*BF263</f>
        <v>0</v>
      </c>
      <c r="BH263" s="512">
        <f>$AV263*(1.1+$AO263+$AP263)</f>
        <v>130.9</v>
      </c>
      <c r="BI263" s="95"/>
      <c r="BJ263" s="44">
        <f>N263*BI263</f>
        <v>0</v>
      </c>
      <c r="BK263" s="512">
        <f>AV263*(1.15+AO263+AP263)</f>
        <v>136.85</v>
      </c>
      <c r="BL263" s="95"/>
      <c r="BM263" s="210">
        <f>N263*BL263</f>
        <v>0</v>
      </c>
      <c r="BN263" s="512">
        <f>AV263*(1.2+AO263+AP263)</f>
        <v>142.79999999999998</v>
      </c>
      <c r="BO263" s="397">
        <f>(AD263*AW263)+(BC263*BE263)+(BF263*BH263)+(BI263*BK263)+(BL263*BN263)</f>
        <v>0</v>
      </c>
      <c r="BP263" s="210">
        <f>AD263+BC263+BF263+BI263+BL263</f>
        <v>0</v>
      </c>
      <c r="BQ263" s="44">
        <f>N263*BP263</f>
        <v>0</v>
      </c>
      <c r="BR263" s="70">
        <v>51</v>
      </c>
    </row>
    <row r="264" spans="1:293" ht="12.75" customHeight="1">
      <c r="A264" s="44" t="str">
        <f>"LA3"&amp;REPT(0,4-LEN(BR264))&amp;BR264</f>
        <v>LA30414</v>
      </c>
      <c r="B264" s="115" t="s">
        <v>60</v>
      </c>
      <c r="C264" s="47" t="s">
        <v>961</v>
      </c>
      <c r="D264" s="115" t="s">
        <v>7</v>
      </c>
      <c r="E264" s="232"/>
      <c r="F264" s="48" t="s">
        <v>60</v>
      </c>
      <c r="G264" s="48" t="s">
        <v>87</v>
      </c>
      <c r="H264" s="48" t="s">
        <v>74</v>
      </c>
      <c r="I264" s="223" t="s">
        <v>1798</v>
      </c>
      <c r="J264" s="636" t="s">
        <v>1796</v>
      </c>
      <c r="K264" s="636" t="s">
        <v>1797</v>
      </c>
      <c r="L264" s="223" t="s">
        <v>1799</v>
      </c>
      <c r="M264" s="48">
        <v>7.3</v>
      </c>
      <c r="N264" s="44">
        <v>5</v>
      </c>
      <c r="O264" s="210"/>
      <c r="P264" s="210"/>
      <c r="Q264" s="49"/>
      <c r="R264" s="50"/>
      <c r="S264" s="51"/>
      <c r="T264" s="52"/>
      <c r="U264" s="53"/>
      <c r="V264" s="54"/>
      <c r="W264" s="55"/>
      <c r="X264" s="56"/>
      <c r="Y264" s="57"/>
      <c r="Z264" s="58"/>
      <c r="AA264" s="59"/>
      <c r="AB264" s="95"/>
      <c r="AC264" s="95"/>
      <c r="AD264" s="213">
        <f t="shared" si="320"/>
        <v>0</v>
      </c>
      <c r="AE264" s="61">
        <f>N264*AD264</f>
        <v>0</v>
      </c>
      <c r="AF264" s="62"/>
      <c r="AG264" s="62"/>
      <c r="AH264" s="63"/>
      <c r="AI264" s="62"/>
      <c r="AJ264" s="62"/>
      <c r="AK264" s="62"/>
      <c r="AL264" s="516"/>
      <c r="AM264" s="510"/>
      <c r="AN264" s="62">
        <f>ROUND(CEILING(AR264*('Summary '!$J$2/100+1),5),0)-1</f>
        <v>164</v>
      </c>
      <c r="AO264" s="63">
        <f>IF(P264=TRUE,-0.05,0)</f>
        <v>0</v>
      </c>
      <c r="AP264" s="63">
        <f>IF(O264=TRUE,0.15,0)</f>
        <v>0</v>
      </c>
      <c r="AQ264" s="63"/>
      <c r="AR264" s="62">
        <v>134</v>
      </c>
      <c r="AS264" s="62"/>
      <c r="AT264" s="514"/>
      <c r="AU264" s="515"/>
      <c r="AV264" s="511">
        <f>IF(OrderFormType="Wholesale",CEILING(AR264*ExchRate,ExchRateRoundUpTo),CEILING(AN264*ExchRate,ExchRateRoundUpTo)/1.22)</f>
        <v>134</v>
      </c>
      <c r="AW264" s="511">
        <f>AV264*(1+AO264+AP264)</f>
        <v>134</v>
      </c>
      <c r="AX264" s="64"/>
      <c r="AY264" s="65"/>
      <c r="AZ264" s="66"/>
      <c r="BA264" s="67"/>
      <c r="BB264" s="68"/>
      <c r="BC264" s="45">
        <f>SUM(AX264:BB264)</f>
        <v>0</v>
      </c>
      <c r="BD264" s="44">
        <f>N264*BC264</f>
        <v>0</v>
      </c>
      <c r="BE264" s="512">
        <f>AV264*(1.05+AO264+AP264)</f>
        <v>140.70000000000002</v>
      </c>
      <c r="BF264" s="242"/>
      <c r="BG264" s="210">
        <f>$N264*BF264</f>
        <v>0</v>
      </c>
      <c r="BH264" s="512">
        <f>$AV264*(1.1+$AO264+$AP264)</f>
        <v>147.4</v>
      </c>
      <c r="BI264" s="95"/>
      <c r="BJ264" s="44">
        <f>N264*BI264</f>
        <v>0</v>
      </c>
      <c r="BK264" s="512">
        <f>AV264*(1.15+AO264+AP264)</f>
        <v>154.1</v>
      </c>
      <c r="BL264" s="95"/>
      <c r="BM264" s="210">
        <f>N264*BL264</f>
        <v>0</v>
      </c>
      <c r="BN264" s="512">
        <f>AV264*(1.2+AO264+AP264)</f>
        <v>160.79999999999998</v>
      </c>
      <c r="BO264" s="397">
        <f>(AD264*AW264)+(BC264*BE264)+(BF264*BH264)+(BI264*BK264)+(BL264*BN264)</f>
        <v>0</v>
      </c>
      <c r="BP264" s="210">
        <f>AD264+BC264+BF264+BI264+BL264</f>
        <v>0</v>
      </c>
      <c r="BQ264" s="44">
        <f>N264*BP264</f>
        <v>0</v>
      </c>
      <c r="BR264" s="70">
        <v>414</v>
      </c>
    </row>
    <row r="265" spans="1:293" ht="17">
      <c r="A265" s="116"/>
      <c r="B265" s="116"/>
      <c r="C265" s="297" t="s">
        <v>63</v>
      </c>
      <c r="D265" s="116"/>
      <c r="E265" s="229"/>
      <c r="F265" s="116"/>
      <c r="G265" s="116"/>
      <c r="H265" s="116"/>
      <c r="I265" s="229"/>
      <c r="J265" s="229"/>
      <c r="K265" s="229"/>
      <c r="L265" s="229"/>
      <c r="M265" s="116"/>
      <c r="N265" s="116"/>
      <c r="O265" s="229"/>
      <c r="P265" s="229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230"/>
      <c r="AC265" s="230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229"/>
      <c r="AT265" s="229"/>
      <c r="AU265" s="229"/>
      <c r="AV265" s="229"/>
      <c r="AW265" s="229"/>
      <c r="AX265" s="230"/>
      <c r="AY265" s="230"/>
      <c r="AZ265" s="230"/>
      <c r="BA265" s="230"/>
      <c r="BB265" s="230"/>
      <c r="BC265" s="229"/>
      <c r="BD265" s="229"/>
      <c r="BE265" s="229"/>
      <c r="BF265" s="229"/>
      <c r="BG265" s="229"/>
      <c r="BH265" s="230"/>
      <c r="BI265" s="229"/>
      <c r="BJ265" s="229"/>
      <c r="BK265" s="229"/>
      <c r="BL265" s="229"/>
      <c r="BM265" s="229"/>
      <c r="BN265" s="229"/>
      <c r="BO265" s="229"/>
      <c r="BP265" s="229"/>
      <c r="BQ265" s="116"/>
      <c r="BR265" s="117"/>
    </row>
    <row r="266" spans="1:293" ht="12.75" customHeight="1">
      <c r="A266" s="44" t="str">
        <f>"LA3"&amp;REPT(0,4-LEN(BR266))&amp;BR266</f>
        <v>LA30393</v>
      </c>
      <c r="B266" s="115" t="s">
        <v>63</v>
      </c>
      <c r="C266" s="47" t="s">
        <v>1071</v>
      </c>
      <c r="D266" s="115" t="s">
        <v>7</v>
      </c>
      <c r="E266" s="232"/>
      <c r="F266" s="48" t="s">
        <v>63</v>
      </c>
      <c r="G266" s="48" t="s">
        <v>93</v>
      </c>
      <c r="H266" s="48" t="s">
        <v>74</v>
      </c>
      <c r="I266" s="223" t="s">
        <v>1798</v>
      </c>
      <c r="J266" s="636" t="s">
        <v>1810</v>
      </c>
      <c r="K266" s="636" t="s">
        <v>1797</v>
      </c>
      <c r="L266" s="223" t="s">
        <v>1799</v>
      </c>
      <c r="M266" s="48">
        <v>2.2498999999999998</v>
      </c>
      <c r="N266" s="44">
        <v>30</v>
      </c>
      <c r="O266" s="210"/>
      <c r="P266" s="210"/>
      <c r="Q266" s="49"/>
      <c r="R266" s="50"/>
      <c r="S266" s="51"/>
      <c r="T266" s="52"/>
      <c r="U266" s="53"/>
      <c r="V266" s="54"/>
      <c r="W266" s="55"/>
      <c r="X266" s="56"/>
      <c r="Y266" s="57"/>
      <c r="Z266" s="58"/>
      <c r="AA266" s="59"/>
      <c r="AB266" s="95"/>
      <c r="AC266" s="95"/>
      <c r="AD266" s="213">
        <f t="shared" si="320"/>
        <v>0</v>
      </c>
      <c r="AE266" s="61">
        <f>N266*AD266</f>
        <v>0</v>
      </c>
      <c r="AF266" s="62"/>
      <c r="AG266" s="62"/>
      <c r="AH266" s="63"/>
      <c r="AI266" s="62"/>
      <c r="AJ266" s="62"/>
      <c r="AK266" s="62"/>
      <c r="AL266" s="516"/>
      <c r="AM266" s="510"/>
      <c r="AN266" s="62">
        <f>ROUND(CEILING(AR266*('Summary '!$J$2/100+1),5),0)-1</f>
        <v>139</v>
      </c>
      <c r="AO266" s="63">
        <f>IF(P266=TRUE,-0.05,0)</f>
        <v>0</v>
      </c>
      <c r="AP266" s="63">
        <f>IF(O266=TRUE,0.15,0)</f>
        <v>0</v>
      </c>
      <c r="AQ266" s="63"/>
      <c r="AR266" s="62">
        <v>114</v>
      </c>
      <c r="AS266" s="62"/>
      <c r="AT266" s="514"/>
      <c r="AU266" s="515"/>
      <c r="AV266" s="511">
        <f>IF(OrderFormType="Wholesale",CEILING(AR266*ExchRate,ExchRateRoundUpTo),CEILING(AN266*ExchRate,ExchRateRoundUpTo)/1.22)</f>
        <v>114</v>
      </c>
      <c r="AW266" s="511">
        <f>AV266*(1+AO266+AP266)</f>
        <v>114</v>
      </c>
      <c r="AX266" s="64"/>
      <c r="AY266" s="65"/>
      <c r="AZ266" s="66"/>
      <c r="BA266" s="67"/>
      <c r="BB266" s="68"/>
      <c r="BC266" s="45">
        <f>SUM(AX266:BB266)</f>
        <v>0</v>
      </c>
      <c r="BD266" s="44">
        <f>N266*BC266</f>
        <v>0</v>
      </c>
      <c r="BE266" s="512">
        <f>AV266*(1.05+AO266+AP266)</f>
        <v>119.7</v>
      </c>
      <c r="BF266" s="242"/>
      <c r="BG266" s="210">
        <f>$N266*BF266</f>
        <v>0</v>
      </c>
      <c r="BH266" s="512">
        <f>$AV266*(1.1+$AO266+$AP266)</f>
        <v>125.4</v>
      </c>
      <c r="BI266" s="95"/>
      <c r="BJ266" s="44">
        <f>N266*BI266</f>
        <v>0</v>
      </c>
      <c r="BK266" s="512">
        <f>AV266*(1.15+AO266+AP266)</f>
        <v>131.1</v>
      </c>
      <c r="BL266" s="95"/>
      <c r="BM266" s="210">
        <f>N266*BL266</f>
        <v>0</v>
      </c>
      <c r="BN266" s="512">
        <f>AV266*(1.2+AO266+AP266)</f>
        <v>136.79999999999998</v>
      </c>
      <c r="BO266" s="397">
        <f>(AD266*AW266)+(BC266*BE266)+(BF266*BH266)+(BI266*BK266)+(BL266*BN266)</f>
        <v>0</v>
      </c>
      <c r="BP266" s="210">
        <f>AD266+BC266+BF266+BI266+BL266</f>
        <v>0</v>
      </c>
      <c r="BQ266" s="44">
        <f>N266*BP266</f>
        <v>0</v>
      </c>
      <c r="BR266" s="70">
        <v>393</v>
      </c>
    </row>
    <row r="267" spans="1:293" ht="12.75" customHeight="1">
      <c r="A267" s="44" t="str">
        <f>"LA3"&amp;REPT(0,4-LEN(BR267))&amp;BR267</f>
        <v>LA30397</v>
      </c>
      <c r="B267" s="115" t="s">
        <v>63</v>
      </c>
      <c r="C267" s="47" t="s">
        <v>1072</v>
      </c>
      <c r="D267" s="115" t="s">
        <v>7</v>
      </c>
      <c r="E267" s="232"/>
      <c r="F267" s="48" t="s">
        <v>63</v>
      </c>
      <c r="G267" s="48" t="s">
        <v>93</v>
      </c>
      <c r="H267" s="48" t="s">
        <v>79</v>
      </c>
      <c r="I267" s="223" t="s">
        <v>1798</v>
      </c>
      <c r="J267" s="636" t="s">
        <v>1810</v>
      </c>
      <c r="K267" s="636" t="s">
        <v>1797</v>
      </c>
      <c r="L267" s="223" t="s">
        <v>1799</v>
      </c>
      <c r="M267" s="48">
        <v>1.3706</v>
      </c>
      <c r="N267" s="44">
        <v>40</v>
      </c>
      <c r="O267" s="210"/>
      <c r="P267" s="210"/>
      <c r="Q267" s="49"/>
      <c r="R267" s="50"/>
      <c r="S267" s="51"/>
      <c r="T267" s="52"/>
      <c r="U267" s="53"/>
      <c r="V267" s="54"/>
      <c r="W267" s="55"/>
      <c r="X267" s="56"/>
      <c r="Y267" s="57"/>
      <c r="Z267" s="58"/>
      <c r="AA267" s="59"/>
      <c r="AB267" s="95"/>
      <c r="AC267" s="95"/>
      <c r="AD267" s="213">
        <f t="shared" si="320"/>
        <v>0</v>
      </c>
      <c r="AE267" s="61">
        <f>N267*AD267</f>
        <v>0</v>
      </c>
      <c r="AF267" s="62"/>
      <c r="AG267" s="62"/>
      <c r="AH267" s="63"/>
      <c r="AI267" s="62"/>
      <c r="AJ267" s="62"/>
      <c r="AK267" s="62"/>
      <c r="AL267" s="516"/>
      <c r="AM267" s="510"/>
      <c r="AN267" s="62">
        <f>ROUND(CEILING(AR267*('Summary '!$J$2/100+1),5),0)-1</f>
        <v>114</v>
      </c>
      <c r="AO267" s="63">
        <f>IF(P267=TRUE,-0.05,0)</f>
        <v>0</v>
      </c>
      <c r="AP267" s="63">
        <f>IF(O267=TRUE,0.15,0)</f>
        <v>0</v>
      </c>
      <c r="AQ267" s="63"/>
      <c r="AR267" s="62">
        <v>94</v>
      </c>
      <c r="AS267" s="62"/>
      <c r="AT267" s="514"/>
      <c r="AU267" s="515"/>
      <c r="AV267" s="511">
        <f>IF(OrderFormType="Wholesale",CEILING(AR267*ExchRate,ExchRateRoundUpTo),CEILING(AN267*ExchRate,ExchRateRoundUpTo)/1.22)</f>
        <v>94</v>
      </c>
      <c r="AW267" s="511">
        <f>AV267*(1+AO267+AP267)</f>
        <v>94</v>
      </c>
      <c r="AX267" s="64"/>
      <c r="AY267" s="65"/>
      <c r="AZ267" s="66"/>
      <c r="BA267" s="67"/>
      <c r="BB267" s="68"/>
      <c r="BC267" s="45">
        <f>SUM(AX267:BB267)</f>
        <v>0</v>
      </c>
      <c r="BD267" s="44">
        <f>N267*BC267</f>
        <v>0</v>
      </c>
      <c r="BE267" s="512">
        <f>AV267*(1.05+AO267+AP267)</f>
        <v>98.7</v>
      </c>
      <c r="BF267" s="242"/>
      <c r="BG267" s="210">
        <f>$N267*BF267</f>
        <v>0</v>
      </c>
      <c r="BH267" s="512">
        <f>$AV267*(1.1+$AO267+$AP267)</f>
        <v>103.4</v>
      </c>
      <c r="BI267" s="95"/>
      <c r="BJ267" s="44">
        <f>N267*BI267</f>
        <v>0</v>
      </c>
      <c r="BK267" s="512">
        <f>AV267*(1.15+AO267+AP267)</f>
        <v>108.1</v>
      </c>
      <c r="BL267" s="95"/>
      <c r="BM267" s="210">
        <f>N267*BL267</f>
        <v>0</v>
      </c>
      <c r="BN267" s="512">
        <f>AV267*(1.2+AO267+AP267)</f>
        <v>112.8</v>
      </c>
      <c r="BO267" s="397">
        <f>(AD267*AW267)+(BC267*BE267)+(BF267*BH267)+(BI267*BK267)+(BL267*BN267)</f>
        <v>0</v>
      </c>
      <c r="BP267" s="210">
        <f>AD267+BC267+BF267+BI267+BL267</f>
        <v>0</v>
      </c>
      <c r="BQ267" s="44">
        <f>N267*BP267</f>
        <v>0</v>
      </c>
      <c r="BR267" s="70">
        <v>397</v>
      </c>
    </row>
    <row r="268" spans="1:293" ht="12.75" customHeight="1">
      <c r="A268" s="44" t="str">
        <f>"LA3"&amp;REPT(0,4-LEN(BR268))&amp;BR268</f>
        <v>LA30395</v>
      </c>
      <c r="B268" s="115" t="s">
        <v>63</v>
      </c>
      <c r="C268" s="47" t="s">
        <v>1073</v>
      </c>
      <c r="D268" s="115" t="s">
        <v>7</v>
      </c>
      <c r="E268" s="232"/>
      <c r="F268" s="118" t="s">
        <v>393</v>
      </c>
      <c r="G268" s="48" t="s">
        <v>67</v>
      </c>
      <c r="H268" s="48" t="s">
        <v>95</v>
      </c>
      <c r="I268" s="223" t="s">
        <v>1798</v>
      </c>
      <c r="J268" s="636" t="s">
        <v>1810</v>
      </c>
      <c r="K268" s="636" t="s">
        <v>1797</v>
      </c>
      <c r="L268" s="223" t="s">
        <v>1799</v>
      </c>
      <c r="M268" s="48">
        <v>1.35</v>
      </c>
      <c r="N268" s="44">
        <v>50</v>
      </c>
      <c r="O268" s="210"/>
      <c r="P268" s="210"/>
      <c r="Q268" s="49"/>
      <c r="R268" s="50"/>
      <c r="S268" s="51"/>
      <c r="T268" s="52"/>
      <c r="U268" s="53"/>
      <c r="V268" s="54"/>
      <c r="W268" s="55"/>
      <c r="X268" s="56"/>
      <c r="Y268" s="57"/>
      <c r="Z268" s="58"/>
      <c r="AA268" s="59"/>
      <c r="AB268" s="95"/>
      <c r="AC268" s="95"/>
      <c r="AD268" s="213">
        <f t="shared" si="320"/>
        <v>0</v>
      </c>
      <c r="AE268" s="61">
        <f>N268*AD268</f>
        <v>0</v>
      </c>
      <c r="AF268" s="62"/>
      <c r="AG268" s="62"/>
      <c r="AH268" s="63"/>
      <c r="AI268" s="62"/>
      <c r="AJ268" s="62"/>
      <c r="AK268" s="62"/>
      <c r="AL268" s="516"/>
      <c r="AM268" s="510"/>
      <c r="AN268" s="62">
        <f>ROUND(CEILING(AR268*('Summary '!$J$2/100+1),5),0)-1</f>
        <v>114</v>
      </c>
      <c r="AO268" s="63">
        <f>IF(P268=TRUE,-0.05,0)</f>
        <v>0</v>
      </c>
      <c r="AP268" s="63">
        <f>IF(O268=TRUE,0.15,0)</f>
        <v>0</v>
      </c>
      <c r="AQ268" s="63"/>
      <c r="AR268" s="62">
        <v>94</v>
      </c>
      <c r="AS268" s="62"/>
      <c r="AT268" s="514"/>
      <c r="AU268" s="515"/>
      <c r="AV268" s="511">
        <f>IF(OrderFormType="Wholesale",CEILING(AR268*ExchRate,ExchRateRoundUpTo),CEILING(AN268*ExchRate,ExchRateRoundUpTo)/1.22)</f>
        <v>94</v>
      </c>
      <c r="AW268" s="511">
        <f>AV268*(1+AO268+AP268)</f>
        <v>94</v>
      </c>
      <c r="AX268" s="64"/>
      <c r="AY268" s="65"/>
      <c r="AZ268" s="66"/>
      <c r="BA268" s="67"/>
      <c r="BB268" s="68"/>
      <c r="BC268" s="45">
        <f>SUM(AX268:BB268)</f>
        <v>0</v>
      </c>
      <c r="BD268" s="44">
        <f>N268*BC268</f>
        <v>0</v>
      </c>
      <c r="BE268" s="512">
        <f>AV268*(1.05+AO268+AP268)</f>
        <v>98.7</v>
      </c>
      <c r="BF268" s="242"/>
      <c r="BG268" s="210">
        <f>$N268*BF268</f>
        <v>0</v>
      </c>
      <c r="BH268" s="512">
        <f>$AV268*(1.1+$AO268+$AP268)</f>
        <v>103.4</v>
      </c>
      <c r="BI268" s="95"/>
      <c r="BJ268" s="44">
        <f>N268*BI268</f>
        <v>0</v>
      </c>
      <c r="BK268" s="512">
        <f>AV268*(1.15+AO268+AP268)</f>
        <v>108.1</v>
      </c>
      <c r="BL268" s="95"/>
      <c r="BM268" s="210">
        <f>N268*BL268</f>
        <v>0</v>
      </c>
      <c r="BN268" s="512">
        <f>AV268*(1.2+AO268+AP268)</f>
        <v>112.8</v>
      </c>
      <c r="BO268" s="397">
        <f>(AD268*AW268)+(BC268*BE268)+(BF268*BH268)+(BI268*BK268)+(BL268*BN268)</f>
        <v>0</v>
      </c>
      <c r="BP268" s="210">
        <f>AD268+BC268+BF268+BI268+BL268</f>
        <v>0</v>
      </c>
      <c r="BQ268" s="44">
        <f>N268*BP268</f>
        <v>0</v>
      </c>
      <c r="BR268" s="70">
        <v>395</v>
      </c>
    </row>
    <row r="269" spans="1:293" ht="12.75" customHeight="1">
      <c r="A269" s="116"/>
      <c r="B269" s="116"/>
      <c r="C269" s="116"/>
      <c r="D269" s="116"/>
      <c r="E269" s="229"/>
      <c r="F269" s="116"/>
      <c r="G269" s="116"/>
      <c r="H269" s="116"/>
      <c r="I269" s="229"/>
      <c r="J269" s="229"/>
      <c r="K269" s="229"/>
      <c r="L269" s="229"/>
      <c r="M269" s="116"/>
      <c r="N269" s="116"/>
      <c r="O269" s="229"/>
      <c r="P269" s="229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16"/>
      <c r="AE269" s="116"/>
      <c r="AF269" s="116"/>
      <c r="AG269" s="116"/>
      <c r="AH269" s="116"/>
      <c r="AI269" s="116"/>
      <c r="AJ269" s="229"/>
      <c r="AK269" s="116"/>
      <c r="AL269" s="229"/>
      <c r="AM269" s="116"/>
      <c r="AN269" s="116"/>
      <c r="AO269" s="229"/>
      <c r="AP269" s="229"/>
      <c r="AQ269" s="229"/>
      <c r="AR269" s="116"/>
      <c r="AS269" s="116"/>
      <c r="AT269" s="116"/>
      <c r="AU269" s="116"/>
      <c r="AV269" s="116"/>
      <c r="AW269" s="229"/>
      <c r="AX269" s="182"/>
      <c r="AY269" s="182"/>
      <c r="AZ269" s="182"/>
      <c r="BA269" s="182"/>
      <c r="BB269" s="182"/>
      <c r="BC269" s="116"/>
      <c r="BD269" s="116"/>
      <c r="BE269" s="116"/>
      <c r="BF269" s="182"/>
      <c r="BG269" s="116"/>
      <c r="BH269" s="116"/>
      <c r="BI269" s="182"/>
      <c r="BJ269" s="116"/>
      <c r="BK269" s="116"/>
      <c r="BL269" s="182"/>
      <c r="BM269" s="116"/>
      <c r="BN269" s="116"/>
      <c r="BO269" s="116"/>
      <c r="BP269" s="116"/>
      <c r="BQ269" s="116"/>
      <c r="BR269" s="117"/>
    </row>
    <row r="270" spans="1:293" ht="13.5" customHeight="1">
      <c r="F270" s="3"/>
      <c r="G270" s="3"/>
      <c r="KC270" s="3"/>
      <c r="KD270" s="3"/>
      <c r="KE270" s="3"/>
      <c r="KF270" s="3"/>
      <c r="KG270" s="3"/>
    </row>
    <row r="271" spans="1:293" ht="13.5" customHeight="1">
      <c r="F271" s="3"/>
      <c r="G271" s="3"/>
      <c r="KC271" s="3"/>
      <c r="KD271" s="3"/>
      <c r="KE271" s="3"/>
      <c r="KF271" s="3"/>
      <c r="KG271" s="3"/>
    </row>
    <row r="272" spans="1:293" ht="13.5" customHeight="1">
      <c r="F272" s="3"/>
      <c r="G272" s="3"/>
      <c r="KC272" s="3"/>
      <c r="KD272" s="3"/>
      <c r="KE272" s="3"/>
      <c r="KF272" s="3"/>
      <c r="KG272" s="3"/>
    </row>
    <row r="273" spans="6:293" ht="13.5" customHeight="1">
      <c r="F273" s="3"/>
      <c r="G273" s="3"/>
      <c r="KC273" s="3"/>
      <c r="KD273" s="3"/>
      <c r="KE273" s="3"/>
      <c r="KF273" s="3"/>
      <c r="KG273" s="3"/>
    </row>
    <row r="274" spans="6:293" ht="13.5" customHeight="1">
      <c r="F274" s="3"/>
      <c r="G274" s="3"/>
      <c r="KC274" s="3"/>
      <c r="KD274" s="3"/>
      <c r="KE274" s="3"/>
      <c r="KF274" s="3"/>
      <c r="KG274" s="3"/>
    </row>
    <row r="275" spans="6:293" ht="13.5" customHeight="1">
      <c r="F275" s="3"/>
      <c r="G275" s="3"/>
      <c r="KC275" s="3"/>
      <c r="KD275" s="3"/>
      <c r="KE275" s="3"/>
      <c r="KF275" s="3"/>
      <c r="KG275" s="3"/>
    </row>
    <row r="276" spans="6:293" ht="13.5" customHeight="1">
      <c r="F276" s="3"/>
      <c r="G276" s="3"/>
      <c r="KC276" s="3"/>
      <c r="KD276" s="3"/>
      <c r="KE276" s="3"/>
      <c r="KF276" s="3"/>
      <c r="KG276" s="3"/>
    </row>
    <row r="277" spans="6:293" ht="13.5" customHeight="1">
      <c r="F277" s="3"/>
      <c r="G277" s="3"/>
      <c r="KC277" s="3"/>
      <c r="KD277" s="3"/>
      <c r="KE277" s="3"/>
      <c r="KF277" s="3"/>
      <c r="KG277" s="3"/>
    </row>
    <row r="278" spans="6:293" ht="13.5" customHeight="1">
      <c r="F278" s="3"/>
      <c r="G278" s="3"/>
      <c r="KC278" s="3"/>
      <c r="KD278" s="3"/>
      <c r="KE278" s="3"/>
      <c r="KF278" s="3"/>
      <c r="KG278" s="3"/>
    </row>
    <row r="279" spans="6:293" ht="13.5" customHeight="1">
      <c r="F279" s="3"/>
      <c r="G279" s="3"/>
      <c r="KC279" s="3"/>
      <c r="KD279" s="3"/>
      <c r="KE279" s="3"/>
      <c r="KF279" s="3"/>
      <c r="KG279" s="3"/>
    </row>
    <row r="280" spans="6:293" ht="13.5" customHeight="1">
      <c r="F280" s="3"/>
      <c r="G280" s="3"/>
      <c r="KC280" s="3"/>
      <c r="KD280" s="3"/>
      <c r="KE280" s="3"/>
      <c r="KF280" s="3"/>
      <c r="KG280" s="3"/>
    </row>
    <row r="281" spans="6:293" ht="13.5" customHeight="1">
      <c r="F281" s="3"/>
      <c r="G281" s="3"/>
      <c r="KC281" s="3"/>
      <c r="KD281" s="3"/>
      <c r="KE281" s="3"/>
      <c r="KF281" s="3"/>
      <c r="KG281" s="3"/>
    </row>
    <row r="282" spans="6:293" ht="13.5" customHeight="1">
      <c r="F282" s="3"/>
      <c r="G282" s="3"/>
      <c r="KC282" s="3"/>
      <c r="KD282" s="3"/>
      <c r="KE282" s="3"/>
      <c r="KF282" s="3"/>
      <c r="KG282" s="3"/>
    </row>
    <row r="283" spans="6:293" ht="13.5" customHeight="1">
      <c r="F283" s="3"/>
      <c r="G283" s="3"/>
      <c r="KC283" s="3"/>
      <c r="KD283" s="3"/>
      <c r="KE283" s="3"/>
      <c r="KF283" s="3"/>
      <c r="KG283" s="3"/>
    </row>
    <row r="284" spans="6:293" ht="13.5" customHeight="1">
      <c r="F284" s="3"/>
      <c r="G284" s="3"/>
      <c r="KC284" s="3"/>
      <c r="KD284" s="3"/>
      <c r="KE284" s="3"/>
      <c r="KF284" s="3"/>
      <c r="KG284" s="3"/>
    </row>
    <row r="285" spans="6:293" ht="13.5" customHeight="1">
      <c r="F285" s="3"/>
      <c r="G285" s="3"/>
      <c r="KC285" s="3"/>
      <c r="KD285" s="3"/>
      <c r="KE285" s="3"/>
      <c r="KF285" s="3"/>
      <c r="KG285" s="3"/>
    </row>
  </sheetData>
  <sheetProtection algorithmName="SHA-512" hashValue="lETTjikmc/tj/H+v0ZwP/ncPqu6FoIrzJPw6Jped4UdGu/tD5tMl5SRiFaKLBoZX0Fu5237OYYlBwWHJ7xszeA==" saltValue="njQ55ynvqGZB5JbJTuE7Vg==" spinCount="100000" sheet="1" sort="0" autoFilter="0"/>
  <autoFilter ref="A6:BR269" xr:uid="{4D485527-7D45-1248-9B23-8077139C2820}"/>
  <phoneticPr fontId="26" type="noConversion"/>
  <conditionalFormatting sqref="AM34:AM40 AM42:AM67 AM69:AM78 AM80:AM86 AM88:AM93 AM103:AM109 AM95:AM101 AM121:AM122 AM111:AM119 AM124:AM130 AM132:AM140 AM142:AM164 AM166 AM168:AM169 AM239:AM248 AM250:AM251 AM253:AM261 AM263:AM264 AM266:AM268 AM24:AM32 AM8:AM22 AM171:AM202 AM228:AM237">
    <cfRule type="dataBar" priority="376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{D88F073A-4B4F-A740-AFBF-63A2F14A76C5}</x14:id>
        </ext>
      </extLst>
    </cfRule>
  </conditionalFormatting>
  <conditionalFormatting sqref="AM203:AM226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{DF8A86CB-4346-5F47-AD86-5FBEBA0468DD}</x14:id>
        </ext>
      </extLst>
    </cfRule>
  </conditionalFormatting>
  <conditionalFormatting sqref="AT7:AU202 AU238 AT239:AU269 AT227:AU237">
    <cfRule type="dataBar" priority="379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{7A37CFAA-B456-5A4F-8C14-2B97A6FAFA5F}</x14:id>
        </ext>
      </extLst>
    </cfRule>
  </conditionalFormatting>
  <conditionalFormatting sqref="AT203:AU226">
    <cfRule type="dataBar" priority="1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{C4D60BBF-5625-1A40-ABAD-CB75B05A280F}</x14:id>
        </ext>
      </extLst>
    </cfRule>
  </conditionalFormatting>
  <dataValidations count="2">
    <dataValidation type="whole" operator="greaterThan" allowBlank="1" showInputMessage="1" showErrorMessage="1" sqref="BL248 BL124:BM130 BI250:BI251 BI253:BI261 BI166 BI168:BI169 BI263:BI264 BI157 BI34:BI40 BI266:BI268 BL69:BL76 BL132:BM140 BI121:BI122 BI95:BI101 BI132:BI140 BI8:BJ8 BL266:BM268 BL18:BL22 BL54:BL65 BL34:BM40 BI54:BI65 BI69:BI76 BL80:BM86 BI80:BI86 BI88:BI93 BL88:BM93 BL95:BM101 BL103:BM109 BI103:BI109 BI111:BI119 BL111:BM119 BL121:BM122 BM142:BM164 BL157 BL166:BM166 BL168:BM169 BL239:BL242 BI248 BL250:BM251 BL253:BM261 BL263:BM264 BI239:BI242 BM239:BM248 BI142:BI154 BL142:BL154 BM69:BM78 BI42:BI52 BM42:BM67 BL42:BL52 BI9:BI10 BI12:BI16 BL8:BL10 BL12:BL16 BI124:BI130 BF166:BG166 BF142:BG164 BF34:BG40 BF42:BG67 BF69:BG78 BF80:BG86 BF88:BG93 BF95:BG101 BF103:BG109 BF111:BG119 BF121:BG122 BF124:BG130 BF132:BG140 BF168:BG169 BF239:BG248 BF250:BG251 BF253:BG261 BF263:BG264 BF266:BG268 BM183:BM226 BI24:BI32 Q132:AC140 AX132:BB140 AX111:BB119 AX103:BB109 AX88:BB93 AX80:BB86 Q42:AC67 AX42:BB67 Q266:AC268 AX266:BB268 Q34:AC40 AX34:BB40 Q80:AC101 AX95:BB101 BF171:BG226 Q239:AC248 AX239:BB248 Q171:AC226 Q142:AC164 AX142:BB164 Q103:AC122 AX121:BB122 Q168:AC169 AX168:BB169 Q166:AC166 AX166:BB166 Q253:AC261 AX253:BB261 Q263:AC264 AX263:BB264 Q250:AC251 AX250:BB251 Q69:AC78 AX69:BB78 Q124:AC130 AX124:BB130 BM8:BM22 BL21:BM22 BL24:BM32 BF8:BG22 BF24:BG32 AX8:BB22 AX24:BB32 Q8:AC32 BI18:BI22 BL171:BM182 BI171:BI182 AX171:BB226 BI228:BI237 BL228:BM237 BF228:BG237 Q228:AC237 AX228:BB237" xr:uid="{00000000-0002-0000-0300-000000000000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I158:BI164 BI29:BI32 BI243:BI247 BL243:BL247 BI155:BI156 BL155:BL156 BI77:BI78 BL77:BL78 BI53 BI66:BI67 BL53 BL66:BL67 BI11 BI17 BL11 BL17 BL158:BL164 BL183:BL226 BI183:BI226 BL21:BL22 BL29:BL32 BI21:BI22" xr:uid="{FB93B596-CEE5-8D4C-98F0-B1866856801B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8F073A-4B4F-A740-AFBF-63A2F14A76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AM34:AM40 AM42:AM67 AM69:AM78 AM80:AM86 AM88:AM93 AM103:AM109 AM95:AM101 AM121:AM122 AM111:AM119 AM124:AM130 AM132:AM140 AM142:AM164 AM166 AM168:AM169 AM239:AM248 AM250:AM251 AM253:AM261 AM263:AM264 AM266:AM268 AM24:AM32 AM8:AM22 AM171:AM202 AM228:AM237</xm:sqref>
        </x14:conditionalFormatting>
        <x14:conditionalFormatting xmlns:xm="http://schemas.microsoft.com/office/excel/2006/main">
          <x14:cfRule type="dataBar" id="{DF8A86CB-4346-5F47-AD86-5FBEBA0468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AM203:AM226</xm:sqref>
        </x14:conditionalFormatting>
        <x14:conditionalFormatting xmlns:xm="http://schemas.microsoft.com/office/excel/2006/main">
          <x14:cfRule type="dataBar" id="{7A37CFAA-B456-5A4F-8C14-2B97A6FAFA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AT7:AU202 AU238 AT239:AU269 AT227:AU237</xm:sqref>
        </x14:conditionalFormatting>
        <x14:conditionalFormatting xmlns:xm="http://schemas.microsoft.com/office/excel/2006/main">
          <x14:cfRule type="dataBar" id="{C4D60BBF-5625-1A40-ABAD-CB75B05A28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AT203:AU226</xm:sqref>
        </x14:conditionalFormatting>
        <x14:conditionalFormatting xmlns:xm="http://schemas.microsoft.com/office/excel/2006/main">
          <x14:cfRule type="expression" priority="362" id="{926AB99A-BB32-5F44-B904-5218775D74FD}">
            <xm:f>Currency!$H$2="Pound"</xm:f>
            <x14:dxf>
              <numFmt numFmtId="177" formatCode="[$£-809]#,##0.00"/>
            </x14:dxf>
          </x14:cfRule>
          <xm:sqref>AW7:AW269 BE7:BE269 BF23:BG23 BI23:BN23 BP23 BO23:BO175 BN29:BO32 BF33:BG33 BI33:BN33 BP33 BH34:BH40 BK34:BK40 BN34:BN40 BF41:BG41 BI41:BN41 BP41 BH42:BH67 BK42:BK67 BN42:BN67 BF68:BG68 BI68:BN68 BP68 BH69:BH78 BK69:BK78 BN69:BN78 BF79:BG79 BI79:BN79 BP79 BH80:BH86 BK80:BK86 BN80:BN86 BF87:BG87 BI87:BN87 BP87 BH88:BH93 BK88:BK93 BN88:BN93 BF94:BG94 BI94:BN94 BP94 BH95:BH101 BK95:BK101 BN95:BN101 BF102:BG102 BI102:BN102 BP102 BH103:BH109 BK103:BK109 BN103:BN109 BF110:BG110 BI110:BN110 BP110 BH111:BH119 BK111:BK119 BN111:BN119 BF120:BG120 BI120:BN120 BP120 BH121:BH122 BK121:BK122 BN121:BN122 BF123:BG123 BI123:BN123 BP123 BH124:BH130 BK124:BK130 BN124:BN130 BF131:BG131 BI131:BN131 BP131 BH132:BH140 BK132:BK140 BN132:BN140 BF141:BG141 BI141:BN141 BP141 BH142:BH164 BK142:BK164 BN142:BN164 BF165:BG165 BI165:BN165 BP165 BH166 BK166 BN166 BF167:BG167 BI167:BN167 BP167 BH168:BH169 BK168:BK169 BN168:BN169 BF170:BG171 BI170:BN171 BP170:BP171 BN171:BN175 BK171:BK202 BH171:BH226 BF227:BG227 BI227:BN227 BP227 BO227:BO231 BN228:BN231 BH228:BH237 BK228:BK237 BN232:BO236 BN237 BO237:BO268 BF238:BG238 BI238:BN238 BP238 BH239:BH248 BK239:BK248 BN239:BN248 BF249:BG249 BI249:BN249 BP249 BH250:BH251 BK250:BK251 BN250:BN251 BF252:BG252 BI252:BN252 BP252 BH253:BH261 BK253:BK261 BN253:BN261 BF262:BG262 BI262:BN262 BP262 BH263:BH264 BK263:BK264 BN263:BN264 BF265:BG265 BI265:BN265 BP265 BN266:BN268 BH266:BH269 BK266:BK269 BN269:BO269 BH21:BH22 BK21:BK22 BN21:BO22 BN24:BN28 BH24:BH32 BK24:BK32</xm:sqref>
        </x14:conditionalFormatting>
        <x14:conditionalFormatting xmlns:xm="http://schemas.microsoft.com/office/excel/2006/main">
          <x14:cfRule type="expression" priority="363" id="{5304613A-CA6B-AA48-98D9-8945D5CBA110}">
            <xm:f>Currency!$H$2="Franc"</xm:f>
            <x14:dxf>
              <numFmt numFmtId="178" formatCode="[$CHF]\ #,##0.00"/>
            </x14:dxf>
          </x14:cfRule>
          <x14:cfRule type="expression" priority="364" id="{439F6DC8-C63E-0D4B-83D8-0B4A98B67F51}">
            <xm:f>Currency!$H$2="Krone"</xm:f>
            <x14:dxf>
              <numFmt numFmtId="184" formatCode="[$kr-43B]\ #,##0.00"/>
            </x14:dxf>
          </x14:cfRule>
          <x14:cfRule type="expression" priority="365" id="{6E4DCB20-9496-304D-9181-4044B781E6C1}">
            <xm:f>Currency!$H$2="Koruna"</xm:f>
            <x14:dxf>
              <numFmt numFmtId="180" formatCode="#,##0.00\ [$Kč-405]"/>
            </x14:dxf>
          </x14:cfRule>
          <x14:cfRule type="expression" priority="366" id="{AED74B2B-4F6B-4546-9A16-61FFAE99894E}">
            <xm:f>Currency!$H$2="Yen"</xm:f>
            <x14:dxf>
              <numFmt numFmtId="181" formatCode="[$¥-411]#,##0.00"/>
            </x14:dxf>
          </x14:cfRule>
          <x14:cfRule type="expression" priority="367" id="{06FFB54C-22EB-7D4D-B78C-22B76E2458A9}">
            <xm:f>Currency!$H$2="Yuan"</xm:f>
            <x14:dxf>
              <numFmt numFmtId="182" formatCode="[$¥-804]#,##0.00"/>
            </x14:dxf>
          </x14:cfRule>
          <x14:cfRule type="expression" priority="368" id="{72E94022-BD08-F34F-AA9A-EC1626B5795C}">
            <xm:f>Currency!$H$2="Won"</xm:f>
            <x14:dxf>
              <numFmt numFmtId="183" formatCode="[$₩-412]#,##0.00"/>
            </x14:dxf>
          </x14:cfRule>
          <xm:sqref>AW7:AW269 BE7:BE269 BH21:BH22 BK21:BK22 BN21:BO22 BF23:BG23 BI23:BN23 BP23 BO23:BO175 BN24:BN28 BH24:BH32 BK24:BK32 BN29:BO32 BF33:BG33 BI33:BN33 BP33 BH34:BH40 BK34:BK40 BN34:BN40 BF41:BG41 BI41:BN41 BP41 BH42:BH67 BK42:BK67 BN42:BN67 BF68:BG68 BI68:BN68 BP68 BH69:BH78 BK69:BK78 BN69:BN78 BF79:BG79 BI79:BN79 BP79 BH80:BH86 BK80:BK86 BN80:BN86 BF87:BG87 BI87:BN87 BP87 BH88:BH93 BK88:BK93 BN88:BN93 BF94:BG94 BI94:BN94 BP94 BH95:BH101 BK95:BK101 BN95:BN101 BF102:BG102 BI102:BN102 BP102 BH103:BH109 BK103:BK109 BN103:BN109 BF110:BG110 BI110:BN110 BP110 BH111:BH119 BK111:BK119 BN111:BN119 BF120:BG120 BI120:BN120 BP120 BH121:BH122 BK121:BK122 BN121:BN122 BF123:BG123 BI123:BN123 BP123 BH124:BH130 BK124:BK130 BN124:BN130 BF131:BG131 BI131:BN131 BP131 BH132:BH140 BK132:BK140 BN132:BN140 BF141:BG141 BI141:BN141 BP141 BH142:BH164 BK142:BK164 BN142:BN164 BF165:BG165 BI165:BN165 BP165 BH166 BK166 BN166 BF167:BG167 BI167:BN167 BP167 BH168:BH169 BK168:BK169 BN168:BN169 BF170:BG171 BI170:BN171 BP170:BP171 BN171:BN175 BK171:BK202 BH171:BH226 BF227:BG227 BI227:BN227 BP227 BO227:BO231 BN228:BN231 BH228:BH237 BK228:BK237 BN232:BO236 BN237 BO237:BO268 BF238:BG238 BI238:BN238 BP238 BH239:BH248 BK239:BK248 BN239:BN248 BF249:BG249 BI249:BN249 BP249 BH250:BH251 BK250:BK251 BN250:BN251 BF252:BG252 BI252:BN252 BP252 BH253:BH261 BK253:BK261 BN253:BN261 BF262:BG262 BI262:BN262 BP262 BH263:BH264 BK263:BK264 BN263:BN264 BF265:BG265 BI265:BN265 BP265 BN266:BN268 BH266:BH269 BK266:BK269 BN269:BO269</xm:sqref>
        </x14:conditionalFormatting>
        <x14:conditionalFormatting xmlns:xm="http://schemas.microsoft.com/office/excel/2006/main">
          <x14:cfRule type="expression" priority="361" id="{4C9527F6-5FC0-B746-B0C7-7923AFA6BC4D}">
            <xm:f>Currency!$H$2="Dollar"</xm:f>
            <x14:dxf>
              <numFmt numFmtId="171" formatCode="[$$-409]#,##0.00"/>
            </x14:dxf>
          </x14:cfRule>
          <xm:sqref>BK171:BK226 AW7:AW269 BE7:BE269 BF23:BG23 BI23:BN23 BP23 BO23:BO175 BF33:BG33 BI33:BN33 BP33 BH34:BH40 BK34:BK40 BN34:BN40 BF41:BG41 BI41:BN41 BP41 BH42:BH67 BK42:BK67 BN42:BN67 BF68:BG68 BI68:BN68 BP68 BH69:BH78 BK69:BK78 BN69:BN78 BF79:BG79 BI79:BN79 BP79 BH80:BH86 BK80:BK86 BN80:BN86 BF87:BG87 BI87:BN87 BP87 BH88:BH93 BK88:BK93 BN88:BN93 BF94:BG94 BI94:BN94 BP94 BH95:BH101 BK95:BK101 BN95:BN101 BF102:BG102 BI102:BN102 BP102 BH103:BH109 BK103:BK109 BN103:BN109 BF110:BG110 BI110:BN110 BP110 BH111:BH119 BK111:BK119 BN111:BN119 BF120:BG120 BI120:BN120 BP120 BH121:BH122 BK121:BK122 BN121:BN122 BF123:BG123 BI123:BN123 BP123 BH124:BH130 BK124:BK130 BN124:BN130 BF131:BG131 BI131:BN131 BP131 BH132:BH140 BK132:BK140 BN132:BN140 BF141:BG141 BI141:BN141 BP141 BH142:BH164 BK142:BK164 BN142:BN164 BF165:BG165 BI165:BN165 BP165 BH166 BK166 BN166 BF167:BG167 BI167:BN167 BP167 BH168:BH169 BK168:BK169 BN168:BN169 BF170:BG171 BI170:BN171 BP170:BP171 BN171:BN175 BH171:BH226 BF227:BG227 BI227:BN227 BP227 BO227:BO231 BN228:BN231 BH228:BH237 BK228:BK237 BN232:BO236 BN237 BO237:BO268 BF238:BG238 BI238:BN238 BP238 BH239:BH248 BK239:BK248 BN239:BN248 BF249:BG249 BI249:BN249 BP249 BH250:BH251 BK250:BK251 BN250:BN251 BF252:BG252 BI252:BN252 BP252 BH253:BH261 BK253:BK261 BN253:BN261 BF262:BG262 BI262:BN262 BP262 BH263:BH264 BK263:BK264 BN263:BN264 BF265:BG265 BI265:BN265 BP265 BN266:BN268 BH266:BH269 BK266:BK269 BN269:BO269</xm:sqref>
        </x14:conditionalFormatting>
        <x14:conditionalFormatting xmlns:xm="http://schemas.microsoft.com/office/excel/2006/main">
          <x14:cfRule type="expression" priority="2" id="{BF9C3EB6-BD2C-4144-BE36-DAF4B2A3116F}">
            <xm:f>Currency!$H$2="Dollar"</xm:f>
            <x14:dxf>
              <numFmt numFmtId="171" formatCode="[$$-409]#,##0.00"/>
            </x14:dxf>
          </x14:cfRule>
          <xm:sqref>BN5:BO22 BH7:BH22 BK7:BK22 BN24:BN28 BH24:BH32 BK24:BK32 BN29:BO32 BN176:BO226</xm:sqref>
        </x14:conditionalFormatting>
        <x14:conditionalFormatting xmlns:xm="http://schemas.microsoft.com/office/excel/2006/main">
          <x14:cfRule type="expression" priority="3" id="{0C1F8D17-CFEE-6D4B-9A66-99F80E447B12}">
            <xm:f>Currency!$H$2="Pound"</xm:f>
            <x14:dxf>
              <numFmt numFmtId="177" formatCode="[$£-809]#,##0.00"/>
            </x14:dxf>
          </x14:cfRule>
          <x14:cfRule type="expression" priority="4" id="{083E1BCE-77AD-0949-BA15-8BE28F461FF5}">
            <xm:f>Currency!$H$2="Franc"</xm:f>
            <x14:dxf>
              <numFmt numFmtId="178" formatCode="[$CHF]\ #,##0.00"/>
            </x14:dxf>
          </x14:cfRule>
          <x14:cfRule type="expression" priority="5" id="{656F4A46-9566-8648-8EB5-B0830014171D}">
            <xm:f>Currency!$H$2="Krone"</xm:f>
            <x14:dxf>
              <numFmt numFmtId="184" formatCode="[$kr-43B]\ #,##0.00"/>
            </x14:dxf>
          </x14:cfRule>
          <x14:cfRule type="expression" priority="6" id="{1B8C500B-6A12-9144-ACBE-EAFECD0BCE0A}">
            <xm:f>Currency!$H$2="Koruna"</xm:f>
            <x14:dxf>
              <numFmt numFmtId="180" formatCode="#,##0.00\ [$Kč-405]"/>
            </x14:dxf>
          </x14:cfRule>
          <x14:cfRule type="expression" priority="7" id="{5C0954F1-600B-6442-84EB-E0824237D4D5}">
            <xm:f>Currency!$H$2="Yen"</xm:f>
            <x14:dxf>
              <numFmt numFmtId="181" formatCode="[$¥-411]#,##0.00"/>
            </x14:dxf>
          </x14:cfRule>
          <x14:cfRule type="expression" priority="8" id="{FC5550FE-9B02-4B43-94CA-37F093CB0E87}">
            <xm:f>Currency!$H$2="Yuan"</xm:f>
            <x14:dxf>
              <numFmt numFmtId="182" formatCode="[$¥-804]#,##0.00"/>
            </x14:dxf>
          </x14:cfRule>
          <x14:cfRule type="expression" priority="9" id="{91E54DAA-2E37-654C-863E-79CB51163D53}">
            <xm:f>Currency!$H$2="Won"</xm:f>
            <x14:dxf>
              <numFmt numFmtId="183" formatCode="[$₩-412]#,##0.00"/>
            </x14:dxf>
          </x14:cfRule>
          <xm:sqref>BN5:BO22 BH7:BH22 BK7:BK22 BN176:BO226 BK203:BK226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1611-E58D-544F-8DEE-6E6443233054}">
  <sheetPr codeName="Sheet12"/>
  <dimension ref="A1:KL243"/>
  <sheetViews>
    <sheetView showGridLines="0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6640625" style="2" hidden="1" customWidth="1" outlineLevel="1"/>
    <col min="2" max="2" width="19.83203125" style="2" hidden="1" customWidth="1" outlineLevel="1"/>
    <col min="3" max="3" width="22.33203125" style="2" customWidth="1" collapsed="1"/>
    <col min="4" max="4" width="10" style="2" bestFit="1" customWidth="1"/>
    <col min="5" max="5" width="5" style="2" bestFit="1" customWidth="1"/>
    <col min="6" max="6" width="18.5" style="2" hidden="1" customWidth="1" outlineLevel="1"/>
    <col min="7" max="7" width="13.5" style="2" customWidth="1" collapsed="1"/>
    <col min="8" max="8" width="10.83203125" style="2" hidden="1" customWidth="1" outlineLevel="1"/>
    <col min="9" max="9" width="13.83203125" style="2" hidden="1" customWidth="1" outlineLevel="1"/>
    <col min="10" max="10" width="34.1640625" style="2" hidden="1" customWidth="1" outlineLevel="1"/>
    <col min="11" max="11" width="24" style="2" hidden="1" customWidth="1" outlineLevel="1"/>
    <col min="12" max="12" width="21" style="2" hidden="1" customWidth="1" outlineLevel="1"/>
    <col min="13" max="13" width="9.1640625" style="2" hidden="1" customWidth="1" outlineLevel="1"/>
    <col min="14" max="14" width="5.1640625" style="2" bestFit="1" customWidth="1" collapsed="1"/>
    <col min="15" max="15" width="6.6640625" style="2" hidden="1" customWidth="1" outlineLevel="1"/>
    <col min="16" max="16" width="6.1640625" style="2" hidden="1" customWidth="1" outlineLevel="1"/>
    <col min="17" max="17" width="4.6640625" style="2" customWidth="1" collapsed="1"/>
    <col min="18" max="29" width="4.6640625" style="2" customWidth="1"/>
    <col min="30" max="30" width="5" style="2" customWidth="1"/>
    <col min="31" max="31" width="5.6640625" style="2" customWidth="1"/>
    <col min="32" max="34" width="11.6640625" style="2" hidden="1" customWidth="1" outlineLevel="1"/>
    <col min="35" max="41" width="10.8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8" width="12.33203125" style="2" hidden="1" customWidth="1" outlineLevel="1"/>
    <col min="49" max="49" width="12.33203125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2.33203125" style="2" bestFit="1" customWidth="1"/>
    <col min="58" max="58" width="6.33203125" style="2" customWidth="1"/>
    <col min="59" max="59" width="5.6640625" style="2" customWidth="1"/>
    <col min="60" max="60" width="12.33203125" style="2" bestFit="1" customWidth="1"/>
    <col min="61" max="61" width="5.5" style="2" customWidth="1"/>
    <col min="62" max="62" width="5.6640625" style="2" customWidth="1"/>
    <col min="63" max="63" width="12.33203125" style="2" bestFit="1" customWidth="1"/>
    <col min="64" max="64" width="5.5" style="2" customWidth="1"/>
    <col min="65" max="65" width="5.6640625" style="2" customWidth="1"/>
    <col min="66" max="66" width="12.33203125" style="2" bestFit="1" customWidth="1"/>
    <col min="67" max="67" width="17.6640625" style="2" bestFit="1" customWidth="1"/>
    <col min="68" max="68" width="6.5" style="2" customWidth="1"/>
    <col min="69" max="69" width="8.83203125" style="2" customWidth="1"/>
    <col min="70" max="70" width="5.1640625" style="2" hidden="1" customWidth="1" outlineLevel="1"/>
    <col min="71" max="71" width="11.5" style="2" customWidth="1" collapsed="1"/>
    <col min="72" max="293" width="11.5" style="2" customWidth="1"/>
    <col min="294" max="16384" width="11.5" style="3"/>
  </cols>
  <sheetData>
    <row r="1" spans="1:298" ht="52">
      <c r="A1" s="28" t="s">
        <v>26</v>
      </c>
      <c r="B1" s="89" t="s">
        <v>69</v>
      </c>
      <c r="C1" s="121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370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91"/>
      <c r="B2" s="328"/>
      <c r="C2" s="359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357" t="s">
        <v>1278</v>
      </c>
      <c r="O2" s="357"/>
      <c r="P2" s="357"/>
      <c r="Q2" s="358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358"/>
      <c r="AC2" s="360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320"/>
      <c r="AT2" s="320"/>
      <c r="AU2" s="320"/>
      <c r="AV2" s="345"/>
      <c r="AW2" s="345"/>
      <c r="AX2" s="358" t="s">
        <v>52</v>
      </c>
      <c r="AY2" s="358" t="s">
        <v>44</v>
      </c>
      <c r="AZ2" s="358" t="s">
        <v>43</v>
      </c>
      <c r="BA2" s="358" t="s">
        <v>53</v>
      </c>
      <c r="BB2" s="35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357" t="s">
        <v>500</v>
      </c>
      <c r="O3" s="357"/>
      <c r="P3" s="357"/>
      <c r="Q3" s="358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358" t="s">
        <v>501</v>
      </c>
      <c r="AC3" s="360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58"/>
      <c r="AY3" s="358"/>
      <c r="AZ3" s="358"/>
      <c r="BA3" s="358"/>
      <c r="BB3" s="35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KH3" s="2"/>
      <c r="KI3" s="2"/>
      <c r="KJ3" s="2"/>
      <c r="KK3" s="2"/>
      <c r="KL3" s="2"/>
    </row>
    <row r="4" spans="1:298" ht="13" customHeight="1">
      <c r="A4" s="91"/>
      <c r="B4" s="704"/>
      <c r="C4" s="359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359"/>
      <c r="P4" s="359"/>
      <c r="Q4" s="360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360"/>
      <c r="AC4" s="360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60" t="s">
        <v>1452</v>
      </c>
      <c r="AY4" s="360" t="s">
        <v>808</v>
      </c>
      <c r="AZ4" s="360"/>
      <c r="BA4" s="360"/>
      <c r="BB4" s="360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</row>
    <row r="5" spans="1:298" ht="14.25" customHeight="1">
      <c r="A5" s="31"/>
      <c r="B5" s="708"/>
      <c r="C5" s="703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AA5" si="0">SUMPRODUCT(Q6:Q82,$N6:$N82)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>SUMPRODUCT(AB6:AB82,$N6:$N82)</f>
        <v>0</v>
      </c>
      <c r="AC5" s="354">
        <f>SUMPRODUCT(AC6:AC82,$N6:$N82)</f>
        <v>0</v>
      </c>
      <c r="AD5" s="37">
        <f>SUM(AD6:AD82)</f>
        <v>0</v>
      </c>
      <c r="AE5" s="37">
        <f>SUM(AE6:AE82)</f>
        <v>0</v>
      </c>
      <c r="AF5" s="36"/>
      <c r="AG5" s="36"/>
      <c r="AH5" s="36"/>
      <c r="AI5" s="36"/>
      <c r="AJ5" s="390"/>
      <c r="AK5" s="36"/>
      <c r="AL5" s="390"/>
      <c r="AM5" s="36"/>
      <c r="AN5" s="36"/>
      <c r="AO5" s="390"/>
      <c r="AP5" s="390"/>
      <c r="AQ5" s="390"/>
      <c r="AR5" s="36"/>
      <c r="AS5" s="37"/>
      <c r="AT5" s="37"/>
      <c r="AU5" s="37"/>
      <c r="AV5" s="37" t="s">
        <v>56</v>
      </c>
      <c r="AW5" s="410"/>
      <c r="AX5" s="349">
        <f t="shared" ref="AX5:BB5" si="1">SUMPRODUCT(AX6:AX82,$N6:$N82)</f>
        <v>0</v>
      </c>
      <c r="AY5" s="350">
        <f t="shared" si="1"/>
        <v>0</v>
      </c>
      <c r="AZ5" s="351">
        <f t="shared" si="1"/>
        <v>0</v>
      </c>
      <c r="BA5" s="352">
        <f t="shared" si="1"/>
        <v>0</v>
      </c>
      <c r="BB5" s="353">
        <f t="shared" si="1"/>
        <v>0</v>
      </c>
      <c r="BC5" s="36">
        <f>SUM(BC6:BC82)</f>
        <v>0</v>
      </c>
      <c r="BD5" s="36">
        <f>SUM(BD6:BD82)</f>
        <v>0</v>
      </c>
      <c r="BE5" s="38" t="s">
        <v>56</v>
      </c>
      <c r="BF5" s="36">
        <f>SUMPRODUCT(BF6:BF82,$N6:$N82)</f>
        <v>0</v>
      </c>
      <c r="BG5" s="36">
        <f>SUM(BG6:BG82)</f>
        <v>0</v>
      </c>
      <c r="BH5" s="38" t="s">
        <v>56</v>
      </c>
      <c r="BI5" s="36">
        <f>SUMPRODUCT(BI6:BI82,$N6:$N82)</f>
        <v>0</v>
      </c>
      <c r="BJ5" s="36">
        <f>SUM(BJ6:BJ82)</f>
        <v>0</v>
      </c>
      <c r="BK5" s="38" t="s">
        <v>56</v>
      </c>
      <c r="BL5" s="36">
        <f>SUMPRODUCT(BL6:BL82,$N6:$N82)</f>
        <v>0</v>
      </c>
      <c r="BM5" s="36">
        <f>SUM(BM6:BM82)</f>
        <v>0</v>
      </c>
      <c r="BN5" s="38" t="s">
        <v>56</v>
      </c>
      <c r="BO5" s="483">
        <f>SUM(BO6:BO82)</f>
        <v>0</v>
      </c>
      <c r="BP5" s="31">
        <f>SUM(BP6:BP82)</f>
        <v>0</v>
      </c>
      <c r="BQ5" s="31">
        <f>SUM(BQ6:BQ82)</f>
        <v>0</v>
      </c>
      <c r="BR5" s="39">
        <f>ROWS(BR6:BR82)</f>
        <v>77</v>
      </c>
    </row>
    <row r="6" spans="1:298" ht="13" customHeight="1">
      <c r="A6" s="40"/>
      <c r="B6" s="36"/>
      <c r="C6" s="12"/>
      <c r="D6" s="36"/>
      <c r="E6" s="390"/>
      <c r="F6" s="36"/>
      <c r="G6" s="36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76"/>
      <c r="BP6" s="40"/>
      <c r="BQ6" s="40"/>
      <c r="BR6" s="43"/>
    </row>
    <row r="7" spans="1:298" ht="17">
      <c r="A7" s="116"/>
      <c r="B7" s="116"/>
      <c r="C7" s="297" t="s">
        <v>1277</v>
      </c>
      <c r="D7" s="116"/>
      <c r="E7" s="229"/>
      <c r="F7" s="116"/>
      <c r="G7" s="116"/>
      <c r="H7" s="116"/>
      <c r="I7" s="229"/>
      <c r="J7" s="229"/>
      <c r="K7" s="229"/>
      <c r="L7" s="229"/>
      <c r="M7" s="116"/>
      <c r="N7" s="116"/>
      <c r="O7" s="229"/>
      <c r="P7" s="229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230"/>
      <c r="AC7" s="230"/>
      <c r="AD7" s="116"/>
      <c r="AE7" s="116"/>
      <c r="AF7" s="116"/>
      <c r="AG7" s="116"/>
      <c r="AH7" s="116"/>
      <c r="AI7" s="116"/>
      <c r="AJ7" s="229"/>
      <c r="AK7" s="116"/>
      <c r="AL7" s="116"/>
      <c r="AM7" s="116"/>
      <c r="AN7" s="229"/>
      <c r="AO7" s="229"/>
      <c r="AP7" s="229"/>
      <c r="AQ7" s="116"/>
      <c r="AR7" s="229"/>
      <c r="AS7" s="229"/>
      <c r="AT7" s="229"/>
      <c r="AU7" s="229"/>
      <c r="AV7" s="229"/>
      <c r="AW7" s="229"/>
      <c r="AX7" s="230"/>
      <c r="AY7" s="230"/>
      <c r="AZ7" s="230"/>
      <c r="BA7" s="230"/>
      <c r="BB7" s="230"/>
      <c r="BC7" s="229"/>
      <c r="BD7" s="229"/>
      <c r="BE7" s="229"/>
      <c r="BF7" s="230"/>
      <c r="BG7" s="229"/>
      <c r="BH7" s="230"/>
      <c r="BI7" s="229"/>
      <c r="BJ7" s="229"/>
      <c r="BK7" s="229"/>
      <c r="BL7" s="229"/>
      <c r="BM7" s="229"/>
      <c r="BN7" s="229"/>
      <c r="BO7" s="229"/>
      <c r="BP7" s="229"/>
      <c r="BQ7" s="116"/>
      <c r="BR7" s="117"/>
    </row>
    <row r="8" spans="1:298" ht="12.75" customHeight="1">
      <c r="A8" s="44" t="str">
        <f>"LA3"&amp;REPT(0,4-LEN(BR8))&amp;BR8</f>
        <v>LA33000</v>
      </c>
      <c r="B8" s="264" t="s">
        <v>1083</v>
      </c>
      <c r="C8" s="313" t="s">
        <v>1113</v>
      </c>
      <c r="D8" s="264" t="s">
        <v>544</v>
      </c>
      <c r="E8" s="402"/>
      <c r="F8" s="118" t="s">
        <v>344</v>
      </c>
      <c r="G8" s="48" t="s">
        <v>99</v>
      </c>
      <c r="H8" s="48"/>
      <c r="I8" s="223" t="s">
        <v>1798</v>
      </c>
      <c r="J8" s="636" t="s">
        <v>1800</v>
      </c>
      <c r="K8" s="636" t="s">
        <v>1797</v>
      </c>
      <c r="L8" s="223" t="s">
        <v>1799</v>
      </c>
      <c r="M8" s="48">
        <v>4.3318000000000003</v>
      </c>
      <c r="N8" s="44">
        <v>1</v>
      </c>
      <c r="O8" s="210"/>
      <c r="P8" s="210"/>
      <c r="Q8" s="49"/>
      <c r="R8" s="50"/>
      <c r="S8" s="51"/>
      <c r="T8" s="52"/>
      <c r="U8" s="53"/>
      <c r="V8" s="54"/>
      <c r="W8" s="520"/>
      <c r="X8" s="56"/>
      <c r="Y8" s="57"/>
      <c r="Z8" s="58"/>
      <c r="AA8" s="292"/>
      <c r="AB8" s="540"/>
      <c r="AC8" s="312"/>
      <c r="AD8" s="60">
        <f>SUM(Q8:AC8)</f>
        <v>0</v>
      </c>
      <c r="AE8" s="61">
        <f>N8*AD8</f>
        <v>0</v>
      </c>
      <c r="AF8" s="62"/>
      <c r="AG8" s="62"/>
      <c r="AH8" s="63"/>
      <c r="AI8" s="149"/>
      <c r="AJ8" s="149"/>
      <c r="AK8" s="149"/>
      <c r="AL8" s="516"/>
      <c r="AM8" s="510"/>
      <c r="AN8" s="62">
        <f>ROUND(CEILING(AR8*('Summary '!$J$4/100+1),5),0)-1</f>
        <v>239</v>
      </c>
      <c r="AO8" s="63">
        <f>IF(P8=TRUE,-0.05,0)</f>
        <v>0</v>
      </c>
      <c r="AP8" s="63">
        <f>IF(O8=TRUE,0.15,0)</f>
        <v>0</v>
      </c>
      <c r="AQ8" s="63"/>
      <c r="AR8" s="62">
        <v>194</v>
      </c>
      <c r="AS8" s="62"/>
      <c r="AT8" s="514"/>
      <c r="AU8" s="515"/>
      <c r="AV8" s="511">
        <f>IF(OrderFormType="Wholesale",CEILING(AR8*ExchRate,ExchRateRoundUpTo),CEILING(AN8*ExchRate,ExchRateRoundUpTo)/1.22)</f>
        <v>194</v>
      </c>
      <c r="AW8" s="511">
        <f>AV8*(1+AO8+AP8)</f>
        <v>194</v>
      </c>
      <c r="AX8" s="64"/>
      <c r="AY8" s="65"/>
      <c r="AZ8" s="538"/>
      <c r="BA8" s="539"/>
      <c r="BB8" s="68"/>
      <c r="BC8" s="45">
        <f>SUM(AX8:BB8)</f>
        <v>0</v>
      </c>
      <c r="BD8" s="44">
        <f>N8*BC8</f>
        <v>0</v>
      </c>
      <c r="BE8" s="512">
        <f>AV8*(1+AO8+AP8)</f>
        <v>194</v>
      </c>
      <c r="BF8" s="400"/>
      <c r="BG8" s="210">
        <f>$N8*BF8</f>
        <v>0</v>
      </c>
      <c r="BH8" s="512">
        <f>$AV8*(1.1+$AO8+$AP8)</f>
        <v>213.4</v>
      </c>
      <c r="BI8" s="400"/>
      <c r="BJ8" s="44">
        <f>N8*BI8</f>
        <v>0</v>
      </c>
      <c r="BK8" s="512">
        <f>AV8*(1.15+AO8+AP8)</f>
        <v>223.1</v>
      </c>
      <c r="BL8" s="400"/>
      <c r="BM8" s="210">
        <f>N8*BL8</f>
        <v>0</v>
      </c>
      <c r="BN8" s="512">
        <f>AV8*(1.2+AO8+AP8)</f>
        <v>232.79999999999998</v>
      </c>
      <c r="BO8" s="397">
        <f>(AD8*AW8)+(BC8*BE8)+(BF8*BH8)+(BI8*BK8)+(BL8*BN8)</f>
        <v>0</v>
      </c>
      <c r="BP8" s="210">
        <f>AD8+BC8+BF8+BI8+BL8</f>
        <v>0</v>
      </c>
      <c r="BQ8" s="44">
        <f>N8*BP8</f>
        <v>0</v>
      </c>
      <c r="BR8" s="215">
        <v>3000</v>
      </c>
    </row>
    <row r="9" spans="1:298" ht="12.75" customHeight="1">
      <c r="A9" s="44" t="str">
        <f>"LA3"&amp;REPT(0,4-LEN(BR9))&amp;BR9</f>
        <v>LA33090</v>
      </c>
      <c r="B9" s="264" t="s">
        <v>1083</v>
      </c>
      <c r="C9" s="313" t="s">
        <v>1114</v>
      </c>
      <c r="D9" s="264" t="s">
        <v>544</v>
      </c>
      <c r="E9" s="402"/>
      <c r="F9" s="118" t="s">
        <v>390</v>
      </c>
      <c r="G9" s="364" t="s">
        <v>93</v>
      </c>
      <c r="H9" s="48" t="s">
        <v>74</v>
      </c>
      <c r="I9" s="223" t="s">
        <v>1798</v>
      </c>
      <c r="J9" s="636" t="s">
        <v>1800</v>
      </c>
      <c r="K9" s="636" t="s">
        <v>1797</v>
      </c>
      <c r="L9" s="223" t="s">
        <v>1799</v>
      </c>
      <c r="M9" s="48">
        <v>0.47627000000000003</v>
      </c>
      <c r="N9" s="44">
        <v>10</v>
      </c>
      <c r="O9" s="210"/>
      <c r="P9" s="210"/>
      <c r="Q9" s="49"/>
      <c r="R9" s="50"/>
      <c r="S9" s="51"/>
      <c r="T9" s="52"/>
      <c r="U9" s="53"/>
      <c r="V9" s="54"/>
      <c r="W9" s="520"/>
      <c r="X9" s="56"/>
      <c r="Y9" s="57"/>
      <c r="Z9" s="58"/>
      <c r="AA9" s="292"/>
      <c r="AB9" s="540"/>
      <c r="AC9" s="312"/>
      <c r="AD9" s="60">
        <f t="shared" ref="AD9:AD72" si="2">SUM(Q9:AC9)</f>
        <v>0</v>
      </c>
      <c r="AE9" s="61">
        <f>N9*AD9</f>
        <v>0</v>
      </c>
      <c r="AF9" s="62"/>
      <c r="AG9" s="62"/>
      <c r="AH9" s="63"/>
      <c r="AI9" s="149"/>
      <c r="AJ9" s="149"/>
      <c r="AK9" s="149"/>
      <c r="AL9" s="516"/>
      <c r="AM9" s="510"/>
      <c r="AN9" s="62">
        <f>ROUND(CEILING(AR9*('Summary '!$J$4/100+1),5),0)-1</f>
        <v>94</v>
      </c>
      <c r="AO9" s="63">
        <f>IF(P9=TRUE,-0.05,0)</f>
        <v>0</v>
      </c>
      <c r="AP9" s="63">
        <f>IF(O9=TRUE,0.15,0)</f>
        <v>0</v>
      </c>
      <c r="AQ9" s="63"/>
      <c r="AR9" s="62">
        <v>74</v>
      </c>
      <c r="AS9" s="62"/>
      <c r="AT9" s="514"/>
      <c r="AU9" s="515"/>
      <c r="AV9" s="511">
        <f>IF(OrderFormType="Wholesale",CEILING(AR9*ExchRate,ExchRateRoundUpTo),CEILING(AN9*ExchRate,ExchRateRoundUpTo)/1.22)</f>
        <v>74</v>
      </c>
      <c r="AW9" s="511">
        <f>AV9*(1+AO9+AP9)</f>
        <v>74</v>
      </c>
      <c r="AX9" s="64"/>
      <c r="AY9" s="65"/>
      <c r="AZ9" s="538"/>
      <c r="BA9" s="539"/>
      <c r="BB9" s="68"/>
      <c r="BC9" s="45">
        <f>SUM(AX9:BB9)</f>
        <v>0</v>
      </c>
      <c r="BD9" s="44">
        <f>N9*BC9</f>
        <v>0</v>
      </c>
      <c r="BE9" s="512">
        <f>AV9*(1+AO9+AP9)</f>
        <v>74</v>
      </c>
      <c r="BF9" s="400"/>
      <c r="BG9" s="210">
        <f>$N9*BF9</f>
        <v>0</v>
      </c>
      <c r="BH9" s="512">
        <f>$AV9*(1.1+$AO9+$AP9)</f>
        <v>81.400000000000006</v>
      </c>
      <c r="BI9" s="400"/>
      <c r="BJ9" s="44">
        <f>N9*BI9</f>
        <v>0</v>
      </c>
      <c r="BK9" s="512">
        <f>AV9*(1.15+AO9+AP9)</f>
        <v>85.1</v>
      </c>
      <c r="BL9" s="400"/>
      <c r="BM9" s="210">
        <f>N9*BL9</f>
        <v>0</v>
      </c>
      <c r="BN9" s="512">
        <f>AV9*(1.2+AO9+AP9)</f>
        <v>88.8</v>
      </c>
      <c r="BO9" s="397">
        <f>(AD9*AW9)+(BC9*BE9)+(BF9*BH9)+(BI9*BK9)+(BL9*BN9)</f>
        <v>0</v>
      </c>
      <c r="BP9" s="210">
        <f>AD9+BC9+BF9+BI9+BL9</f>
        <v>0</v>
      </c>
      <c r="BQ9" s="44">
        <f>N9*BP9</f>
        <v>0</v>
      </c>
      <c r="BR9" s="215">
        <v>3090</v>
      </c>
    </row>
    <row r="10" spans="1:298" ht="17">
      <c r="A10" s="116"/>
      <c r="B10" s="116"/>
      <c r="C10" s="297" t="s">
        <v>524</v>
      </c>
      <c r="D10" s="116"/>
      <c r="E10" s="229"/>
      <c r="F10" s="116"/>
      <c r="G10" s="116"/>
      <c r="H10" s="116"/>
      <c r="I10" s="116"/>
      <c r="J10" s="229"/>
      <c r="K10" s="229"/>
      <c r="L10" s="229"/>
      <c r="M10" s="116"/>
      <c r="N10" s="116"/>
      <c r="O10" s="229"/>
      <c r="P10" s="229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230"/>
      <c r="AC10" s="230"/>
      <c r="AD10" s="116"/>
      <c r="AE10" s="116"/>
      <c r="AF10" s="116"/>
      <c r="AG10" s="116"/>
      <c r="AH10" s="116"/>
      <c r="AI10" s="116"/>
      <c r="AJ10" s="229"/>
      <c r="AK10" s="116"/>
      <c r="AL10" s="116"/>
      <c r="AM10" s="116"/>
      <c r="AN10" s="116"/>
      <c r="AO10" s="229"/>
      <c r="AP10" s="229"/>
      <c r="AQ10" s="229"/>
      <c r="AR10" s="229"/>
      <c r="AS10" s="229"/>
      <c r="AT10" s="229"/>
      <c r="AU10" s="229"/>
      <c r="AV10" s="229"/>
      <c r="AW10" s="229"/>
      <c r="AX10" s="230"/>
      <c r="AY10" s="230"/>
      <c r="AZ10" s="230"/>
      <c r="BA10" s="230"/>
      <c r="BB10" s="230"/>
      <c r="BC10" s="229"/>
      <c r="BD10" s="229"/>
      <c r="BE10" s="229"/>
      <c r="BF10" s="230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116"/>
      <c r="BR10" s="231"/>
    </row>
    <row r="11" spans="1:298" ht="12" customHeight="1">
      <c r="A11" s="44" t="str">
        <f t="shared" ref="A11:A38" si="3">"LA3"&amp;REPT(0,4-LEN(BR11))&amp;BR11</f>
        <v>LA33098</v>
      </c>
      <c r="B11" s="264" t="s">
        <v>1076</v>
      </c>
      <c r="C11" s="264" t="s">
        <v>1093</v>
      </c>
      <c r="D11" s="264" t="s">
        <v>544</v>
      </c>
      <c r="E11" s="402"/>
      <c r="F11" s="48" t="s">
        <v>57</v>
      </c>
      <c r="G11" s="48" t="s">
        <v>76</v>
      </c>
      <c r="H11" s="48" t="s">
        <v>74</v>
      </c>
      <c r="I11" s="223" t="s">
        <v>1798</v>
      </c>
      <c r="J11" s="223" t="s">
        <v>1800</v>
      </c>
      <c r="K11" s="623" t="s">
        <v>1797</v>
      </c>
      <c r="L11" s="223" t="s">
        <v>1799</v>
      </c>
      <c r="M11" s="48">
        <v>2.7124801600000001</v>
      </c>
      <c r="N11" s="119">
        <v>10</v>
      </c>
      <c r="O11" s="233"/>
      <c r="P11" s="233"/>
      <c r="Q11" s="49"/>
      <c r="R11" s="50"/>
      <c r="S11" s="51"/>
      <c r="T11" s="52"/>
      <c r="U11" s="53"/>
      <c r="V11" s="54"/>
      <c r="W11" s="520"/>
      <c r="X11" s="56"/>
      <c r="Y11" s="57"/>
      <c r="Z11" s="58"/>
      <c r="AA11" s="521"/>
      <c r="AB11" s="612"/>
      <c r="AC11" s="312"/>
      <c r="AD11" s="60">
        <f t="shared" si="2"/>
        <v>0</v>
      </c>
      <c r="AE11" s="61">
        <f t="shared" ref="AE11:AE38" si="4">N11*AD11</f>
        <v>0</v>
      </c>
      <c r="AF11" s="62"/>
      <c r="AG11" s="62"/>
      <c r="AH11" s="63"/>
      <c r="AI11" s="149"/>
      <c r="AJ11" s="149"/>
      <c r="AK11" s="149"/>
      <c r="AL11" s="516"/>
      <c r="AM11" s="510"/>
      <c r="AN11" s="62">
        <f>ROUND(CEILING(AR11*('Summary '!$J$4/100+1),5),0)-1</f>
        <v>214</v>
      </c>
      <c r="AO11" s="63">
        <f t="shared" ref="AO11:AO38" si="5">IF(P11=TRUE,-0.05,0)</f>
        <v>0</v>
      </c>
      <c r="AP11" s="63">
        <f t="shared" ref="AP11:AP38" si="6">IF(O11=TRUE,0.15,0)</f>
        <v>0</v>
      </c>
      <c r="AQ11" s="63"/>
      <c r="AR11" s="62">
        <v>174</v>
      </c>
      <c r="AS11" s="62"/>
      <c r="AT11" s="514"/>
      <c r="AU11" s="515"/>
      <c r="AV11" s="511">
        <f t="shared" ref="AV11:AV38" si="7">IF(OrderFormType="Wholesale",CEILING(AR11*ExchRate,ExchRateRoundUpTo),CEILING(AN11*ExchRate,ExchRateRoundUpTo)/1.22)</f>
        <v>174</v>
      </c>
      <c r="AW11" s="511">
        <f t="shared" ref="AW11:AW38" si="8">AV11*(1+AO11+AP11)</f>
        <v>174</v>
      </c>
      <c r="AX11" s="64"/>
      <c r="AY11" s="65"/>
      <c r="AZ11" s="538"/>
      <c r="BA11" s="539"/>
      <c r="BB11" s="68"/>
      <c r="BC11" s="45">
        <f t="shared" ref="BC11:BC38" si="9">SUM(AX11:BB11)</f>
        <v>0</v>
      </c>
      <c r="BD11" s="44">
        <f t="shared" ref="BD11:BD38" si="10">N11*BC11</f>
        <v>0</v>
      </c>
      <c r="BE11" s="512">
        <f t="shared" ref="BE11:BE38" si="11">AV11*(1+AO11+AP11)</f>
        <v>174</v>
      </c>
      <c r="BF11" s="400"/>
      <c r="BG11" s="210">
        <f t="shared" ref="BG11:BG38" si="12">$N11*BF11</f>
        <v>0</v>
      </c>
      <c r="BH11" s="512">
        <f t="shared" ref="BH11:BH38" si="13">$AV11*(1.1+$AO11+$AP11)</f>
        <v>191.4</v>
      </c>
      <c r="BI11" s="400"/>
      <c r="BJ11" s="44">
        <f t="shared" ref="BJ11:BJ38" si="14">N11*BI11</f>
        <v>0</v>
      </c>
      <c r="BK11" s="512">
        <f t="shared" ref="BK11:BK38" si="15">AV11*(1.15+AO11+AP11)</f>
        <v>200.1</v>
      </c>
      <c r="BL11" s="400"/>
      <c r="BM11" s="210">
        <f t="shared" ref="BM11:BM38" si="16">N11*BL11</f>
        <v>0</v>
      </c>
      <c r="BN11" s="512">
        <f t="shared" ref="BN11:BN38" si="17">AV11*(1.2+AO11+AP11)</f>
        <v>208.79999999999998</v>
      </c>
      <c r="BO11" s="397">
        <f t="shared" ref="BO11:BO38" si="18">(AD11*AW11)+(BC11*BE11)+(BF11*BH11)+(BI11*BK11)+(BL11*BN11)</f>
        <v>0</v>
      </c>
      <c r="BP11" s="210">
        <f t="shared" ref="BP11:BP38" si="19">AD11+BC11+BF11+BI11+BL11</f>
        <v>0</v>
      </c>
      <c r="BQ11" s="44">
        <f t="shared" ref="BQ11:BQ38" si="20">N11*BP11</f>
        <v>0</v>
      </c>
      <c r="BR11" s="215">
        <v>3098</v>
      </c>
    </row>
    <row r="12" spans="1:298" ht="12.75" customHeight="1">
      <c r="A12" s="44" t="str">
        <f t="shared" si="3"/>
        <v>LA33105</v>
      </c>
      <c r="B12" s="264" t="s">
        <v>1076</v>
      </c>
      <c r="C12" s="264" t="s">
        <v>1094</v>
      </c>
      <c r="D12" s="264" t="s">
        <v>544</v>
      </c>
      <c r="E12" s="402"/>
      <c r="F12" s="48" t="s">
        <v>57</v>
      </c>
      <c r="G12" s="118" t="s">
        <v>73</v>
      </c>
      <c r="H12" s="48" t="s">
        <v>74</v>
      </c>
      <c r="I12" s="223" t="s">
        <v>1798</v>
      </c>
      <c r="J12" s="223" t="s">
        <v>1800</v>
      </c>
      <c r="K12" s="623" t="s">
        <v>1797</v>
      </c>
      <c r="L12" s="223" t="s">
        <v>1799</v>
      </c>
      <c r="M12" s="48">
        <v>1.7009699999999999</v>
      </c>
      <c r="N12" s="119">
        <v>10</v>
      </c>
      <c r="O12" s="233"/>
      <c r="P12" s="233"/>
      <c r="Q12" s="49"/>
      <c r="R12" s="50"/>
      <c r="S12" s="51"/>
      <c r="T12" s="52"/>
      <c r="U12" s="53"/>
      <c r="V12" s="54"/>
      <c r="W12" s="520"/>
      <c r="X12" s="56"/>
      <c r="Y12" s="57"/>
      <c r="Z12" s="58"/>
      <c r="AA12" s="521"/>
      <c r="AB12" s="612"/>
      <c r="AC12" s="312"/>
      <c r="AD12" s="60">
        <f t="shared" si="2"/>
        <v>0</v>
      </c>
      <c r="AE12" s="61">
        <f t="shared" si="4"/>
        <v>0</v>
      </c>
      <c r="AF12" s="62"/>
      <c r="AG12" s="62"/>
      <c r="AH12" s="63"/>
      <c r="AI12" s="149"/>
      <c r="AJ12" s="149"/>
      <c r="AK12" s="149"/>
      <c r="AL12" s="516"/>
      <c r="AM12" s="510"/>
      <c r="AN12" s="62">
        <f>ROUND(CEILING(AR12*('Summary '!$J$4/100+1),5),0)-1</f>
        <v>154</v>
      </c>
      <c r="AO12" s="63">
        <f t="shared" si="5"/>
        <v>0</v>
      </c>
      <c r="AP12" s="63">
        <f t="shared" si="6"/>
        <v>0</v>
      </c>
      <c r="AQ12" s="63"/>
      <c r="AR12" s="62">
        <v>124</v>
      </c>
      <c r="AS12" s="62"/>
      <c r="AT12" s="514"/>
      <c r="AU12" s="515"/>
      <c r="AV12" s="511">
        <f t="shared" si="7"/>
        <v>124</v>
      </c>
      <c r="AW12" s="511">
        <f t="shared" si="8"/>
        <v>124</v>
      </c>
      <c r="AX12" s="64"/>
      <c r="AY12" s="65"/>
      <c r="AZ12" s="538"/>
      <c r="BA12" s="539"/>
      <c r="BB12" s="68"/>
      <c r="BC12" s="45">
        <f t="shared" si="9"/>
        <v>0</v>
      </c>
      <c r="BD12" s="44">
        <f t="shared" si="10"/>
        <v>0</v>
      </c>
      <c r="BE12" s="512">
        <f t="shared" si="11"/>
        <v>124</v>
      </c>
      <c r="BF12" s="400"/>
      <c r="BG12" s="210">
        <f t="shared" si="12"/>
        <v>0</v>
      </c>
      <c r="BH12" s="512">
        <f t="shared" si="13"/>
        <v>136.4</v>
      </c>
      <c r="BI12" s="400"/>
      <c r="BJ12" s="44">
        <f t="shared" si="14"/>
        <v>0</v>
      </c>
      <c r="BK12" s="512">
        <f t="shared" si="15"/>
        <v>142.6</v>
      </c>
      <c r="BL12" s="400"/>
      <c r="BM12" s="210">
        <f t="shared" si="16"/>
        <v>0</v>
      </c>
      <c r="BN12" s="512">
        <f t="shared" si="17"/>
        <v>148.79999999999998</v>
      </c>
      <c r="BO12" s="397">
        <f t="shared" si="18"/>
        <v>0</v>
      </c>
      <c r="BP12" s="210">
        <f t="shared" si="19"/>
        <v>0</v>
      </c>
      <c r="BQ12" s="44">
        <f t="shared" si="20"/>
        <v>0</v>
      </c>
      <c r="BR12" s="215">
        <v>3105</v>
      </c>
    </row>
    <row r="13" spans="1:298" ht="12.75" customHeight="1">
      <c r="A13" s="44" t="str">
        <f t="shared" si="3"/>
        <v>LA33106</v>
      </c>
      <c r="B13" s="264" t="s">
        <v>1076</v>
      </c>
      <c r="C13" s="264" t="s">
        <v>1095</v>
      </c>
      <c r="D13" s="264" t="s">
        <v>544</v>
      </c>
      <c r="E13" s="402"/>
      <c r="F13" s="48" t="s">
        <v>57</v>
      </c>
      <c r="G13" s="118" t="s">
        <v>73</v>
      </c>
      <c r="H13" s="48" t="s">
        <v>74</v>
      </c>
      <c r="I13" s="223" t="s">
        <v>1798</v>
      </c>
      <c r="J13" s="223" t="s">
        <v>1800</v>
      </c>
      <c r="K13" s="623" t="s">
        <v>1797</v>
      </c>
      <c r="L13" s="223" t="s">
        <v>1799</v>
      </c>
      <c r="M13" s="48">
        <v>1.2246999999999999</v>
      </c>
      <c r="N13" s="119">
        <v>10</v>
      </c>
      <c r="O13" s="233"/>
      <c r="P13" s="233"/>
      <c r="Q13" s="49"/>
      <c r="R13" s="50"/>
      <c r="S13" s="51"/>
      <c r="T13" s="52"/>
      <c r="U13" s="53"/>
      <c r="V13" s="54"/>
      <c r="W13" s="520"/>
      <c r="X13" s="56"/>
      <c r="Y13" s="57"/>
      <c r="Z13" s="58"/>
      <c r="AA13" s="521"/>
      <c r="AB13" s="612"/>
      <c r="AC13" s="312"/>
      <c r="AD13" s="60">
        <f t="shared" si="2"/>
        <v>0</v>
      </c>
      <c r="AE13" s="61">
        <f t="shared" si="4"/>
        <v>0</v>
      </c>
      <c r="AF13" s="62"/>
      <c r="AG13" s="62"/>
      <c r="AH13" s="63"/>
      <c r="AI13" s="149"/>
      <c r="AJ13" s="149"/>
      <c r="AK13" s="149"/>
      <c r="AL13" s="516"/>
      <c r="AM13" s="510"/>
      <c r="AN13" s="62">
        <f>ROUND(CEILING(AR13*('Summary '!$J$4/100+1),5),0)-1</f>
        <v>129</v>
      </c>
      <c r="AO13" s="63">
        <f t="shared" si="5"/>
        <v>0</v>
      </c>
      <c r="AP13" s="63">
        <f t="shared" si="6"/>
        <v>0</v>
      </c>
      <c r="AQ13" s="63"/>
      <c r="AR13" s="62">
        <v>104</v>
      </c>
      <c r="AS13" s="62"/>
      <c r="AT13" s="514"/>
      <c r="AU13" s="515"/>
      <c r="AV13" s="511">
        <f t="shared" si="7"/>
        <v>104</v>
      </c>
      <c r="AW13" s="511">
        <f t="shared" si="8"/>
        <v>104</v>
      </c>
      <c r="AX13" s="64"/>
      <c r="AY13" s="65"/>
      <c r="AZ13" s="538"/>
      <c r="BA13" s="539"/>
      <c r="BB13" s="68"/>
      <c r="BC13" s="45">
        <f t="shared" si="9"/>
        <v>0</v>
      </c>
      <c r="BD13" s="44">
        <f t="shared" si="10"/>
        <v>0</v>
      </c>
      <c r="BE13" s="512">
        <f t="shared" si="11"/>
        <v>104</v>
      </c>
      <c r="BF13" s="400"/>
      <c r="BG13" s="210">
        <f t="shared" si="12"/>
        <v>0</v>
      </c>
      <c r="BH13" s="512">
        <f t="shared" si="13"/>
        <v>114.4</v>
      </c>
      <c r="BI13" s="400"/>
      <c r="BJ13" s="44">
        <f t="shared" si="14"/>
        <v>0</v>
      </c>
      <c r="BK13" s="512">
        <f t="shared" si="15"/>
        <v>119.6</v>
      </c>
      <c r="BL13" s="400"/>
      <c r="BM13" s="210">
        <f t="shared" si="16"/>
        <v>0</v>
      </c>
      <c r="BN13" s="512">
        <f t="shared" si="17"/>
        <v>124.8</v>
      </c>
      <c r="BO13" s="397">
        <f t="shared" si="18"/>
        <v>0</v>
      </c>
      <c r="BP13" s="210">
        <f t="shared" si="19"/>
        <v>0</v>
      </c>
      <c r="BQ13" s="44">
        <f t="shared" si="20"/>
        <v>0</v>
      </c>
      <c r="BR13" s="215">
        <v>3106</v>
      </c>
    </row>
    <row r="14" spans="1:298" ht="12.75" customHeight="1">
      <c r="A14" s="44" t="str">
        <f t="shared" si="3"/>
        <v>LA33107</v>
      </c>
      <c r="B14" s="264" t="s">
        <v>1076</v>
      </c>
      <c r="C14" s="264" t="s">
        <v>1096</v>
      </c>
      <c r="D14" s="264" t="s">
        <v>544</v>
      </c>
      <c r="E14" s="402"/>
      <c r="F14" s="48" t="s">
        <v>57</v>
      </c>
      <c r="G14" s="48" t="s">
        <v>76</v>
      </c>
      <c r="H14" s="48" t="s">
        <v>74</v>
      </c>
      <c r="I14" s="223" t="s">
        <v>1798</v>
      </c>
      <c r="J14" s="223" t="s">
        <v>1800</v>
      </c>
      <c r="K14" s="623" t="s">
        <v>1797</v>
      </c>
      <c r="L14" s="223" t="s">
        <v>1799</v>
      </c>
      <c r="M14" s="48">
        <v>1.8597300000000001</v>
      </c>
      <c r="N14" s="119">
        <v>5</v>
      </c>
      <c r="O14" s="233"/>
      <c r="P14" s="233"/>
      <c r="Q14" s="49"/>
      <c r="R14" s="50"/>
      <c r="S14" s="51"/>
      <c r="T14" s="52"/>
      <c r="U14" s="53"/>
      <c r="V14" s="54"/>
      <c r="W14" s="520"/>
      <c r="X14" s="56"/>
      <c r="Y14" s="57"/>
      <c r="Z14" s="58"/>
      <c r="AA14" s="521"/>
      <c r="AB14" s="612"/>
      <c r="AC14" s="312"/>
      <c r="AD14" s="60">
        <f t="shared" si="2"/>
        <v>0</v>
      </c>
      <c r="AE14" s="61">
        <f t="shared" si="4"/>
        <v>0</v>
      </c>
      <c r="AF14" s="62"/>
      <c r="AG14" s="62"/>
      <c r="AH14" s="63"/>
      <c r="AI14" s="149"/>
      <c r="AJ14" s="149"/>
      <c r="AK14" s="149"/>
      <c r="AL14" s="516"/>
      <c r="AM14" s="510"/>
      <c r="AN14" s="62">
        <f>ROUND(CEILING(AR14*('Summary '!$J$4/100+1),5),0)-1</f>
        <v>139</v>
      </c>
      <c r="AO14" s="63">
        <f t="shared" si="5"/>
        <v>0</v>
      </c>
      <c r="AP14" s="63">
        <f t="shared" si="6"/>
        <v>0</v>
      </c>
      <c r="AQ14" s="63"/>
      <c r="AR14" s="62">
        <v>114</v>
      </c>
      <c r="AS14" s="62"/>
      <c r="AT14" s="514"/>
      <c r="AU14" s="515"/>
      <c r="AV14" s="511">
        <f t="shared" si="7"/>
        <v>114</v>
      </c>
      <c r="AW14" s="511">
        <f t="shared" si="8"/>
        <v>114</v>
      </c>
      <c r="AX14" s="64"/>
      <c r="AY14" s="65"/>
      <c r="AZ14" s="538"/>
      <c r="BA14" s="539"/>
      <c r="BB14" s="68"/>
      <c r="BC14" s="45">
        <f t="shared" si="9"/>
        <v>0</v>
      </c>
      <c r="BD14" s="44">
        <f t="shared" si="10"/>
        <v>0</v>
      </c>
      <c r="BE14" s="512">
        <f t="shared" si="11"/>
        <v>114</v>
      </c>
      <c r="BF14" s="400"/>
      <c r="BG14" s="210">
        <f t="shared" si="12"/>
        <v>0</v>
      </c>
      <c r="BH14" s="512">
        <f t="shared" si="13"/>
        <v>125.4</v>
      </c>
      <c r="BI14" s="400"/>
      <c r="BJ14" s="44">
        <f t="shared" si="14"/>
        <v>0</v>
      </c>
      <c r="BK14" s="512">
        <f t="shared" si="15"/>
        <v>131.1</v>
      </c>
      <c r="BL14" s="400"/>
      <c r="BM14" s="210">
        <f t="shared" si="16"/>
        <v>0</v>
      </c>
      <c r="BN14" s="512">
        <f t="shared" si="17"/>
        <v>136.79999999999998</v>
      </c>
      <c r="BO14" s="397">
        <f t="shared" si="18"/>
        <v>0</v>
      </c>
      <c r="BP14" s="210">
        <f t="shared" si="19"/>
        <v>0</v>
      </c>
      <c r="BQ14" s="44">
        <f t="shared" si="20"/>
        <v>0</v>
      </c>
      <c r="BR14" s="215">
        <v>3107</v>
      </c>
    </row>
    <row r="15" spans="1:298" ht="12.75" customHeight="1">
      <c r="A15" s="44" t="str">
        <f t="shared" si="3"/>
        <v>LA33108</v>
      </c>
      <c r="B15" s="264" t="s">
        <v>1076</v>
      </c>
      <c r="C15" s="264" t="s">
        <v>1097</v>
      </c>
      <c r="D15" s="264" t="s">
        <v>544</v>
      </c>
      <c r="E15" s="402"/>
      <c r="F15" s="48" t="s">
        <v>57</v>
      </c>
      <c r="G15" s="48" t="s">
        <v>87</v>
      </c>
      <c r="H15" s="48" t="s">
        <v>74</v>
      </c>
      <c r="I15" s="223" t="s">
        <v>1798</v>
      </c>
      <c r="J15" s="223" t="s">
        <v>1800</v>
      </c>
      <c r="K15" s="623" t="s">
        <v>1797</v>
      </c>
      <c r="L15" s="223" t="s">
        <v>1799</v>
      </c>
      <c r="M15" s="48">
        <v>1.90509</v>
      </c>
      <c r="N15" s="119">
        <v>3</v>
      </c>
      <c r="O15" s="233"/>
      <c r="P15" s="233"/>
      <c r="Q15" s="49"/>
      <c r="R15" s="50"/>
      <c r="S15" s="51"/>
      <c r="T15" s="52"/>
      <c r="U15" s="53"/>
      <c r="V15" s="54"/>
      <c r="W15" s="520"/>
      <c r="X15" s="56"/>
      <c r="Y15" s="57"/>
      <c r="Z15" s="58"/>
      <c r="AA15" s="521"/>
      <c r="AB15" s="612"/>
      <c r="AC15" s="312"/>
      <c r="AD15" s="60">
        <f t="shared" si="2"/>
        <v>0</v>
      </c>
      <c r="AE15" s="61">
        <f t="shared" si="4"/>
        <v>0</v>
      </c>
      <c r="AF15" s="62"/>
      <c r="AG15" s="62"/>
      <c r="AH15" s="63"/>
      <c r="AI15" s="149"/>
      <c r="AJ15" s="149"/>
      <c r="AK15" s="149"/>
      <c r="AL15" s="516"/>
      <c r="AM15" s="510"/>
      <c r="AN15" s="62">
        <f>ROUND(CEILING(AR15*('Summary '!$J$4/100+1),5),0)-1</f>
        <v>164</v>
      </c>
      <c r="AO15" s="63">
        <f t="shared" si="5"/>
        <v>0</v>
      </c>
      <c r="AP15" s="63">
        <f t="shared" si="6"/>
        <v>0</v>
      </c>
      <c r="AQ15" s="63"/>
      <c r="AR15" s="62">
        <v>134</v>
      </c>
      <c r="AS15" s="62"/>
      <c r="AT15" s="514"/>
      <c r="AU15" s="515"/>
      <c r="AV15" s="511">
        <f t="shared" si="7"/>
        <v>134</v>
      </c>
      <c r="AW15" s="511">
        <f t="shared" si="8"/>
        <v>134</v>
      </c>
      <c r="AX15" s="64"/>
      <c r="AY15" s="65"/>
      <c r="AZ15" s="538"/>
      <c r="BA15" s="539"/>
      <c r="BB15" s="68"/>
      <c r="BC15" s="45">
        <f t="shared" si="9"/>
        <v>0</v>
      </c>
      <c r="BD15" s="44">
        <f t="shared" si="10"/>
        <v>0</v>
      </c>
      <c r="BE15" s="512">
        <f t="shared" si="11"/>
        <v>134</v>
      </c>
      <c r="BF15" s="400"/>
      <c r="BG15" s="210">
        <f t="shared" si="12"/>
        <v>0</v>
      </c>
      <c r="BH15" s="512">
        <f t="shared" si="13"/>
        <v>147.4</v>
      </c>
      <c r="BI15" s="400"/>
      <c r="BJ15" s="44">
        <f t="shared" si="14"/>
        <v>0</v>
      </c>
      <c r="BK15" s="512">
        <f t="shared" si="15"/>
        <v>154.1</v>
      </c>
      <c r="BL15" s="400"/>
      <c r="BM15" s="210">
        <f t="shared" si="16"/>
        <v>0</v>
      </c>
      <c r="BN15" s="512">
        <f t="shared" si="17"/>
        <v>160.79999999999998</v>
      </c>
      <c r="BO15" s="397">
        <f t="shared" si="18"/>
        <v>0</v>
      </c>
      <c r="BP15" s="210">
        <f t="shared" si="19"/>
        <v>0</v>
      </c>
      <c r="BQ15" s="44">
        <f t="shared" si="20"/>
        <v>0</v>
      </c>
      <c r="BR15" s="215">
        <v>3108</v>
      </c>
    </row>
    <row r="16" spans="1:298" ht="12.75" customHeight="1">
      <c r="A16" s="44" t="str">
        <f t="shared" si="3"/>
        <v>LA33094</v>
      </c>
      <c r="B16" s="264" t="s">
        <v>1076</v>
      </c>
      <c r="C16" s="264" t="s">
        <v>1098</v>
      </c>
      <c r="D16" s="264" t="s">
        <v>544</v>
      </c>
      <c r="E16" s="402"/>
      <c r="F16" s="48" t="s">
        <v>57</v>
      </c>
      <c r="G16" s="48" t="s">
        <v>87</v>
      </c>
      <c r="H16" s="48" t="s">
        <v>74</v>
      </c>
      <c r="I16" s="223" t="s">
        <v>1798</v>
      </c>
      <c r="J16" s="223" t="s">
        <v>1800</v>
      </c>
      <c r="K16" s="623" t="s">
        <v>1797</v>
      </c>
      <c r="L16" s="223" t="s">
        <v>1799</v>
      </c>
      <c r="M16" s="48">
        <v>1.9958</v>
      </c>
      <c r="N16" s="119">
        <v>3</v>
      </c>
      <c r="O16" s="233"/>
      <c r="P16" s="233"/>
      <c r="Q16" s="49"/>
      <c r="R16" s="50"/>
      <c r="S16" s="51"/>
      <c r="T16" s="52"/>
      <c r="U16" s="53"/>
      <c r="V16" s="54"/>
      <c r="W16" s="520"/>
      <c r="X16" s="56"/>
      <c r="Y16" s="57"/>
      <c r="Z16" s="58"/>
      <c r="AA16" s="521"/>
      <c r="AB16" s="612"/>
      <c r="AC16" s="312"/>
      <c r="AD16" s="60">
        <f t="shared" si="2"/>
        <v>0</v>
      </c>
      <c r="AE16" s="61">
        <f t="shared" si="4"/>
        <v>0</v>
      </c>
      <c r="AF16" s="62"/>
      <c r="AG16" s="62"/>
      <c r="AH16" s="63"/>
      <c r="AI16" s="149"/>
      <c r="AJ16" s="149"/>
      <c r="AK16" s="149"/>
      <c r="AL16" s="516"/>
      <c r="AM16" s="510"/>
      <c r="AN16" s="62">
        <f>ROUND(CEILING(AR16*('Summary '!$J$4/100+1),5),0)-1</f>
        <v>169</v>
      </c>
      <c r="AO16" s="63">
        <f t="shared" si="5"/>
        <v>0</v>
      </c>
      <c r="AP16" s="63">
        <f t="shared" si="6"/>
        <v>0</v>
      </c>
      <c r="AQ16" s="63"/>
      <c r="AR16" s="62">
        <v>139</v>
      </c>
      <c r="AS16" s="62"/>
      <c r="AT16" s="514"/>
      <c r="AU16" s="515"/>
      <c r="AV16" s="511">
        <f t="shared" si="7"/>
        <v>139</v>
      </c>
      <c r="AW16" s="511">
        <f t="shared" si="8"/>
        <v>139</v>
      </c>
      <c r="AX16" s="64"/>
      <c r="AY16" s="65"/>
      <c r="AZ16" s="538"/>
      <c r="BA16" s="539"/>
      <c r="BB16" s="68"/>
      <c r="BC16" s="45">
        <f t="shared" si="9"/>
        <v>0</v>
      </c>
      <c r="BD16" s="44">
        <f t="shared" si="10"/>
        <v>0</v>
      </c>
      <c r="BE16" s="512">
        <f t="shared" si="11"/>
        <v>139</v>
      </c>
      <c r="BF16" s="400"/>
      <c r="BG16" s="210">
        <f t="shared" si="12"/>
        <v>0</v>
      </c>
      <c r="BH16" s="512">
        <f t="shared" si="13"/>
        <v>152.9</v>
      </c>
      <c r="BI16" s="400"/>
      <c r="BJ16" s="44">
        <f t="shared" si="14"/>
        <v>0</v>
      </c>
      <c r="BK16" s="512">
        <f t="shared" si="15"/>
        <v>159.85</v>
      </c>
      <c r="BL16" s="400"/>
      <c r="BM16" s="210">
        <f t="shared" si="16"/>
        <v>0</v>
      </c>
      <c r="BN16" s="512">
        <f t="shared" si="17"/>
        <v>166.79999999999998</v>
      </c>
      <c r="BO16" s="397">
        <f t="shared" si="18"/>
        <v>0</v>
      </c>
      <c r="BP16" s="210">
        <f t="shared" si="19"/>
        <v>0</v>
      </c>
      <c r="BQ16" s="44">
        <f t="shared" si="20"/>
        <v>0</v>
      </c>
      <c r="BR16" s="215">
        <v>3094</v>
      </c>
    </row>
    <row r="17" spans="1:70" ht="12.75" customHeight="1">
      <c r="A17" s="44" t="str">
        <f t="shared" si="3"/>
        <v>LA33099</v>
      </c>
      <c r="B17" s="264" t="s">
        <v>1076</v>
      </c>
      <c r="C17" s="264" t="s">
        <v>1099</v>
      </c>
      <c r="D17" s="264" t="s">
        <v>544</v>
      </c>
      <c r="E17" s="402"/>
      <c r="F17" s="48" t="s">
        <v>57</v>
      </c>
      <c r="G17" s="48" t="s">
        <v>99</v>
      </c>
      <c r="H17" s="48" t="s">
        <v>95</v>
      </c>
      <c r="I17" s="223" t="s">
        <v>1798</v>
      </c>
      <c r="J17" s="223" t="s">
        <v>1800</v>
      </c>
      <c r="K17" s="623" t="s">
        <v>1797</v>
      </c>
      <c r="L17" s="223" t="s">
        <v>1799</v>
      </c>
      <c r="M17" s="48">
        <v>1.79169</v>
      </c>
      <c r="N17" s="119">
        <v>2</v>
      </c>
      <c r="O17" s="233"/>
      <c r="P17" s="233"/>
      <c r="Q17" s="49"/>
      <c r="R17" s="50"/>
      <c r="S17" s="51"/>
      <c r="T17" s="52"/>
      <c r="U17" s="53"/>
      <c r="V17" s="54"/>
      <c r="W17" s="520"/>
      <c r="X17" s="56"/>
      <c r="Y17" s="57"/>
      <c r="Z17" s="58"/>
      <c r="AA17" s="521"/>
      <c r="AB17" s="612"/>
      <c r="AC17" s="312"/>
      <c r="AD17" s="60">
        <f t="shared" si="2"/>
        <v>0</v>
      </c>
      <c r="AE17" s="61">
        <f t="shared" si="4"/>
        <v>0</v>
      </c>
      <c r="AF17" s="62"/>
      <c r="AG17" s="62"/>
      <c r="AH17" s="63"/>
      <c r="AI17" s="149"/>
      <c r="AJ17" s="149"/>
      <c r="AK17" s="149"/>
      <c r="AL17" s="516"/>
      <c r="AM17" s="510"/>
      <c r="AN17" s="62">
        <f>ROUND(CEILING(AR17*('Summary '!$J$4/100+1),5),0)-1</f>
        <v>159</v>
      </c>
      <c r="AO17" s="63">
        <f t="shared" si="5"/>
        <v>0</v>
      </c>
      <c r="AP17" s="63">
        <f t="shared" si="6"/>
        <v>0</v>
      </c>
      <c r="AQ17" s="63"/>
      <c r="AR17" s="62">
        <v>129</v>
      </c>
      <c r="AS17" s="62"/>
      <c r="AT17" s="514"/>
      <c r="AU17" s="515"/>
      <c r="AV17" s="511">
        <f t="shared" si="7"/>
        <v>129</v>
      </c>
      <c r="AW17" s="511">
        <f t="shared" si="8"/>
        <v>129</v>
      </c>
      <c r="AX17" s="64"/>
      <c r="AY17" s="65"/>
      <c r="AZ17" s="538"/>
      <c r="BA17" s="539"/>
      <c r="BB17" s="68"/>
      <c r="BC17" s="45">
        <f t="shared" si="9"/>
        <v>0</v>
      </c>
      <c r="BD17" s="44">
        <f t="shared" si="10"/>
        <v>0</v>
      </c>
      <c r="BE17" s="512">
        <f t="shared" si="11"/>
        <v>129</v>
      </c>
      <c r="BF17" s="400"/>
      <c r="BG17" s="210">
        <f t="shared" si="12"/>
        <v>0</v>
      </c>
      <c r="BH17" s="512">
        <f t="shared" si="13"/>
        <v>141.9</v>
      </c>
      <c r="BI17" s="400"/>
      <c r="BJ17" s="44">
        <f t="shared" si="14"/>
        <v>0</v>
      </c>
      <c r="BK17" s="512">
        <f t="shared" si="15"/>
        <v>148.35</v>
      </c>
      <c r="BL17" s="400"/>
      <c r="BM17" s="210">
        <f t="shared" si="16"/>
        <v>0</v>
      </c>
      <c r="BN17" s="512">
        <f t="shared" si="17"/>
        <v>154.79999999999998</v>
      </c>
      <c r="BO17" s="397">
        <f t="shared" si="18"/>
        <v>0</v>
      </c>
      <c r="BP17" s="210">
        <f t="shared" si="19"/>
        <v>0</v>
      </c>
      <c r="BQ17" s="44">
        <f t="shared" si="20"/>
        <v>0</v>
      </c>
      <c r="BR17" s="215">
        <v>3099</v>
      </c>
    </row>
    <row r="18" spans="1:70" ht="12.75" customHeight="1">
      <c r="A18" s="44" t="str">
        <f t="shared" si="3"/>
        <v>LA33100</v>
      </c>
      <c r="B18" s="264" t="s">
        <v>1076</v>
      </c>
      <c r="C18" s="264" t="s">
        <v>1111</v>
      </c>
      <c r="D18" s="264" t="s">
        <v>544</v>
      </c>
      <c r="E18" s="402"/>
      <c r="F18" s="48" t="s">
        <v>57</v>
      </c>
      <c r="G18" s="48" t="s">
        <v>99</v>
      </c>
      <c r="H18" s="48" t="s">
        <v>79</v>
      </c>
      <c r="I18" s="223" t="s">
        <v>1798</v>
      </c>
      <c r="J18" s="223" t="s">
        <v>1800</v>
      </c>
      <c r="K18" s="623" t="s">
        <v>1797</v>
      </c>
      <c r="L18" s="223" t="s">
        <v>1799</v>
      </c>
      <c r="M18" s="48">
        <v>1.65561</v>
      </c>
      <c r="N18" s="119">
        <v>2</v>
      </c>
      <c r="O18" s="233"/>
      <c r="P18" s="233"/>
      <c r="Q18" s="49"/>
      <c r="R18" s="50"/>
      <c r="S18" s="51"/>
      <c r="T18" s="52"/>
      <c r="U18" s="53"/>
      <c r="V18" s="54"/>
      <c r="W18" s="520"/>
      <c r="X18" s="56"/>
      <c r="Y18" s="57"/>
      <c r="Z18" s="58"/>
      <c r="AA18" s="521"/>
      <c r="AB18" s="612"/>
      <c r="AC18" s="312"/>
      <c r="AD18" s="60">
        <f t="shared" si="2"/>
        <v>0</v>
      </c>
      <c r="AE18" s="61">
        <f t="shared" si="4"/>
        <v>0</v>
      </c>
      <c r="AF18" s="62"/>
      <c r="AG18" s="62"/>
      <c r="AH18" s="63"/>
      <c r="AI18" s="149"/>
      <c r="AJ18" s="149"/>
      <c r="AK18" s="149"/>
      <c r="AL18" s="516"/>
      <c r="AM18" s="510"/>
      <c r="AN18" s="62">
        <f>ROUND(CEILING(AR18*('Summary '!$J$4/100+1),5),0)-1</f>
        <v>139</v>
      </c>
      <c r="AO18" s="63">
        <f t="shared" si="5"/>
        <v>0</v>
      </c>
      <c r="AP18" s="63">
        <f t="shared" si="6"/>
        <v>0</v>
      </c>
      <c r="AQ18" s="63"/>
      <c r="AR18" s="62">
        <v>114</v>
      </c>
      <c r="AS18" s="62"/>
      <c r="AT18" s="514"/>
      <c r="AU18" s="515"/>
      <c r="AV18" s="511">
        <f t="shared" si="7"/>
        <v>114</v>
      </c>
      <c r="AW18" s="511">
        <f t="shared" si="8"/>
        <v>114</v>
      </c>
      <c r="AX18" s="64"/>
      <c r="AY18" s="65"/>
      <c r="AZ18" s="538"/>
      <c r="BA18" s="539"/>
      <c r="BB18" s="68"/>
      <c r="BC18" s="45">
        <f t="shared" si="9"/>
        <v>0</v>
      </c>
      <c r="BD18" s="44">
        <f t="shared" si="10"/>
        <v>0</v>
      </c>
      <c r="BE18" s="512">
        <f t="shared" si="11"/>
        <v>114</v>
      </c>
      <c r="BF18" s="400"/>
      <c r="BG18" s="210">
        <f t="shared" si="12"/>
        <v>0</v>
      </c>
      <c r="BH18" s="512">
        <f t="shared" si="13"/>
        <v>125.4</v>
      </c>
      <c r="BI18" s="400"/>
      <c r="BJ18" s="44">
        <f t="shared" si="14"/>
        <v>0</v>
      </c>
      <c r="BK18" s="512">
        <f t="shared" si="15"/>
        <v>131.1</v>
      </c>
      <c r="BL18" s="400"/>
      <c r="BM18" s="210">
        <f t="shared" si="16"/>
        <v>0</v>
      </c>
      <c r="BN18" s="512">
        <f t="shared" si="17"/>
        <v>136.79999999999998</v>
      </c>
      <c r="BO18" s="397">
        <f t="shared" si="18"/>
        <v>0</v>
      </c>
      <c r="BP18" s="210">
        <f t="shared" si="19"/>
        <v>0</v>
      </c>
      <c r="BQ18" s="44">
        <f t="shared" si="20"/>
        <v>0</v>
      </c>
      <c r="BR18" s="215">
        <v>3100</v>
      </c>
    </row>
    <row r="19" spans="1:70" ht="12.75" customHeight="1">
      <c r="A19" s="44" t="str">
        <f t="shared" si="3"/>
        <v>LA33097</v>
      </c>
      <c r="B19" s="264" t="s">
        <v>1076</v>
      </c>
      <c r="C19" s="264" t="s">
        <v>1112</v>
      </c>
      <c r="D19" s="264" t="s">
        <v>544</v>
      </c>
      <c r="E19" s="402"/>
      <c r="F19" s="48" t="s">
        <v>57</v>
      </c>
      <c r="G19" s="48" t="s">
        <v>99</v>
      </c>
      <c r="H19" s="48" t="s">
        <v>95</v>
      </c>
      <c r="I19" s="223" t="s">
        <v>1798</v>
      </c>
      <c r="J19" s="223" t="s">
        <v>1800</v>
      </c>
      <c r="K19" s="623" t="s">
        <v>1797</v>
      </c>
      <c r="L19" s="223" t="s">
        <v>1799</v>
      </c>
      <c r="M19" s="48">
        <v>1.4514899999999999</v>
      </c>
      <c r="N19" s="119">
        <v>1</v>
      </c>
      <c r="O19" s="233"/>
      <c r="P19" s="233"/>
      <c r="Q19" s="49"/>
      <c r="R19" s="50"/>
      <c r="S19" s="51"/>
      <c r="T19" s="52"/>
      <c r="U19" s="53"/>
      <c r="V19" s="54"/>
      <c r="W19" s="520"/>
      <c r="X19" s="56"/>
      <c r="Y19" s="57"/>
      <c r="Z19" s="58"/>
      <c r="AA19" s="521"/>
      <c r="AB19" s="612"/>
      <c r="AC19" s="312"/>
      <c r="AD19" s="60">
        <f t="shared" si="2"/>
        <v>0</v>
      </c>
      <c r="AE19" s="61">
        <f t="shared" si="4"/>
        <v>0</v>
      </c>
      <c r="AF19" s="62"/>
      <c r="AG19" s="62"/>
      <c r="AH19" s="63"/>
      <c r="AI19" s="149"/>
      <c r="AJ19" s="149"/>
      <c r="AK19" s="149"/>
      <c r="AL19" s="516"/>
      <c r="AM19" s="510"/>
      <c r="AN19" s="62">
        <f>ROUND(CEILING(AR19*('Summary '!$J$4/100+1),5),0)-1</f>
        <v>134</v>
      </c>
      <c r="AO19" s="63">
        <f t="shared" si="5"/>
        <v>0</v>
      </c>
      <c r="AP19" s="63">
        <f t="shared" si="6"/>
        <v>0</v>
      </c>
      <c r="AQ19" s="63"/>
      <c r="AR19" s="62">
        <v>109</v>
      </c>
      <c r="AS19" s="62"/>
      <c r="AT19" s="514"/>
      <c r="AU19" s="515"/>
      <c r="AV19" s="511">
        <f t="shared" si="7"/>
        <v>109</v>
      </c>
      <c r="AW19" s="511">
        <f t="shared" si="8"/>
        <v>109</v>
      </c>
      <c r="AX19" s="64"/>
      <c r="AY19" s="65"/>
      <c r="AZ19" s="538"/>
      <c r="BA19" s="539"/>
      <c r="BB19" s="68"/>
      <c r="BC19" s="45">
        <f t="shared" si="9"/>
        <v>0</v>
      </c>
      <c r="BD19" s="44">
        <f t="shared" si="10"/>
        <v>0</v>
      </c>
      <c r="BE19" s="512">
        <f t="shared" si="11"/>
        <v>109</v>
      </c>
      <c r="BF19" s="400"/>
      <c r="BG19" s="210">
        <f t="shared" si="12"/>
        <v>0</v>
      </c>
      <c r="BH19" s="512">
        <f t="shared" si="13"/>
        <v>119.9</v>
      </c>
      <c r="BI19" s="400"/>
      <c r="BJ19" s="44">
        <f t="shared" si="14"/>
        <v>0</v>
      </c>
      <c r="BK19" s="512">
        <f t="shared" si="15"/>
        <v>125.35</v>
      </c>
      <c r="BL19" s="400"/>
      <c r="BM19" s="210">
        <f t="shared" si="16"/>
        <v>0</v>
      </c>
      <c r="BN19" s="512">
        <f t="shared" si="17"/>
        <v>130.79999999999998</v>
      </c>
      <c r="BO19" s="397">
        <f t="shared" si="18"/>
        <v>0</v>
      </c>
      <c r="BP19" s="210">
        <f t="shared" si="19"/>
        <v>0</v>
      </c>
      <c r="BQ19" s="44">
        <f t="shared" si="20"/>
        <v>0</v>
      </c>
      <c r="BR19" s="215">
        <v>3097</v>
      </c>
    </row>
    <row r="20" spans="1:70" ht="12.75" customHeight="1">
      <c r="A20" s="44" t="str">
        <f t="shared" si="3"/>
        <v>LA33089</v>
      </c>
      <c r="B20" s="264" t="s">
        <v>1077</v>
      </c>
      <c r="C20" s="264" t="s">
        <v>1100</v>
      </c>
      <c r="D20" s="264" t="s">
        <v>544</v>
      </c>
      <c r="E20" s="402"/>
      <c r="F20" s="48" t="s">
        <v>392</v>
      </c>
      <c r="G20" s="118" t="s">
        <v>73</v>
      </c>
      <c r="H20" s="48" t="s">
        <v>74</v>
      </c>
      <c r="I20" s="223" t="s">
        <v>1798</v>
      </c>
      <c r="J20" s="223" t="s">
        <v>1800</v>
      </c>
      <c r="K20" s="623" t="s">
        <v>1797</v>
      </c>
      <c r="L20" s="223" t="s">
        <v>1799</v>
      </c>
      <c r="M20" s="48">
        <v>0.88449999999999995</v>
      </c>
      <c r="N20" s="44">
        <v>10</v>
      </c>
      <c r="O20" s="210"/>
      <c r="P20" s="210"/>
      <c r="Q20" s="49"/>
      <c r="R20" s="50"/>
      <c r="S20" s="51"/>
      <c r="T20" s="52"/>
      <c r="U20" s="53"/>
      <c r="V20" s="54"/>
      <c r="W20" s="520"/>
      <c r="X20" s="56"/>
      <c r="Y20" s="57"/>
      <c r="Z20" s="58"/>
      <c r="AA20" s="521"/>
      <c r="AB20" s="612"/>
      <c r="AC20" s="312"/>
      <c r="AD20" s="60">
        <f t="shared" si="2"/>
        <v>0</v>
      </c>
      <c r="AE20" s="61">
        <f t="shared" si="4"/>
        <v>0</v>
      </c>
      <c r="AF20" s="62"/>
      <c r="AG20" s="62"/>
      <c r="AH20" s="63"/>
      <c r="AI20" s="149"/>
      <c r="AJ20" s="149"/>
      <c r="AK20" s="149"/>
      <c r="AL20" s="516"/>
      <c r="AM20" s="510"/>
      <c r="AN20" s="62">
        <f>ROUND(CEILING(AR20*('Summary '!$J$4/100+1),5),0)-1</f>
        <v>124</v>
      </c>
      <c r="AO20" s="63">
        <f t="shared" si="5"/>
        <v>0</v>
      </c>
      <c r="AP20" s="63">
        <f t="shared" si="6"/>
        <v>0</v>
      </c>
      <c r="AQ20" s="63"/>
      <c r="AR20" s="62">
        <v>99</v>
      </c>
      <c r="AS20" s="62"/>
      <c r="AT20" s="514"/>
      <c r="AU20" s="515"/>
      <c r="AV20" s="511">
        <f t="shared" si="7"/>
        <v>99</v>
      </c>
      <c r="AW20" s="511">
        <f t="shared" si="8"/>
        <v>99</v>
      </c>
      <c r="AX20" s="64"/>
      <c r="AY20" s="65"/>
      <c r="AZ20" s="538"/>
      <c r="BA20" s="539"/>
      <c r="BB20" s="68"/>
      <c r="BC20" s="45">
        <f t="shared" si="9"/>
        <v>0</v>
      </c>
      <c r="BD20" s="44">
        <f t="shared" si="10"/>
        <v>0</v>
      </c>
      <c r="BE20" s="512">
        <f t="shared" si="11"/>
        <v>99</v>
      </c>
      <c r="BF20" s="400"/>
      <c r="BG20" s="210">
        <f t="shared" si="12"/>
        <v>0</v>
      </c>
      <c r="BH20" s="512">
        <f t="shared" si="13"/>
        <v>108.9</v>
      </c>
      <c r="BI20" s="400"/>
      <c r="BJ20" s="44">
        <f t="shared" si="14"/>
        <v>0</v>
      </c>
      <c r="BK20" s="512">
        <f t="shared" si="15"/>
        <v>113.85</v>
      </c>
      <c r="BL20" s="400"/>
      <c r="BM20" s="210">
        <f t="shared" si="16"/>
        <v>0</v>
      </c>
      <c r="BN20" s="512">
        <f t="shared" si="17"/>
        <v>118.8</v>
      </c>
      <c r="BO20" s="397">
        <f t="shared" si="18"/>
        <v>0</v>
      </c>
      <c r="BP20" s="210">
        <f t="shared" si="19"/>
        <v>0</v>
      </c>
      <c r="BQ20" s="44">
        <f t="shared" si="20"/>
        <v>0</v>
      </c>
      <c r="BR20" s="215">
        <v>3089</v>
      </c>
    </row>
    <row r="21" spans="1:70" ht="12.75" customHeight="1">
      <c r="A21" s="44" t="str">
        <f t="shared" si="3"/>
        <v>LA33091</v>
      </c>
      <c r="B21" s="264" t="s">
        <v>1077</v>
      </c>
      <c r="C21" s="264" t="s">
        <v>1101</v>
      </c>
      <c r="D21" s="264" t="s">
        <v>544</v>
      </c>
      <c r="E21" s="402"/>
      <c r="F21" s="48" t="s">
        <v>57</v>
      </c>
      <c r="G21" s="48" t="s">
        <v>76</v>
      </c>
      <c r="H21" s="48" t="s">
        <v>74</v>
      </c>
      <c r="I21" s="223" t="s">
        <v>1798</v>
      </c>
      <c r="J21" s="223" t="s">
        <v>1800</v>
      </c>
      <c r="K21" s="623" t="s">
        <v>1797</v>
      </c>
      <c r="L21" s="223" t="s">
        <v>1799</v>
      </c>
      <c r="M21" s="48">
        <v>2.15456</v>
      </c>
      <c r="N21" s="119">
        <v>10</v>
      </c>
      <c r="O21" s="233"/>
      <c r="P21" s="233"/>
      <c r="Q21" s="49"/>
      <c r="R21" s="50"/>
      <c r="S21" s="51"/>
      <c r="T21" s="52"/>
      <c r="U21" s="53"/>
      <c r="V21" s="54"/>
      <c r="W21" s="520"/>
      <c r="X21" s="56"/>
      <c r="Y21" s="57"/>
      <c r="Z21" s="58"/>
      <c r="AA21" s="521"/>
      <c r="AB21" s="612"/>
      <c r="AC21" s="312"/>
      <c r="AD21" s="60">
        <f t="shared" si="2"/>
        <v>0</v>
      </c>
      <c r="AE21" s="61">
        <f t="shared" si="4"/>
        <v>0</v>
      </c>
      <c r="AF21" s="62"/>
      <c r="AG21" s="62"/>
      <c r="AH21" s="63"/>
      <c r="AI21" s="149"/>
      <c r="AJ21" s="149"/>
      <c r="AK21" s="149"/>
      <c r="AL21" s="516"/>
      <c r="AM21" s="510"/>
      <c r="AN21" s="62">
        <f>ROUND(CEILING(AR21*('Summary '!$J$4/100+1),5),0)-1</f>
        <v>179</v>
      </c>
      <c r="AO21" s="63">
        <f t="shared" si="5"/>
        <v>0</v>
      </c>
      <c r="AP21" s="63">
        <f t="shared" si="6"/>
        <v>0</v>
      </c>
      <c r="AQ21" s="63"/>
      <c r="AR21" s="62">
        <v>144</v>
      </c>
      <c r="AS21" s="62"/>
      <c r="AT21" s="514"/>
      <c r="AU21" s="515"/>
      <c r="AV21" s="511">
        <f t="shared" si="7"/>
        <v>144</v>
      </c>
      <c r="AW21" s="511">
        <f t="shared" si="8"/>
        <v>144</v>
      </c>
      <c r="AX21" s="64"/>
      <c r="AY21" s="65"/>
      <c r="AZ21" s="538"/>
      <c r="BA21" s="539"/>
      <c r="BB21" s="68"/>
      <c r="BC21" s="45">
        <f t="shared" si="9"/>
        <v>0</v>
      </c>
      <c r="BD21" s="44">
        <f t="shared" si="10"/>
        <v>0</v>
      </c>
      <c r="BE21" s="512">
        <f t="shared" si="11"/>
        <v>144</v>
      </c>
      <c r="BF21" s="400"/>
      <c r="BG21" s="210">
        <f t="shared" si="12"/>
        <v>0</v>
      </c>
      <c r="BH21" s="512">
        <f t="shared" si="13"/>
        <v>158.4</v>
      </c>
      <c r="BI21" s="400"/>
      <c r="BJ21" s="44">
        <f t="shared" si="14"/>
        <v>0</v>
      </c>
      <c r="BK21" s="512">
        <f t="shared" si="15"/>
        <v>165.6</v>
      </c>
      <c r="BL21" s="400"/>
      <c r="BM21" s="210">
        <f t="shared" si="16"/>
        <v>0</v>
      </c>
      <c r="BN21" s="512">
        <f t="shared" si="17"/>
        <v>172.79999999999998</v>
      </c>
      <c r="BO21" s="397">
        <f t="shared" si="18"/>
        <v>0</v>
      </c>
      <c r="BP21" s="210">
        <f t="shared" si="19"/>
        <v>0</v>
      </c>
      <c r="BQ21" s="44">
        <f t="shared" si="20"/>
        <v>0</v>
      </c>
      <c r="BR21" s="215">
        <v>3091</v>
      </c>
    </row>
    <row r="22" spans="1:70" ht="12.75" customHeight="1">
      <c r="A22" s="44" t="str">
        <f t="shared" si="3"/>
        <v>LA33092</v>
      </c>
      <c r="B22" s="264" t="s">
        <v>1077</v>
      </c>
      <c r="C22" s="264" t="s">
        <v>1102</v>
      </c>
      <c r="D22" s="264" t="s">
        <v>544</v>
      </c>
      <c r="E22" s="402"/>
      <c r="F22" s="48" t="s">
        <v>57</v>
      </c>
      <c r="G22" s="48" t="s">
        <v>76</v>
      </c>
      <c r="H22" s="48" t="s">
        <v>74</v>
      </c>
      <c r="I22" s="223" t="s">
        <v>1798</v>
      </c>
      <c r="J22" s="223" t="s">
        <v>1800</v>
      </c>
      <c r="K22" s="623" t="s">
        <v>1797</v>
      </c>
      <c r="L22" s="223" t="s">
        <v>1799</v>
      </c>
      <c r="M22" s="48">
        <v>2.42672</v>
      </c>
      <c r="N22" s="119">
        <v>10</v>
      </c>
      <c r="O22" s="233"/>
      <c r="P22" s="233"/>
      <c r="Q22" s="49"/>
      <c r="R22" s="50"/>
      <c r="S22" s="51"/>
      <c r="T22" s="52"/>
      <c r="U22" s="53"/>
      <c r="V22" s="54"/>
      <c r="W22" s="520"/>
      <c r="X22" s="56"/>
      <c r="Y22" s="57"/>
      <c r="Z22" s="58"/>
      <c r="AA22" s="521"/>
      <c r="AB22" s="612"/>
      <c r="AC22" s="312"/>
      <c r="AD22" s="60">
        <f t="shared" si="2"/>
        <v>0</v>
      </c>
      <c r="AE22" s="61">
        <f t="shared" si="4"/>
        <v>0</v>
      </c>
      <c r="AF22" s="62"/>
      <c r="AG22" s="62"/>
      <c r="AH22" s="63"/>
      <c r="AI22" s="149"/>
      <c r="AJ22" s="149"/>
      <c r="AK22" s="149"/>
      <c r="AL22" s="516"/>
      <c r="AM22" s="510"/>
      <c r="AN22" s="62">
        <f>ROUND(CEILING(AR22*('Summary '!$J$4/100+1),5),0)-1</f>
        <v>189</v>
      </c>
      <c r="AO22" s="63">
        <f t="shared" si="5"/>
        <v>0</v>
      </c>
      <c r="AP22" s="63">
        <f t="shared" si="6"/>
        <v>0</v>
      </c>
      <c r="AQ22" s="63"/>
      <c r="AR22" s="62">
        <v>154</v>
      </c>
      <c r="AS22" s="62"/>
      <c r="AT22" s="514"/>
      <c r="AU22" s="515"/>
      <c r="AV22" s="511">
        <f t="shared" si="7"/>
        <v>154</v>
      </c>
      <c r="AW22" s="511">
        <f t="shared" si="8"/>
        <v>154</v>
      </c>
      <c r="AX22" s="64"/>
      <c r="AY22" s="65"/>
      <c r="AZ22" s="538"/>
      <c r="BA22" s="539"/>
      <c r="BB22" s="68"/>
      <c r="BC22" s="45">
        <f t="shared" si="9"/>
        <v>0</v>
      </c>
      <c r="BD22" s="44">
        <f t="shared" si="10"/>
        <v>0</v>
      </c>
      <c r="BE22" s="512">
        <f t="shared" si="11"/>
        <v>154</v>
      </c>
      <c r="BF22" s="400"/>
      <c r="BG22" s="210">
        <f t="shared" si="12"/>
        <v>0</v>
      </c>
      <c r="BH22" s="512">
        <f t="shared" si="13"/>
        <v>169.4</v>
      </c>
      <c r="BI22" s="400"/>
      <c r="BJ22" s="44">
        <f t="shared" si="14"/>
        <v>0</v>
      </c>
      <c r="BK22" s="512">
        <f t="shared" si="15"/>
        <v>177.1</v>
      </c>
      <c r="BL22" s="400"/>
      <c r="BM22" s="210">
        <f t="shared" si="16"/>
        <v>0</v>
      </c>
      <c r="BN22" s="512">
        <f t="shared" si="17"/>
        <v>184.79999999999998</v>
      </c>
      <c r="BO22" s="397">
        <f t="shared" si="18"/>
        <v>0</v>
      </c>
      <c r="BP22" s="210">
        <f t="shared" si="19"/>
        <v>0</v>
      </c>
      <c r="BQ22" s="44">
        <f t="shared" si="20"/>
        <v>0</v>
      </c>
      <c r="BR22" s="215">
        <v>3092</v>
      </c>
    </row>
    <row r="23" spans="1:70" ht="12" customHeight="1">
      <c r="A23" s="44" t="str">
        <f t="shared" si="3"/>
        <v>LA33129</v>
      </c>
      <c r="B23" s="264" t="s">
        <v>1077</v>
      </c>
      <c r="C23" s="264" t="s">
        <v>1103</v>
      </c>
      <c r="D23" s="264" t="s">
        <v>544</v>
      </c>
      <c r="E23" s="402"/>
      <c r="F23" s="48" t="s">
        <v>57</v>
      </c>
      <c r="G23" s="48" t="s">
        <v>76</v>
      </c>
      <c r="H23" s="48" t="s">
        <v>74</v>
      </c>
      <c r="I23" s="223" t="s">
        <v>1798</v>
      </c>
      <c r="J23" s="223" t="s">
        <v>1800</v>
      </c>
      <c r="K23" s="623" t="s">
        <v>1797</v>
      </c>
      <c r="L23" s="223" t="s">
        <v>1799</v>
      </c>
      <c r="M23" s="48">
        <v>2.3580000000000001</v>
      </c>
      <c r="N23" s="119">
        <v>10</v>
      </c>
      <c r="O23" s="233"/>
      <c r="P23" s="233"/>
      <c r="Q23" s="49"/>
      <c r="R23" s="50"/>
      <c r="S23" s="51"/>
      <c r="T23" s="52"/>
      <c r="U23" s="53"/>
      <c r="V23" s="54"/>
      <c r="W23" s="520"/>
      <c r="X23" s="56"/>
      <c r="Y23" s="57"/>
      <c r="Z23" s="58"/>
      <c r="AA23" s="521"/>
      <c r="AB23" s="612"/>
      <c r="AC23" s="312"/>
      <c r="AD23" s="60">
        <f t="shared" si="2"/>
        <v>0</v>
      </c>
      <c r="AE23" s="61">
        <f t="shared" si="4"/>
        <v>0</v>
      </c>
      <c r="AF23" s="62"/>
      <c r="AG23" s="62"/>
      <c r="AH23" s="63"/>
      <c r="AI23" s="149"/>
      <c r="AJ23" s="149"/>
      <c r="AK23" s="149"/>
      <c r="AL23" s="516"/>
      <c r="AM23" s="510"/>
      <c r="AN23" s="62">
        <f>ROUND(CEILING(AR23*('Summary '!$J$4/100+1),5),0)-1</f>
        <v>194</v>
      </c>
      <c r="AO23" s="63">
        <f t="shared" si="5"/>
        <v>0</v>
      </c>
      <c r="AP23" s="63">
        <f t="shared" si="6"/>
        <v>0</v>
      </c>
      <c r="AQ23" s="63"/>
      <c r="AR23" s="62">
        <v>159</v>
      </c>
      <c r="AS23" s="62"/>
      <c r="AT23" s="514"/>
      <c r="AU23" s="515"/>
      <c r="AV23" s="511">
        <f t="shared" si="7"/>
        <v>159</v>
      </c>
      <c r="AW23" s="511">
        <f t="shared" si="8"/>
        <v>159</v>
      </c>
      <c r="AX23" s="64"/>
      <c r="AY23" s="65"/>
      <c r="AZ23" s="538"/>
      <c r="BA23" s="539"/>
      <c r="BB23" s="68"/>
      <c r="BC23" s="45">
        <f t="shared" si="9"/>
        <v>0</v>
      </c>
      <c r="BD23" s="44">
        <f t="shared" si="10"/>
        <v>0</v>
      </c>
      <c r="BE23" s="512">
        <f t="shared" si="11"/>
        <v>159</v>
      </c>
      <c r="BF23" s="400"/>
      <c r="BG23" s="210">
        <f t="shared" si="12"/>
        <v>0</v>
      </c>
      <c r="BH23" s="512">
        <f t="shared" si="13"/>
        <v>174.9</v>
      </c>
      <c r="BI23" s="400"/>
      <c r="BJ23" s="44">
        <f t="shared" si="14"/>
        <v>0</v>
      </c>
      <c r="BK23" s="512">
        <f t="shared" si="15"/>
        <v>182.85</v>
      </c>
      <c r="BL23" s="400"/>
      <c r="BM23" s="210">
        <f t="shared" si="16"/>
        <v>0</v>
      </c>
      <c r="BN23" s="512">
        <f t="shared" si="17"/>
        <v>190.79999999999998</v>
      </c>
      <c r="BO23" s="397">
        <f t="shared" si="18"/>
        <v>0</v>
      </c>
      <c r="BP23" s="210">
        <f t="shared" si="19"/>
        <v>0</v>
      </c>
      <c r="BQ23" s="44">
        <f t="shared" si="20"/>
        <v>0</v>
      </c>
      <c r="BR23" s="215">
        <v>3129</v>
      </c>
    </row>
    <row r="24" spans="1:70" ht="12.75" customHeight="1">
      <c r="A24" s="44" t="str">
        <f t="shared" si="3"/>
        <v>LA33103</v>
      </c>
      <c r="B24" s="264" t="s">
        <v>1077</v>
      </c>
      <c r="C24" s="264" t="s">
        <v>1104</v>
      </c>
      <c r="D24" s="264" t="s">
        <v>544</v>
      </c>
      <c r="E24" s="402"/>
      <c r="F24" s="48" t="s">
        <v>57</v>
      </c>
      <c r="G24" s="48" t="s">
        <v>87</v>
      </c>
      <c r="H24" s="48" t="s">
        <v>74</v>
      </c>
      <c r="I24" s="223" t="s">
        <v>1798</v>
      </c>
      <c r="J24" s="223" t="s">
        <v>1800</v>
      </c>
      <c r="K24" s="623" t="s">
        <v>1797</v>
      </c>
      <c r="L24" s="223" t="s">
        <v>1799</v>
      </c>
      <c r="M24" s="48">
        <v>2.2225999999999999</v>
      </c>
      <c r="N24" s="119">
        <v>5</v>
      </c>
      <c r="O24" s="233"/>
      <c r="P24" s="233"/>
      <c r="Q24" s="49"/>
      <c r="R24" s="50"/>
      <c r="S24" s="51"/>
      <c r="T24" s="52"/>
      <c r="U24" s="53"/>
      <c r="V24" s="54"/>
      <c r="W24" s="520"/>
      <c r="X24" s="56"/>
      <c r="Y24" s="57"/>
      <c r="Z24" s="58"/>
      <c r="AA24" s="521"/>
      <c r="AB24" s="612"/>
      <c r="AC24" s="312"/>
      <c r="AD24" s="60">
        <f t="shared" si="2"/>
        <v>0</v>
      </c>
      <c r="AE24" s="61">
        <f t="shared" si="4"/>
        <v>0</v>
      </c>
      <c r="AF24" s="62"/>
      <c r="AG24" s="62"/>
      <c r="AH24" s="63"/>
      <c r="AI24" s="149"/>
      <c r="AJ24" s="149"/>
      <c r="AK24" s="149"/>
      <c r="AL24" s="516"/>
      <c r="AM24" s="510"/>
      <c r="AN24" s="62">
        <f>ROUND(CEILING(AR24*('Summary '!$J$4/100+1),5),0)-1</f>
        <v>179</v>
      </c>
      <c r="AO24" s="63">
        <f t="shared" si="5"/>
        <v>0</v>
      </c>
      <c r="AP24" s="63">
        <f t="shared" si="6"/>
        <v>0</v>
      </c>
      <c r="AQ24" s="63"/>
      <c r="AR24" s="62">
        <v>144</v>
      </c>
      <c r="AS24" s="62"/>
      <c r="AT24" s="514"/>
      <c r="AU24" s="515"/>
      <c r="AV24" s="511">
        <f t="shared" si="7"/>
        <v>144</v>
      </c>
      <c r="AW24" s="511">
        <f t="shared" si="8"/>
        <v>144</v>
      </c>
      <c r="AX24" s="64"/>
      <c r="AY24" s="65"/>
      <c r="AZ24" s="538"/>
      <c r="BA24" s="539"/>
      <c r="BB24" s="68"/>
      <c r="BC24" s="45">
        <f t="shared" si="9"/>
        <v>0</v>
      </c>
      <c r="BD24" s="44">
        <f t="shared" si="10"/>
        <v>0</v>
      </c>
      <c r="BE24" s="512">
        <f t="shared" si="11"/>
        <v>144</v>
      </c>
      <c r="BF24" s="400"/>
      <c r="BG24" s="210">
        <f t="shared" si="12"/>
        <v>0</v>
      </c>
      <c r="BH24" s="512">
        <f t="shared" si="13"/>
        <v>158.4</v>
      </c>
      <c r="BI24" s="400"/>
      <c r="BJ24" s="44">
        <f t="shared" si="14"/>
        <v>0</v>
      </c>
      <c r="BK24" s="512">
        <f t="shared" si="15"/>
        <v>165.6</v>
      </c>
      <c r="BL24" s="400"/>
      <c r="BM24" s="210">
        <f t="shared" si="16"/>
        <v>0</v>
      </c>
      <c r="BN24" s="512">
        <f t="shared" si="17"/>
        <v>172.79999999999998</v>
      </c>
      <c r="BO24" s="397">
        <f t="shared" si="18"/>
        <v>0</v>
      </c>
      <c r="BP24" s="210">
        <f t="shared" si="19"/>
        <v>0</v>
      </c>
      <c r="BQ24" s="44">
        <f t="shared" si="20"/>
        <v>0</v>
      </c>
      <c r="BR24" s="215">
        <v>3103</v>
      </c>
    </row>
    <row r="25" spans="1:70" ht="12.75" customHeight="1">
      <c r="A25" s="44" t="str">
        <f t="shared" si="3"/>
        <v>LA33104</v>
      </c>
      <c r="B25" s="264" t="s">
        <v>1077</v>
      </c>
      <c r="C25" s="264" t="s">
        <v>1105</v>
      </c>
      <c r="D25" s="264" t="s">
        <v>544</v>
      </c>
      <c r="E25" s="402"/>
      <c r="F25" s="48" t="s">
        <v>57</v>
      </c>
      <c r="G25" s="48" t="s">
        <v>87</v>
      </c>
      <c r="H25" s="48" t="s">
        <v>74</v>
      </c>
      <c r="I25" s="223" t="s">
        <v>1798</v>
      </c>
      <c r="J25" s="223" t="s">
        <v>1800</v>
      </c>
      <c r="K25" s="623" t="s">
        <v>1797</v>
      </c>
      <c r="L25" s="223" t="s">
        <v>1799</v>
      </c>
      <c r="M25" s="48">
        <v>2.7215500000000001</v>
      </c>
      <c r="N25" s="119">
        <v>5</v>
      </c>
      <c r="O25" s="233"/>
      <c r="P25" s="233"/>
      <c r="Q25" s="49"/>
      <c r="R25" s="50"/>
      <c r="S25" s="51"/>
      <c r="T25" s="52"/>
      <c r="U25" s="53"/>
      <c r="V25" s="54"/>
      <c r="W25" s="520"/>
      <c r="X25" s="56"/>
      <c r="Y25" s="57"/>
      <c r="Z25" s="58"/>
      <c r="AA25" s="521"/>
      <c r="AB25" s="612"/>
      <c r="AC25" s="312"/>
      <c r="AD25" s="60">
        <f t="shared" si="2"/>
        <v>0</v>
      </c>
      <c r="AE25" s="61">
        <f t="shared" si="4"/>
        <v>0</v>
      </c>
      <c r="AF25" s="62"/>
      <c r="AG25" s="62"/>
      <c r="AH25" s="63"/>
      <c r="AI25" s="149"/>
      <c r="AJ25" s="149"/>
      <c r="AK25" s="149"/>
      <c r="AL25" s="516"/>
      <c r="AM25" s="510"/>
      <c r="AN25" s="62">
        <f>ROUND(CEILING(AR25*('Summary '!$J$4/100+1),5),0)-1</f>
        <v>189</v>
      </c>
      <c r="AO25" s="63">
        <f t="shared" si="5"/>
        <v>0</v>
      </c>
      <c r="AP25" s="63">
        <f t="shared" si="6"/>
        <v>0</v>
      </c>
      <c r="AQ25" s="63"/>
      <c r="AR25" s="62">
        <v>154</v>
      </c>
      <c r="AS25" s="62"/>
      <c r="AT25" s="514"/>
      <c r="AU25" s="515"/>
      <c r="AV25" s="511">
        <f t="shared" si="7"/>
        <v>154</v>
      </c>
      <c r="AW25" s="511">
        <f t="shared" si="8"/>
        <v>154</v>
      </c>
      <c r="AX25" s="64"/>
      <c r="AY25" s="65"/>
      <c r="AZ25" s="538"/>
      <c r="BA25" s="539"/>
      <c r="BB25" s="68"/>
      <c r="BC25" s="45">
        <f t="shared" si="9"/>
        <v>0</v>
      </c>
      <c r="BD25" s="44">
        <f t="shared" si="10"/>
        <v>0</v>
      </c>
      <c r="BE25" s="512">
        <f t="shared" si="11"/>
        <v>154</v>
      </c>
      <c r="BF25" s="400"/>
      <c r="BG25" s="210">
        <f t="shared" si="12"/>
        <v>0</v>
      </c>
      <c r="BH25" s="512">
        <f t="shared" si="13"/>
        <v>169.4</v>
      </c>
      <c r="BI25" s="400"/>
      <c r="BJ25" s="44">
        <f t="shared" si="14"/>
        <v>0</v>
      </c>
      <c r="BK25" s="512">
        <f t="shared" si="15"/>
        <v>177.1</v>
      </c>
      <c r="BL25" s="400"/>
      <c r="BM25" s="210">
        <f t="shared" si="16"/>
        <v>0</v>
      </c>
      <c r="BN25" s="512">
        <f t="shared" si="17"/>
        <v>184.79999999999998</v>
      </c>
      <c r="BO25" s="397">
        <f t="shared" si="18"/>
        <v>0</v>
      </c>
      <c r="BP25" s="210">
        <f t="shared" si="19"/>
        <v>0</v>
      </c>
      <c r="BQ25" s="44">
        <f t="shared" si="20"/>
        <v>0</v>
      </c>
      <c r="BR25" s="215">
        <v>3104</v>
      </c>
    </row>
    <row r="26" spans="1:70" ht="12.75" customHeight="1">
      <c r="A26" s="44" t="str">
        <f t="shared" si="3"/>
        <v>LA33101</v>
      </c>
      <c r="B26" s="264" t="s">
        <v>1077</v>
      </c>
      <c r="C26" s="264" t="s">
        <v>1106</v>
      </c>
      <c r="D26" s="264" t="s">
        <v>544</v>
      </c>
      <c r="E26" s="402"/>
      <c r="F26" s="48" t="s">
        <v>57</v>
      </c>
      <c r="G26" s="48" t="s">
        <v>87</v>
      </c>
      <c r="H26" s="118" t="s">
        <v>74</v>
      </c>
      <c r="I26" s="223" t="s">
        <v>1798</v>
      </c>
      <c r="J26" s="223" t="s">
        <v>1800</v>
      </c>
      <c r="K26" s="623" t="s">
        <v>1797</v>
      </c>
      <c r="L26" s="223" t="s">
        <v>1799</v>
      </c>
      <c r="M26" s="118">
        <v>2.15456</v>
      </c>
      <c r="N26" s="119">
        <v>3</v>
      </c>
      <c r="O26" s="233"/>
      <c r="P26" s="233"/>
      <c r="Q26" s="49"/>
      <c r="R26" s="50"/>
      <c r="S26" s="51"/>
      <c r="T26" s="52"/>
      <c r="U26" s="53"/>
      <c r="V26" s="54"/>
      <c r="W26" s="520"/>
      <c r="X26" s="56"/>
      <c r="Y26" s="57"/>
      <c r="Z26" s="58"/>
      <c r="AA26" s="521"/>
      <c r="AB26" s="612"/>
      <c r="AC26" s="312"/>
      <c r="AD26" s="60">
        <f t="shared" si="2"/>
        <v>0</v>
      </c>
      <c r="AE26" s="61">
        <f t="shared" si="4"/>
        <v>0</v>
      </c>
      <c r="AF26" s="62"/>
      <c r="AG26" s="62"/>
      <c r="AH26" s="63"/>
      <c r="AI26" s="149"/>
      <c r="AJ26" s="149"/>
      <c r="AK26" s="149"/>
      <c r="AL26" s="516"/>
      <c r="AM26" s="510"/>
      <c r="AN26" s="62">
        <f>ROUND(CEILING(AR26*('Summary '!$J$4/100+1),5),0)-1</f>
        <v>179</v>
      </c>
      <c r="AO26" s="63">
        <f t="shared" si="5"/>
        <v>0</v>
      </c>
      <c r="AP26" s="63">
        <f t="shared" si="6"/>
        <v>0</v>
      </c>
      <c r="AQ26" s="63"/>
      <c r="AR26" s="62">
        <v>144</v>
      </c>
      <c r="AS26" s="62"/>
      <c r="AT26" s="514"/>
      <c r="AU26" s="515"/>
      <c r="AV26" s="511">
        <f t="shared" si="7"/>
        <v>144</v>
      </c>
      <c r="AW26" s="511">
        <f t="shared" si="8"/>
        <v>144</v>
      </c>
      <c r="AX26" s="64"/>
      <c r="AY26" s="65"/>
      <c r="AZ26" s="538"/>
      <c r="BA26" s="539"/>
      <c r="BB26" s="68"/>
      <c r="BC26" s="45">
        <f t="shared" si="9"/>
        <v>0</v>
      </c>
      <c r="BD26" s="44">
        <f t="shared" si="10"/>
        <v>0</v>
      </c>
      <c r="BE26" s="512">
        <f t="shared" si="11"/>
        <v>144</v>
      </c>
      <c r="BF26" s="400"/>
      <c r="BG26" s="210">
        <f t="shared" si="12"/>
        <v>0</v>
      </c>
      <c r="BH26" s="512">
        <f t="shared" si="13"/>
        <v>158.4</v>
      </c>
      <c r="BI26" s="400"/>
      <c r="BJ26" s="44">
        <f t="shared" si="14"/>
        <v>0</v>
      </c>
      <c r="BK26" s="512">
        <f t="shared" si="15"/>
        <v>165.6</v>
      </c>
      <c r="BL26" s="400"/>
      <c r="BM26" s="210">
        <f t="shared" si="16"/>
        <v>0</v>
      </c>
      <c r="BN26" s="512">
        <f t="shared" si="17"/>
        <v>172.79999999999998</v>
      </c>
      <c r="BO26" s="397">
        <f t="shared" si="18"/>
        <v>0</v>
      </c>
      <c r="BP26" s="210">
        <f t="shared" si="19"/>
        <v>0</v>
      </c>
      <c r="BQ26" s="44">
        <f t="shared" si="20"/>
        <v>0</v>
      </c>
      <c r="BR26" s="215">
        <v>3101</v>
      </c>
    </row>
    <row r="27" spans="1:70" ht="12.75" customHeight="1">
      <c r="A27" s="44" t="str">
        <f t="shared" si="3"/>
        <v>LA33102</v>
      </c>
      <c r="B27" s="264" t="s">
        <v>1077</v>
      </c>
      <c r="C27" s="264" t="s">
        <v>1107</v>
      </c>
      <c r="D27" s="264" t="s">
        <v>544</v>
      </c>
      <c r="E27" s="402"/>
      <c r="F27" s="48" t="s">
        <v>57</v>
      </c>
      <c r="G27" s="48" t="s">
        <v>87</v>
      </c>
      <c r="H27" s="48" t="s">
        <v>74</v>
      </c>
      <c r="I27" s="223" t="s">
        <v>1798</v>
      </c>
      <c r="J27" s="223" t="s">
        <v>1800</v>
      </c>
      <c r="K27" s="623" t="s">
        <v>1797</v>
      </c>
      <c r="L27" s="223" t="s">
        <v>1799</v>
      </c>
      <c r="M27" s="48">
        <v>2.31332</v>
      </c>
      <c r="N27" s="119">
        <v>3</v>
      </c>
      <c r="O27" s="233"/>
      <c r="P27" s="233"/>
      <c r="Q27" s="49"/>
      <c r="R27" s="50"/>
      <c r="S27" s="51"/>
      <c r="T27" s="52"/>
      <c r="U27" s="53"/>
      <c r="V27" s="54"/>
      <c r="W27" s="520"/>
      <c r="X27" s="56"/>
      <c r="Y27" s="57"/>
      <c r="Z27" s="58"/>
      <c r="AA27" s="521"/>
      <c r="AB27" s="612"/>
      <c r="AC27" s="312"/>
      <c r="AD27" s="60">
        <f t="shared" si="2"/>
        <v>0</v>
      </c>
      <c r="AE27" s="61">
        <f t="shared" si="4"/>
        <v>0</v>
      </c>
      <c r="AF27" s="62"/>
      <c r="AG27" s="62"/>
      <c r="AH27" s="63"/>
      <c r="AI27" s="149"/>
      <c r="AJ27" s="149"/>
      <c r="AK27" s="149"/>
      <c r="AL27" s="516"/>
      <c r="AM27" s="510"/>
      <c r="AN27" s="62">
        <f>ROUND(CEILING(AR27*('Summary '!$J$4/100+1),5),0)-1</f>
        <v>169</v>
      </c>
      <c r="AO27" s="63">
        <f t="shared" si="5"/>
        <v>0</v>
      </c>
      <c r="AP27" s="63">
        <f t="shared" si="6"/>
        <v>0</v>
      </c>
      <c r="AQ27" s="63"/>
      <c r="AR27" s="62">
        <v>139</v>
      </c>
      <c r="AS27" s="62"/>
      <c r="AT27" s="514"/>
      <c r="AU27" s="515"/>
      <c r="AV27" s="511">
        <f t="shared" si="7"/>
        <v>139</v>
      </c>
      <c r="AW27" s="511">
        <f t="shared" si="8"/>
        <v>139</v>
      </c>
      <c r="AX27" s="64"/>
      <c r="AY27" s="65"/>
      <c r="AZ27" s="538"/>
      <c r="BA27" s="539"/>
      <c r="BB27" s="68"/>
      <c r="BC27" s="45">
        <f t="shared" si="9"/>
        <v>0</v>
      </c>
      <c r="BD27" s="44">
        <f t="shared" si="10"/>
        <v>0</v>
      </c>
      <c r="BE27" s="512">
        <f t="shared" si="11"/>
        <v>139</v>
      </c>
      <c r="BF27" s="400"/>
      <c r="BG27" s="210">
        <f t="shared" si="12"/>
        <v>0</v>
      </c>
      <c r="BH27" s="512">
        <f t="shared" si="13"/>
        <v>152.9</v>
      </c>
      <c r="BI27" s="400"/>
      <c r="BJ27" s="44">
        <f t="shared" si="14"/>
        <v>0</v>
      </c>
      <c r="BK27" s="512">
        <f t="shared" si="15"/>
        <v>159.85</v>
      </c>
      <c r="BL27" s="400"/>
      <c r="BM27" s="210">
        <f t="shared" si="16"/>
        <v>0</v>
      </c>
      <c r="BN27" s="512">
        <f t="shared" si="17"/>
        <v>166.79999999999998</v>
      </c>
      <c r="BO27" s="397">
        <f t="shared" si="18"/>
        <v>0</v>
      </c>
      <c r="BP27" s="210">
        <f t="shared" si="19"/>
        <v>0</v>
      </c>
      <c r="BQ27" s="44">
        <f t="shared" si="20"/>
        <v>0</v>
      </c>
      <c r="BR27" s="215">
        <v>3102</v>
      </c>
    </row>
    <row r="28" spans="1:70" ht="12.75" customHeight="1">
      <c r="A28" s="44" t="str">
        <f t="shared" si="3"/>
        <v>LA33093</v>
      </c>
      <c r="B28" s="264" t="s">
        <v>1077</v>
      </c>
      <c r="C28" s="264" t="s">
        <v>1108</v>
      </c>
      <c r="D28" s="264" t="s">
        <v>544</v>
      </c>
      <c r="E28" s="402"/>
      <c r="F28" s="48" t="s">
        <v>57</v>
      </c>
      <c r="G28" s="48" t="s">
        <v>87</v>
      </c>
      <c r="H28" s="48" t="s">
        <v>74</v>
      </c>
      <c r="I28" s="223" t="s">
        <v>1798</v>
      </c>
      <c r="J28" s="223" t="s">
        <v>1800</v>
      </c>
      <c r="K28" s="623" t="s">
        <v>1797</v>
      </c>
      <c r="L28" s="223" t="s">
        <v>1799</v>
      </c>
      <c r="M28" s="48">
        <v>2.4720800000000001</v>
      </c>
      <c r="N28" s="119">
        <v>5</v>
      </c>
      <c r="O28" s="233"/>
      <c r="P28" s="233"/>
      <c r="Q28" s="49"/>
      <c r="R28" s="50"/>
      <c r="S28" s="51"/>
      <c r="T28" s="52"/>
      <c r="U28" s="53"/>
      <c r="V28" s="54"/>
      <c r="W28" s="520"/>
      <c r="X28" s="56"/>
      <c r="Y28" s="57"/>
      <c r="Z28" s="58"/>
      <c r="AA28" s="521"/>
      <c r="AB28" s="612"/>
      <c r="AC28" s="312"/>
      <c r="AD28" s="60">
        <f t="shared" si="2"/>
        <v>0</v>
      </c>
      <c r="AE28" s="61">
        <f t="shared" si="4"/>
        <v>0</v>
      </c>
      <c r="AF28" s="62"/>
      <c r="AG28" s="62"/>
      <c r="AH28" s="63"/>
      <c r="AI28" s="149"/>
      <c r="AJ28" s="149"/>
      <c r="AK28" s="149"/>
      <c r="AL28" s="516"/>
      <c r="AM28" s="510"/>
      <c r="AN28" s="62">
        <f>ROUND(CEILING(AR28*('Summary '!$J$4/100+1),5),0)-1</f>
        <v>184</v>
      </c>
      <c r="AO28" s="63">
        <f t="shared" si="5"/>
        <v>0</v>
      </c>
      <c r="AP28" s="63">
        <f t="shared" si="6"/>
        <v>0</v>
      </c>
      <c r="AQ28" s="63"/>
      <c r="AR28" s="62">
        <v>149</v>
      </c>
      <c r="AS28" s="62"/>
      <c r="AT28" s="514"/>
      <c r="AU28" s="515"/>
      <c r="AV28" s="511">
        <f t="shared" si="7"/>
        <v>149</v>
      </c>
      <c r="AW28" s="511">
        <f t="shared" si="8"/>
        <v>149</v>
      </c>
      <c r="AX28" s="64"/>
      <c r="AY28" s="65"/>
      <c r="AZ28" s="538"/>
      <c r="BA28" s="539"/>
      <c r="BB28" s="68"/>
      <c r="BC28" s="45">
        <f t="shared" si="9"/>
        <v>0</v>
      </c>
      <c r="BD28" s="44">
        <f t="shared" si="10"/>
        <v>0</v>
      </c>
      <c r="BE28" s="512">
        <f t="shared" si="11"/>
        <v>149</v>
      </c>
      <c r="BF28" s="400"/>
      <c r="BG28" s="210">
        <f t="shared" si="12"/>
        <v>0</v>
      </c>
      <c r="BH28" s="512">
        <f t="shared" si="13"/>
        <v>163.9</v>
      </c>
      <c r="BI28" s="400"/>
      <c r="BJ28" s="44">
        <f t="shared" si="14"/>
        <v>0</v>
      </c>
      <c r="BK28" s="512">
        <f t="shared" si="15"/>
        <v>171.35</v>
      </c>
      <c r="BL28" s="400"/>
      <c r="BM28" s="210">
        <f t="shared" si="16"/>
        <v>0</v>
      </c>
      <c r="BN28" s="512">
        <f t="shared" si="17"/>
        <v>178.79999999999998</v>
      </c>
      <c r="BO28" s="397">
        <f t="shared" si="18"/>
        <v>0</v>
      </c>
      <c r="BP28" s="210">
        <f t="shared" si="19"/>
        <v>0</v>
      </c>
      <c r="BQ28" s="44">
        <f t="shared" si="20"/>
        <v>0</v>
      </c>
      <c r="BR28" s="215">
        <v>3093</v>
      </c>
    </row>
    <row r="29" spans="1:70" ht="12.75" customHeight="1">
      <c r="A29" s="44" t="str">
        <f t="shared" si="3"/>
        <v>LA33095</v>
      </c>
      <c r="B29" s="264" t="s">
        <v>1077</v>
      </c>
      <c r="C29" s="264" t="s">
        <v>1109</v>
      </c>
      <c r="D29" s="264" t="s">
        <v>544</v>
      </c>
      <c r="E29" s="402"/>
      <c r="F29" s="48" t="s">
        <v>57</v>
      </c>
      <c r="G29" s="48" t="s">
        <v>99</v>
      </c>
      <c r="H29" s="48" t="s">
        <v>79</v>
      </c>
      <c r="I29" s="223" t="s">
        <v>1798</v>
      </c>
      <c r="J29" s="223" t="s">
        <v>1800</v>
      </c>
      <c r="K29" s="623" t="s">
        <v>1797</v>
      </c>
      <c r="L29" s="223" t="s">
        <v>1799</v>
      </c>
      <c r="M29" s="48">
        <v>2.4947599999999999</v>
      </c>
      <c r="N29" s="119">
        <v>2</v>
      </c>
      <c r="O29" s="233"/>
      <c r="P29" s="233"/>
      <c r="Q29" s="49"/>
      <c r="R29" s="50"/>
      <c r="S29" s="51"/>
      <c r="T29" s="52"/>
      <c r="U29" s="53"/>
      <c r="V29" s="54"/>
      <c r="W29" s="520"/>
      <c r="X29" s="56"/>
      <c r="Y29" s="57"/>
      <c r="Z29" s="58"/>
      <c r="AA29" s="521"/>
      <c r="AB29" s="612"/>
      <c r="AC29" s="312"/>
      <c r="AD29" s="60">
        <f t="shared" si="2"/>
        <v>0</v>
      </c>
      <c r="AE29" s="61">
        <f t="shared" si="4"/>
        <v>0</v>
      </c>
      <c r="AF29" s="62"/>
      <c r="AG29" s="62"/>
      <c r="AH29" s="63"/>
      <c r="AI29" s="149"/>
      <c r="AJ29" s="149"/>
      <c r="AK29" s="149"/>
      <c r="AL29" s="516"/>
      <c r="AM29" s="510"/>
      <c r="AN29" s="62">
        <f>ROUND(CEILING(AR29*('Summary '!$J$4/100+1),5),0)-1</f>
        <v>189</v>
      </c>
      <c r="AO29" s="63">
        <f t="shared" si="5"/>
        <v>0</v>
      </c>
      <c r="AP29" s="63">
        <f t="shared" si="6"/>
        <v>0</v>
      </c>
      <c r="AQ29" s="63"/>
      <c r="AR29" s="62">
        <v>154</v>
      </c>
      <c r="AS29" s="62"/>
      <c r="AT29" s="514"/>
      <c r="AU29" s="515"/>
      <c r="AV29" s="511">
        <f t="shared" si="7"/>
        <v>154</v>
      </c>
      <c r="AW29" s="511">
        <f t="shared" si="8"/>
        <v>154</v>
      </c>
      <c r="AX29" s="64"/>
      <c r="AY29" s="65"/>
      <c r="AZ29" s="538"/>
      <c r="BA29" s="539"/>
      <c r="BB29" s="68"/>
      <c r="BC29" s="45">
        <f t="shared" si="9"/>
        <v>0</v>
      </c>
      <c r="BD29" s="44">
        <f t="shared" si="10"/>
        <v>0</v>
      </c>
      <c r="BE29" s="512">
        <f t="shared" si="11"/>
        <v>154</v>
      </c>
      <c r="BF29" s="400"/>
      <c r="BG29" s="210">
        <f t="shared" si="12"/>
        <v>0</v>
      </c>
      <c r="BH29" s="512">
        <f t="shared" si="13"/>
        <v>169.4</v>
      </c>
      <c r="BI29" s="400"/>
      <c r="BJ29" s="44">
        <f t="shared" si="14"/>
        <v>0</v>
      </c>
      <c r="BK29" s="512">
        <f t="shared" si="15"/>
        <v>177.1</v>
      </c>
      <c r="BL29" s="400"/>
      <c r="BM29" s="210">
        <f t="shared" si="16"/>
        <v>0</v>
      </c>
      <c r="BN29" s="512">
        <f t="shared" si="17"/>
        <v>184.79999999999998</v>
      </c>
      <c r="BO29" s="397">
        <f t="shared" si="18"/>
        <v>0</v>
      </c>
      <c r="BP29" s="210">
        <f t="shared" si="19"/>
        <v>0</v>
      </c>
      <c r="BQ29" s="44">
        <f t="shared" si="20"/>
        <v>0</v>
      </c>
      <c r="BR29" s="215">
        <v>3095</v>
      </c>
    </row>
    <row r="30" spans="1:70" ht="12.75" customHeight="1">
      <c r="A30" s="44" t="str">
        <f t="shared" si="3"/>
        <v>LA33096</v>
      </c>
      <c r="B30" s="264" t="s">
        <v>1077</v>
      </c>
      <c r="C30" s="264" t="s">
        <v>1110</v>
      </c>
      <c r="D30" s="264" t="s">
        <v>544</v>
      </c>
      <c r="E30" s="402"/>
      <c r="F30" s="48" t="s">
        <v>57</v>
      </c>
      <c r="G30" s="48" t="s">
        <v>99</v>
      </c>
      <c r="H30" s="48" t="s">
        <v>74</v>
      </c>
      <c r="I30" s="223" t="s">
        <v>1798</v>
      </c>
      <c r="J30" s="223" t="s">
        <v>1800</v>
      </c>
      <c r="K30" s="623" t="s">
        <v>1797</v>
      </c>
      <c r="L30" s="223" t="s">
        <v>1799</v>
      </c>
      <c r="M30" s="48">
        <v>1.5422100000000001</v>
      </c>
      <c r="N30" s="119">
        <v>2</v>
      </c>
      <c r="O30" s="233"/>
      <c r="P30" s="233"/>
      <c r="Q30" s="49"/>
      <c r="R30" s="50"/>
      <c r="S30" s="51"/>
      <c r="T30" s="52"/>
      <c r="U30" s="53"/>
      <c r="V30" s="54"/>
      <c r="W30" s="520"/>
      <c r="X30" s="56"/>
      <c r="Y30" s="57"/>
      <c r="Z30" s="58"/>
      <c r="AA30" s="521"/>
      <c r="AB30" s="612"/>
      <c r="AC30" s="312"/>
      <c r="AD30" s="60">
        <f t="shared" si="2"/>
        <v>0</v>
      </c>
      <c r="AE30" s="61">
        <f t="shared" si="4"/>
        <v>0</v>
      </c>
      <c r="AF30" s="62"/>
      <c r="AG30" s="62"/>
      <c r="AH30" s="63"/>
      <c r="AI30" s="149"/>
      <c r="AJ30" s="149"/>
      <c r="AK30" s="149"/>
      <c r="AL30" s="516"/>
      <c r="AM30" s="510"/>
      <c r="AN30" s="62">
        <f>ROUND(CEILING(AR30*('Summary '!$J$4/100+1),5),0)-1</f>
        <v>139</v>
      </c>
      <c r="AO30" s="63">
        <f t="shared" si="5"/>
        <v>0</v>
      </c>
      <c r="AP30" s="63">
        <f t="shared" si="6"/>
        <v>0</v>
      </c>
      <c r="AQ30" s="63"/>
      <c r="AR30" s="62">
        <v>114</v>
      </c>
      <c r="AS30" s="62"/>
      <c r="AT30" s="514"/>
      <c r="AU30" s="515"/>
      <c r="AV30" s="511">
        <f t="shared" si="7"/>
        <v>114</v>
      </c>
      <c r="AW30" s="511">
        <f t="shared" si="8"/>
        <v>114</v>
      </c>
      <c r="AX30" s="64"/>
      <c r="AY30" s="65"/>
      <c r="AZ30" s="538"/>
      <c r="BA30" s="539"/>
      <c r="BB30" s="68"/>
      <c r="BC30" s="45">
        <f t="shared" si="9"/>
        <v>0</v>
      </c>
      <c r="BD30" s="44">
        <f t="shared" si="10"/>
        <v>0</v>
      </c>
      <c r="BE30" s="512">
        <f t="shared" si="11"/>
        <v>114</v>
      </c>
      <c r="BF30" s="400"/>
      <c r="BG30" s="210">
        <f t="shared" si="12"/>
        <v>0</v>
      </c>
      <c r="BH30" s="512">
        <f t="shared" si="13"/>
        <v>125.4</v>
      </c>
      <c r="BI30" s="400"/>
      <c r="BJ30" s="44">
        <f t="shared" si="14"/>
        <v>0</v>
      </c>
      <c r="BK30" s="512">
        <f t="shared" si="15"/>
        <v>131.1</v>
      </c>
      <c r="BL30" s="400"/>
      <c r="BM30" s="210">
        <f t="shared" si="16"/>
        <v>0</v>
      </c>
      <c r="BN30" s="512">
        <f t="shared" si="17"/>
        <v>136.79999999999998</v>
      </c>
      <c r="BO30" s="397">
        <f t="shared" si="18"/>
        <v>0</v>
      </c>
      <c r="BP30" s="210">
        <f t="shared" si="19"/>
        <v>0</v>
      </c>
      <c r="BQ30" s="44">
        <f t="shared" si="20"/>
        <v>0</v>
      </c>
      <c r="BR30" s="215">
        <v>3096</v>
      </c>
    </row>
    <row r="31" spans="1:70" ht="12.75" customHeight="1">
      <c r="A31" s="44" t="str">
        <f t="shared" si="3"/>
        <v>LA32991</v>
      </c>
      <c r="B31" s="267" t="s">
        <v>456</v>
      </c>
      <c r="C31" s="267" t="s">
        <v>532</v>
      </c>
      <c r="D31" s="264" t="s">
        <v>544</v>
      </c>
      <c r="E31" s="402"/>
      <c r="F31" s="48" t="s">
        <v>337</v>
      </c>
      <c r="G31" s="48" t="s">
        <v>99</v>
      </c>
      <c r="H31" s="48"/>
      <c r="I31" s="223" t="s">
        <v>1798</v>
      </c>
      <c r="J31" s="223" t="s">
        <v>1800</v>
      </c>
      <c r="K31" s="623" t="s">
        <v>1797</v>
      </c>
      <c r="L31" s="223" t="s">
        <v>1799</v>
      </c>
      <c r="M31" s="48">
        <v>2.0185</v>
      </c>
      <c r="N31" s="44">
        <v>1</v>
      </c>
      <c r="O31" s="210"/>
      <c r="P31" s="210"/>
      <c r="Q31" s="49"/>
      <c r="R31" s="50"/>
      <c r="S31" s="51"/>
      <c r="T31" s="52"/>
      <c r="U31" s="53"/>
      <c r="V31" s="54"/>
      <c r="W31" s="520"/>
      <c r="X31" s="56"/>
      <c r="Y31" s="57"/>
      <c r="Z31" s="58"/>
      <c r="AA31" s="521"/>
      <c r="AB31" s="612"/>
      <c r="AC31" s="312"/>
      <c r="AD31" s="60">
        <f t="shared" si="2"/>
        <v>0</v>
      </c>
      <c r="AE31" s="61">
        <f t="shared" si="4"/>
        <v>0</v>
      </c>
      <c r="AF31" s="62"/>
      <c r="AG31" s="62"/>
      <c r="AH31" s="63"/>
      <c r="AI31" s="149"/>
      <c r="AJ31" s="149"/>
      <c r="AK31" s="149"/>
      <c r="AL31" s="516"/>
      <c r="AM31" s="510"/>
      <c r="AN31" s="62">
        <f>ROUND(CEILING(AR31*('Summary '!$J$4/100+1),5),0)-1</f>
        <v>149</v>
      </c>
      <c r="AO31" s="63">
        <f t="shared" si="5"/>
        <v>0</v>
      </c>
      <c r="AP31" s="63">
        <f t="shared" si="6"/>
        <v>0</v>
      </c>
      <c r="AQ31" s="63"/>
      <c r="AR31" s="62">
        <v>119</v>
      </c>
      <c r="AS31" s="62"/>
      <c r="AT31" s="514"/>
      <c r="AU31" s="515"/>
      <c r="AV31" s="511">
        <f t="shared" si="7"/>
        <v>119</v>
      </c>
      <c r="AW31" s="511">
        <f t="shared" si="8"/>
        <v>119</v>
      </c>
      <c r="AX31" s="64"/>
      <c r="AY31" s="65"/>
      <c r="AZ31" s="538"/>
      <c r="BA31" s="539"/>
      <c r="BB31" s="68"/>
      <c r="BC31" s="45">
        <f t="shared" si="9"/>
        <v>0</v>
      </c>
      <c r="BD31" s="44">
        <f t="shared" si="10"/>
        <v>0</v>
      </c>
      <c r="BE31" s="512">
        <f t="shared" si="11"/>
        <v>119</v>
      </c>
      <c r="BF31" s="400"/>
      <c r="BG31" s="210">
        <f t="shared" si="12"/>
        <v>0</v>
      </c>
      <c r="BH31" s="512">
        <f t="shared" si="13"/>
        <v>130.9</v>
      </c>
      <c r="BI31" s="400"/>
      <c r="BJ31" s="44">
        <f t="shared" si="14"/>
        <v>0</v>
      </c>
      <c r="BK31" s="512">
        <f t="shared" si="15"/>
        <v>136.85</v>
      </c>
      <c r="BL31" s="400"/>
      <c r="BM31" s="210">
        <f t="shared" si="16"/>
        <v>0</v>
      </c>
      <c r="BN31" s="512">
        <f t="shared" si="17"/>
        <v>142.79999999999998</v>
      </c>
      <c r="BO31" s="397">
        <f t="shared" si="18"/>
        <v>0</v>
      </c>
      <c r="BP31" s="210">
        <f t="shared" si="19"/>
        <v>0</v>
      </c>
      <c r="BQ31" s="44">
        <f t="shared" si="20"/>
        <v>0</v>
      </c>
      <c r="BR31" s="215">
        <v>2991</v>
      </c>
    </row>
    <row r="32" spans="1:70" ht="12.75" customHeight="1">
      <c r="A32" s="44" t="str">
        <f t="shared" si="3"/>
        <v>LA32992</v>
      </c>
      <c r="B32" s="267" t="s">
        <v>456</v>
      </c>
      <c r="C32" s="267" t="s">
        <v>533</v>
      </c>
      <c r="D32" s="264" t="s">
        <v>544</v>
      </c>
      <c r="E32" s="402"/>
      <c r="F32" s="48" t="s">
        <v>337</v>
      </c>
      <c r="G32" s="48" t="s">
        <v>99</v>
      </c>
      <c r="H32" s="48"/>
      <c r="I32" s="223" t="s">
        <v>1798</v>
      </c>
      <c r="J32" s="223" t="s">
        <v>1800</v>
      </c>
      <c r="K32" s="623" t="s">
        <v>1797</v>
      </c>
      <c r="L32" s="223" t="s">
        <v>1799</v>
      </c>
      <c r="M32" s="48">
        <v>2.1545999999999998</v>
      </c>
      <c r="N32" s="44">
        <v>1</v>
      </c>
      <c r="O32" s="210"/>
      <c r="P32" s="210"/>
      <c r="Q32" s="49"/>
      <c r="R32" s="50"/>
      <c r="S32" s="51"/>
      <c r="T32" s="52"/>
      <c r="U32" s="53"/>
      <c r="V32" s="54"/>
      <c r="W32" s="520"/>
      <c r="X32" s="56"/>
      <c r="Y32" s="57"/>
      <c r="Z32" s="58"/>
      <c r="AA32" s="521"/>
      <c r="AB32" s="612"/>
      <c r="AC32" s="312"/>
      <c r="AD32" s="60">
        <f t="shared" si="2"/>
        <v>0</v>
      </c>
      <c r="AE32" s="61">
        <f t="shared" si="4"/>
        <v>0</v>
      </c>
      <c r="AF32" s="62"/>
      <c r="AG32" s="62"/>
      <c r="AH32" s="63"/>
      <c r="AI32" s="149"/>
      <c r="AJ32" s="149"/>
      <c r="AK32" s="149"/>
      <c r="AL32" s="516"/>
      <c r="AM32" s="510"/>
      <c r="AN32" s="62">
        <f>ROUND(CEILING(AR32*('Summary '!$J$4/100+1),5),0)-1</f>
        <v>154</v>
      </c>
      <c r="AO32" s="63">
        <f t="shared" si="5"/>
        <v>0</v>
      </c>
      <c r="AP32" s="63">
        <f t="shared" si="6"/>
        <v>0</v>
      </c>
      <c r="AQ32" s="63"/>
      <c r="AR32" s="62">
        <v>124</v>
      </c>
      <c r="AS32" s="62"/>
      <c r="AT32" s="514"/>
      <c r="AU32" s="515"/>
      <c r="AV32" s="511">
        <f t="shared" si="7"/>
        <v>124</v>
      </c>
      <c r="AW32" s="511">
        <f t="shared" si="8"/>
        <v>124</v>
      </c>
      <c r="AX32" s="64"/>
      <c r="AY32" s="65"/>
      <c r="AZ32" s="538"/>
      <c r="BA32" s="539"/>
      <c r="BB32" s="68"/>
      <c r="BC32" s="45">
        <f t="shared" si="9"/>
        <v>0</v>
      </c>
      <c r="BD32" s="44">
        <f t="shared" si="10"/>
        <v>0</v>
      </c>
      <c r="BE32" s="512">
        <f t="shared" si="11"/>
        <v>124</v>
      </c>
      <c r="BF32" s="400"/>
      <c r="BG32" s="210">
        <f t="shared" si="12"/>
        <v>0</v>
      </c>
      <c r="BH32" s="512">
        <f t="shared" si="13"/>
        <v>136.4</v>
      </c>
      <c r="BI32" s="400"/>
      <c r="BJ32" s="44">
        <f t="shared" si="14"/>
        <v>0</v>
      </c>
      <c r="BK32" s="512">
        <f t="shared" si="15"/>
        <v>142.6</v>
      </c>
      <c r="BL32" s="400"/>
      <c r="BM32" s="210">
        <f t="shared" si="16"/>
        <v>0</v>
      </c>
      <c r="BN32" s="512">
        <f t="shared" si="17"/>
        <v>148.79999999999998</v>
      </c>
      <c r="BO32" s="397">
        <f t="shared" si="18"/>
        <v>0</v>
      </c>
      <c r="BP32" s="210">
        <f t="shared" si="19"/>
        <v>0</v>
      </c>
      <c r="BQ32" s="44">
        <f t="shared" si="20"/>
        <v>0</v>
      </c>
      <c r="BR32" s="215">
        <v>2992</v>
      </c>
    </row>
    <row r="33" spans="1:70" ht="12.75" customHeight="1">
      <c r="A33" s="44" t="str">
        <f t="shared" si="3"/>
        <v>LA32993</v>
      </c>
      <c r="B33" s="267" t="s">
        <v>456</v>
      </c>
      <c r="C33" s="267" t="s">
        <v>534</v>
      </c>
      <c r="D33" s="264" t="s">
        <v>544</v>
      </c>
      <c r="E33" s="402"/>
      <c r="F33" s="48" t="s">
        <v>337</v>
      </c>
      <c r="G33" s="48" t="s">
        <v>99</v>
      </c>
      <c r="H33" s="48"/>
      <c r="I33" s="223" t="s">
        <v>1798</v>
      </c>
      <c r="J33" s="223" t="s">
        <v>1800</v>
      </c>
      <c r="K33" s="623" t="s">
        <v>1797</v>
      </c>
      <c r="L33" s="223" t="s">
        <v>1799</v>
      </c>
      <c r="M33" s="48">
        <v>2.4946999999999999</v>
      </c>
      <c r="N33" s="44">
        <v>1</v>
      </c>
      <c r="O33" s="210"/>
      <c r="P33" s="210"/>
      <c r="Q33" s="49"/>
      <c r="R33" s="50"/>
      <c r="S33" s="51"/>
      <c r="T33" s="52"/>
      <c r="U33" s="53"/>
      <c r="V33" s="54"/>
      <c r="W33" s="520"/>
      <c r="X33" s="56"/>
      <c r="Y33" s="57"/>
      <c r="Z33" s="58"/>
      <c r="AA33" s="521"/>
      <c r="AB33" s="612"/>
      <c r="AC33" s="312"/>
      <c r="AD33" s="60">
        <f t="shared" si="2"/>
        <v>0</v>
      </c>
      <c r="AE33" s="61">
        <f t="shared" si="4"/>
        <v>0</v>
      </c>
      <c r="AF33" s="62"/>
      <c r="AG33" s="62"/>
      <c r="AH33" s="63"/>
      <c r="AI33" s="149"/>
      <c r="AJ33" s="149"/>
      <c r="AK33" s="149"/>
      <c r="AL33" s="516"/>
      <c r="AM33" s="510"/>
      <c r="AN33" s="62">
        <f>ROUND(CEILING(AR33*('Summary '!$J$4/100+1),5),0)-1</f>
        <v>164</v>
      </c>
      <c r="AO33" s="63">
        <f t="shared" si="5"/>
        <v>0</v>
      </c>
      <c r="AP33" s="63">
        <f t="shared" si="6"/>
        <v>0</v>
      </c>
      <c r="AQ33" s="63"/>
      <c r="AR33" s="62">
        <v>134</v>
      </c>
      <c r="AS33" s="62"/>
      <c r="AT33" s="514"/>
      <c r="AU33" s="515"/>
      <c r="AV33" s="511">
        <f t="shared" si="7"/>
        <v>134</v>
      </c>
      <c r="AW33" s="511">
        <f t="shared" si="8"/>
        <v>134</v>
      </c>
      <c r="AX33" s="64"/>
      <c r="AY33" s="65"/>
      <c r="AZ33" s="538"/>
      <c r="BA33" s="539"/>
      <c r="BB33" s="68"/>
      <c r="BC33" s="45">
        <f t="shared" si="9"/>
        <v>0</v>
      </c>
      <c r="BD33" s="44">
        <f t="shared" si="10"/>
        <v>0</v>
      </c>
      <c r="BE33" s="512">
        <f t="shared" si="11"/>
        <v>134</v>
      </c>
      <c r="BF33" s="400"/>
      <c r="BG33" s="210">
        <f t="shared" si="12"/>
        <v>0</v>
      </c>
      <c r="BH33" s="512">
        <f t="shared" si="13"/>
        <v>147.4</v>
      </c>
      <c r="BI33" s="400"/>
      <c r="BJ33" s="44">
        <f t="shared" si="14"/>
        <v>0</v>
      </c>
      <c r="BK33" s="512">
        <f t="shared" si="15"/>
        <v>154.1</v>
      </c>
      <c r="BL33" s="400"/>
      <c r="BM33" s="210">
        <f t="shared" si="16"/>
        <v>0</v>
      </c>
      <c r="BN33" s="512">
        <f t="shared" si="17"/>
        <v>160.79999999999998</v>
      </c>
      <c r="BO33" s="397">
        <f t="shared" si="18"/>
        <v>0</v>
      </c>
      <c r="BP33" s="210">
        <f t="shared" si="19"/>
        <v>0</v>
      </c>
      <c r="BQ33" s="44">
        <f t="shared" si="20"/>
        <v>0</v>
      </c>
      <c r="BR33" s="215">
        <v>2993</v>
      </c>
    </row>
    <row r="34" spans="1:70" ht="12.75" customHeight="1">
      <c r="A34" s="44" t="str">
        <f t="shared" si="3"/>
        <v>LA32994</v>
      </c>
      <c r="B34" s="267" t="s">
        <v>456</v>
      </c>
      <c r="C34" s="267" t="s">
        <v>535</v>
      </c>
      <c r="D34" s="264" t="s">
        <v>544</v>
      </c>
      <c r="E34" s="402"/>
      <c r="F34" s="118" t="s">
        <v>337</v>
      </c>
      <c r="G34" s="48" t="s">
        <v>99</v>
      </c>
      <c r="H34" s="48"/>
      <c r="I34" s="223" t="s">
        <v>1798</v>
      </c>
      <c r="J34" s="223" t="s">
        <v>1800</v>
      </c>
      <c r="K34" s="623" t="s">
        <v>1797</v>
      </c>
      <c r="L34" s="223" t="s">
        <v>1799</v>
      </c>
      <c r="M34" s="48">
        <v>2.6989000000000001</v>
      </c>
      <c r="N34" s="44">
        <v>1</v>
      </c>
      <c r="O34" s="210"/>
      <c r="P34" s="210"/>
      <c r="Q34" s="49"/>
      <c r="R34" s="50"/>
      <c r="S34" s="51"/>
      <c r="T34" s="52"/>
      <c r="U34" s="53"/>
      <c r="V34" s="54"/>
      <c r="W34" s="520"/>
      <c r="X34" s="56"/>
      <c r="Y34" s="57"/>
      <c r="Z34" s="58"/>
      <c r="AA34" s="521"/>
      <c r="AB34" s="612"/>
      <c r="AC34" s="312"/>
      <c r="AD34" s="60">
        <f t="shared" si="2"/>
        <v>0</v>
      </c>
      <c r="AE34" s="61">
        <f t="shared" si="4"/>
        <v>0</v>
      </c>
      <c r="AF34" s="62"/>
      <c r="AG34" s="62"/>
      <c r="AH34" s="63"/>
      <c r="AI34" s="149"/>
      <c r="AJ34" s="149"/>
      <c r="AK34" s="149"/>
      <c r="AL34" s="516"/>
      <c r="AM34" s="510"/>
      <c r="AN34" s="62">
        <f>ROUND(CEILING(AR34*('Summary '!$J$4/100+1),5),0)-1</f>
        <v>179</v>
      </c>
      <c r="AO34" s="63">
        <f t="shared" si="5"/>
        <v>0</v>
      </c>
      <c r="AP34" s="63">
        <f t="shared" si="6"/>
        <v>0</v>
      </c>
      <c r="AQ34" s="63"/>
      <c r="AR34" s="62">
        <v>144</v>
      </c>
      <c r="AS34" s="62"/>
      <c r="AT34" s="514"/>
      <c r="AU34" s="515"/>
      <c r="AV34" s="511">
        <f t="shared" si="7"/>
        <v>144</v>
      </c>
      <c r="AW34" s="511">
        <f t="shared" si="8"/>
        <v>144</v>
      </c>
      <c r="AX34" s="64"/>
      <c r="AY34" s="65"/>
      <c r="AZ34" s="538"/>
      <c r="BA34" s="539"/>
      <c r="BB34" s="68"/>
      <c r="BC34" s="45">
        <f t="shared" si="9"/>
        <v>0</v>
      </c>
      <c r="BD34" s="44">
        <f t="shared" si="10"/>
        <v>0</v>
      </c>
      <c r="BE34" s="512">
        <f t="shared" si="11"/>
        <v>144</v>
      </c>
      <c r="BF34" s="400"/>
      <c r="BG34" s="210">
        <f t="shared" si="12"/>
        <v>0</v>
      </c>
      <c r="BH34" s="512">
        <f t="shared" si="13"/>
        <v>158.4</v>
      </c>
      <c r="BI34" s="400"/>
      <c r="BJ34" s="44">
        <f t="shared" si="14"/>
        <v>0</v>
      </c>
      <c r="BK34" s="512">
        <f t="shared" si="15"/>
        <v>165.6</v>
      </c>
      <c r="BL34" s="400"/>
      <c r="BM34" s="210">
        <f t="shared" si="16"/>
        <v>0</v>
      </c>
      <c r="BN34" s="512">
        <f t="shared" si="17"/>
        <v>172.79999999999998</v>
      </c>
      <c r="BO34" s="397">
        <f t="shared" si="18"/>
        <v>0</v>
      </c>
      <c r="BP34" s="210">
        <f t="shared" si="19"/>
        <v>0</v>
      </c>
      <c r="BQ34" s="44">
        <f t="shared" si="20"/>
        <v>0</v>
      </c>
      <c r="BR34" s="215">
        <v>2994</v>
      </c>
    </row>
    <row r="35" spans="1:70" ht="12.75" customHeight="1">
      <c r="A35" s="44" t="str">
        <f t="shared" si="3"/>
        <v>LA32995</v>
      </c>
      <c r="B35" s="267" t="s">
        <v>456</v>
      </c>
      <c r="C35" s="267" t="s">
        <v>536</v>
      </c>
      <c r="D35" s="264" t="s">
        <v>544</v>
      </c>
      <c r="E35" s="402"/>
      <c r="F35" s="48" t="s">
        <v>337</v>
      </c>
      <c r="G35" s="48" t="s">
        <v>99</v>
      </c>
      <c r="H35" s="48"/>
      <c r="I35" s="223" t="s">
        <v>1798</v>
      </c>
      <c r="J35" s="223" t="s">
        <v>1800</v>
      </c>
      <c r="K35" s="623" t="s">
        <v>1797</v>
      </c>
      <c r="L35" s="223" t="s">
        <v>1799</v>
      </c>
      <c r="M35" s="48">
        <v>2.3586999999999998</v>
      </c>
      <c r="N35" s="44">
        <v>1</v>
      </c>
      <c r="O35" s="210"/>
      <c r="P35" s="210"/>
      <c r="Q35" s="49"/>
      <c r="R35" s="50"/>
      <c r="S35" s="51"/>
      <c r="T35" s="52"/>
      <c r="U35" s="53"/>
      <c r="V35" s="54"/>
      <c r="W35" s="520"/>
      <c r="X35" s="56"/>
      <c r="Y35" s="57"/>
      <c r="Z35" s="58"/>
      <c r="AA35" s="521"/>
      <c r="AB35" s="612"/>
      <c r="AC35" s="312"/>
      <c r="AD35" s="60">
        <f t="shared" si="2"/>
        <v>0</v>
      </c>
      <c r="AE35" s="61">
        <f t="shared" si="4"/>
        <v>0</v>
      </c>
      <c r="AF35" s="62"/>
      <c r="AG35" s="62"/>
      <c r="AH35" s="63"/>
      <c r="AI35" s="149"/>
      <c r="AJ35" s="149"/>
      <c r="AK35" s="149"/>
      <c r="AL35" s="516"/>
      <c r="AM35" s="510"/>
      <c r="AN35" s="62">
        <f>ROUND(CEILING(AR35*('Summary '!$J$4/100+1),5),0)-1</f>
        <v>159</v>
      </c>
      <c r="AO35" s="63">
        <f t="shared" si="5"/>
        <v>0</v>
      </c>
      <c r="AP35" s="63">
        <f t="shared" si="6"/>
        <v>0</v>
      </c>
      <c r="AQ35" s="63"/>
      <c r="AR35" s="62">
        <v>129</v>
      </c>
      <c r="AS35" s="62"/>
      <c r="AT35" s="514"/>
      <c r="AU35" s="515"/>
      <c r="AV35" s="511">
        <f t="shared" si="7"/>
        <v>129</v>
      </c>
      <c r="AW35" s="511">
        <f t="shared" si="8"/>
        <v>129</v>
      </c>
      <c r="AX35" s="64"/>
      <c r="AY35" s="65"/>
      <c r="AZ35" s="538"/>
      <c r="BA35" s="539"/>
      <c r="BB35" s="68"/>
      <c r="BC35" s="45">
        <f t="shared" si="9"/>
        <v>0</v>
      </c>
      <c r="BD35" s="44">
        <f t="shared" si="10"/>
        <v>0</v>
      </c>
      <c r="BE35" s="512">
        <f t="shared" si="11"/>
        <v>129</v>
      </c>
      <c r="BF35" s="400"/>
      <c r="BG35" s="210">
        <f t="shared" si="12"/>
        <v>0</v>
      </c>
      <c r="BH35" s="512">
        <f t="shared" si="13"/>
        <v>141.9</v>
      </c>
      <c r="BI35" s="400"/>
      <c r="BJ35" s="44">
        <f t="shared" si="14"/>
        <v>0</v>
      </c>
      <c r="BK35" s="512">
        <f t="shared" si="15"/>
        <v>148.35</v>
      </c>
      <c r="BL35" s="400"/>
      <c r="BM35" s="210">
        <f t="shared" si="16"/>
        <v>0</v>
      </c>
      <c r="BN35" s="512">
        <f t="shared" si="17"/>
        <v>154.79999999999998</v>
      </c>
      <c r="BO35" s="397">
        <f t="shared" si="18"/>
        <v>0</v>
      </c>
      <c r="BP35" s="210">
        <f t="shared" si="19"/>
        <v>0</v>
      </c>
      <c r="BQ35" s="44">
        <f t="shared" si="20"/>
        <v>0</v>
      </c>
      <c r="BR35" s="215">
        <v>2995</v>
      </c>
    </row>
    <row r="36" spans="1:70" ht="12.75" customHeight="1">
      <c r="A36" s="44" t="str">
        <f t="shared" si="3"/>
        <v>LA32996</v>
      </c>
      <c r="B36" s="267" t="s">
        <v>456</v>
      </c>
      <c r="C36" s="267" t="s">
        <v>537</v>
      </c>
      <c r="D36" s="264" t="s">
        <v>544</v>
      </c>
      <c r="E36" s="402"/>
      <c r="F36" s="48" t="s">
        <v>337</v>
      </c>
      <c r="G36" s="48" t="s">
        <v>99</v>
      </c>
      <c r="H36" s="48"/>
      <c r="I36" s="223" t="s">
        <v>1798</v>
      </c>
      <c r="J36" s="223" t="s">
        <v>1800</v>
      </c>
      <c r="K36" s="623" t="s">
        <v>1797</v>
      </c>
      <c r="L36" s="223" t="s">
        <v>1799</v>
      </c>
      <c r="M36" s="48">
        <v>1.9731000000000001</v>
      </c>
      <c r="N36" s="44">
        <v>1</v>
      </c>
      <c r="O36" s="210"/>
      <c r="P36" s="210"/>
      <c r="Q36" s="49"/>
      <c r="R36" s="50"/>
      <c r="S36" s="51"/>
      <c r="T36" s="52"/>
      <c r="U36" s="53"/>
      <c r="V36" s="54"/>
      <c r="W36" s="520"/>
      <c r="X36" s="56"/>
      <c r="Y36" s="57"/>
      <c r="Z36" s="58"/>
      <c r="AA36" s="521"/>
      <c r="AB36" s="612"/>
      <c r="AC36" s="312"/>
      <c r="AD36" s="60">
        <f t="shared" si="2"/>
        <v>0</v>
      </c>
      <c r="AE36" s="61">
        <f t="shared" si="4"/>
        <v>0</v>
      </c>
      <c r="AF36" s="62"/>
      <c r="AG36" s="62"/>
      <c r="AH36" s="63"/>
      <c r="AI36" s="149"/>
      <c r="AJ36" s="149"/>
      <c r="AK36" s="149"/>
      <c r="AL36" s="516"/>
      <c r="AM36" s="510"/>
      <c r="AN36" s="62">
        <f>ROUND(CEILING(AR36*('Summary '!$J$4/100+1),5),0)-1</f>
        <v>129</v>
      </c>
      <c r="AO36" s="63">
        <f t="shared" si="5"/>
        <v>0</v>
      </c>
      <c r="AP36" s="63">
        <f t="shared" si="6"/>
        <v>0</v>
      </c>
      <c r="AQ36" s="63"/>
      <c r="AR36" s="62">
        <v>104</v>
      </c>
      <c r="AS36" s="62"/>
      <c r="AT36" s="514"/>
      <c r="AU36" s="515"/>
      <c r="AV36" s="511">
        <f t="shared" si="7"/>
        <v>104</v>
      </c>
      <c r="AW36" s="511">
        <f t="shared" si="8"/>
        <v>104</v>
      </c>
      <c r="AX36" s="64"/>
      <c r="AY36" s="65"/>
      <c r="AZ36" s="538"/>
      <c r="BA36" s="539"/>
      <c r="BB36" s="68"/>
      <c r="BC36" s="45">
        <f t="shared" si="9"/>
        <v>0</v>
      </c>
      <c r="BD36" s="44">
        <f t="shared" si="10"/>
        <v>0</v>
      </c>
      <c r="BE36" s="512">
        <f t="shared" si="11"/>
        <v>104</v>
      </c>
      <c r="BF36" s="400"/>
      <c r="BG36" s="210">
        <f t="shared" si="12"/>
        <v>0</v>
      </c>
      <c r="BH36" s="512">
        <f t="shared" si="13"/>
        <v>114.4</v>
      </c>
      <c r="BI36" s="400"/>
      <c r="BJ36" s="44">
        <f t="shared" si="14"/>
        <v>0</v>
      </c>
      <c r="BK36" s="512">
        <f t="shared" si="15"/>
        <v>119.6</v>
      </c>
      <c r="BL36" s="400"/>
      <c r="BM36" s="210">
        <f t="shared" si="16"/>
        <v>0</v>
      </c>
      <c r="BN36" s="512">
        <f t="shared" si="17"/>
        <v>124.8</v>
      </c>
      <c r="BO36" s="397">
        <f t="shared" si="18"/>
        <v>0</v>
      </c>
      <c r="BP36" s="210">
        <f t="shared" si="19"/>
        <v>0</v>
      </c>
      <c r="BQ36" s="44">
        <f t="shared" si="20"/>
        <v>0</v>
      </c>
      <c r="BR36" s="215">
        <v>2996</v>
      </c>
    </row>
    <row r="37" spans="1:70" ht="12.75" customHeight="1">
      <c r="A37" s="44" t="str">
        <f t="shared" si="3"/>
        <v>LA32997</v>
      </c>
      <c r="B37" s="267" t="s">
        <v>456</v>
      </c>
      <c r="C37" s="267" t="s">
        <v>538</v>
      </c>
      <c r="D37" s="264" t="s">
        <v>544</v>
      </c>
      <c r="E37" s="402"/>
      <c r="F37" s="48" t="s">
        <v>337</v>
      </c>
      <c r="G37" s="48" t="s">
        <v>99</v>
      </c>
      <c r="H37" s="48"/>
      <c r="I37" s="223" t="s">
        <v>1798</v>
      </c>
      <c r="J37" s="223" t="s">
        <v>1800</v>
      </c>
      <c r="K37" s="623" t="s">
        <v>1797</v>
      </c>
      <c r="L37" s="223" t="s">
        <v>1799</v>
      </c>
      <c r="M37" s="48">
        <v>3.4925999999999999</v>
      </c>
      <c r="N37" s="44">
        <v>1</v>
      </c>
      <c r="O37" s="210"/>
      <c r="P37" s="210"/>
      <c r="Q37" s="49"/>
      <c r="R37" s="50"/>
      <c r="S37" s="51"/>
      <c r="T37" s="52"/>
      <c r="U37" s="53"/>
      <c r="V37" s="54"/>
      <c r="W37" s="520"/>
      <c r="X37" s="56"/>
      <c r="Y37" s="57"/>
      <c r="Z37" s="58"/>
      <c r="AA37" s="521"/>
      <c r="AB37" s="612"/>
      <c r="AC37" s="312"/>
      <c r="AD37" s="60">
        <f t="shared" si="2"/>
        <v>0</v>
      </c>
      <c r="AE37" s="61">
        <f t="shared" si="4"/>
        <v>0</v>
      </c>
      <c r="AF37" s="62"/>
      <c r="AG37" s="62"/>
      <c r="AH37" s="63"/>
      <c r="AI37" s="149"/>
      <c r="AJ37" s="149"/>
      <c r="AK37" s="149"/>
      <c r="AL37" s="516"/>
      <c r="AM37" s="510"/>
      <c r="AN37" s="62">
        <f>ROUND(CEILING(AR37*('Summary '!$J$4/100+1),5),0)-1</f>
        <v>194</v>
      </c>
      <c r="AO37" s="63">
        <f t="shared" si="5"/>
        <v>0</v>
      </c>
      <c r="AP37" s="63">
        <f t="shared" si="6"/>
        <v>0</v>
      </c>
      <c r="AQ37" s="63"/>
      <c r="AR37" s="62">
        <v>159</v>
      </c>
      <c r="AS37" s="62"/>
      <c r="AT37" s="514"/>
      <c r="AU37" s="515"/>
      <c r="AV37" s="511">
        <f t="shared" si="7"/>
        <v>159</v>
      </c>
      <c r="AW37" s="511">
        <f t="shared" si="8"/>
        <v>159</v>
      </c>
      <c r="AX37" s="64"/>
      <c r="AY37" s="65"/>
      <c r="AZ37" s="538"/>
      <c r="BA37" s="539"/>
      <c r="BB37" s="68"/>
      <c r="BC37" s="45">
        <f t="shared" si="9"/>
        <v>0</v>
      </c>
      <c r="BD37" s="44">
        <f t="shared" si="10"/>
        <v>0</v>
      </c>
      <c r="BE37" s="512">
        <f t="shared" si="11"/>
        <v>159</v>
      </c>
      <c r="BF37" s="400"/>
      <c r="BG37" s="210">
        <f t="shared" si="12"/>
        <v>0</v>
      </c>
      <c r="BH37" s="512">
        <f t="shared" si="13"/>
        <v>174.9</v>
      </c>
      <c r="BI37" s="400"/>
      <c r="BJ37" s="44">
        <f t="shared" si="14"/>
        <v>0</v>
      </c>
      <c r="BK37" s="512">
        <f t="shared" si="15"/>
        <v>182.85</v>
      </c>
      <c r="BL37" s="400"/>
      <c r="BM37" s="210">
        <f t="shared" si="16"/>
        <v>0</v>
      </c>
      <c r="BN37" s="512">
        <f t="shared" si="17"/>
        <v>190.79999999999998</v>
      </c>
      <c r="BO37" s="397">
        <f t="shared" si="18"/>
        <v>0</v>
      </c>
      <c r="BP37" s="210">
        <f t="shared" si="19"/>
        <v>0</v>
      </c>
      <c r="BQ37" s="44">
        <f t="shared" si="20"/>
        <v>0</v>
      </c>
      <c r="BR37" s="215">
        <v>2997</v>
      </c>
    </row>
    <row r="38" spans="1:70" ht="12.75" customHeight="1">
      <c r="A38" s="44" t="str">
        <f t="shared" si="3"/>
        <v>LA32998</v>
      </c>
      <c r="B38" s="267" t="s">
        <v>456</v>
      </c>
      <c r="C38" s="267" t="s">
        <v>539</v>
      </c>
      <c r="D38" s="264" t="s">
        <v>544</v>
      </c>
      <c r="E38" s="402"/>
      <c r="F38" s="48" t="s">
        <v>337</v>
      </c>
      <c r="G38" s="48" t="s">
        <v>99</v>
      </c>
      <c r="H38" s="48"/>
      <c r="I38" s="223" t="s">
        <v>1798</v>
      </c>
      <c r="J38" s="223" t="s">
        <v>1800</v>
      </c>
      <c r="K38" s="623" t="s">
        <v>1797</v>
      </c>
      <c r="L38" s="223" t="s">
        <v>1799</v>
      </c>
      <c r="M38" s="48">
        <v>5.6471999999999998</v>
      </c>
      <c r="N38" s="44">
        <v>1</v>
      </c>
      <c r="O38" s="210"/>
      <c r="P38" s="210"/>
      <c r="Q38" s="49"/>
      <c r="R38" s="50"/>
      <c r="S38" s="51"/>
      <c r="T38" s="52"/>
      <c r="U38" s="53"/>
      <c r="V38" s="54"/>
      <c r="W38" s="520"/>
      <c r="X38" s="56"/>
      <c r="Y38" s="57"/>
      <c r="Z38" s="58"/>
      <c r="AA38" s="521"/>
      <c r="AB38" s="612"/>
      <c r="AC38" s="312"/>
      <c r="AD38" s="60">
        <f t="shared" si="2"/>
        <v>0</v>
      </c>
      <c r="AE38" s="61">
        <f t="shared" si="4"/>
        <v>0</v>
      </c>
      <c r="AF38" s="62"/>
      <c r="AG38" s="62"/>
      <c r="AH38" s="63"/>
      <c r="AI38" s="149"/>
      <c r="AJ38" s="149"/>
      <c r="AK38" s="149"/>
      <c r="AL38" s="516"/>
      <c r="AM38" s="510"/>
      <c r="AN38" s="62">
        <f>ROUND(CEILING(AR38*('Summary '!$J$4/100+1),5),0)-1</f>
        <v>299</v>
      </c>
      <c r="AO38" s="63">
        <f t="shared" si="5"/>
        <v>0</v>
      </c>
      <c r="AP38" s="63">
        <f t="shared" si="6"/>
        <v>0</v>
      </c>
      <c r="AQ38" s="63"/>
      <c r="AR38" s="62">
        <v>244</v>
      </c>
      <c r="AS38" s="62"/>
      <c r="AT38" s="514"/>
      <c r="AU38" s="515"/>
      <c r="AV38" s="511">
        <f t="shared" si="7"/>
        <v>244</v>
      </c>
      <c r="AW38" s="511">
        <f t="shared" si="8"/>
        <v>244</v>
      </c>
      <c r="AX38" s="64"/>
      <c r="AY38" s="65"/>
      <c r="AZ38" s="538"/>
      <c r="BA38" s="539"/>
      <c r="BB38" s="68"/>
      <c r="BC38" s="45">
        <f t="shared" si="9"/>
        <v>0</v>
      </c>
      <c r="BD38" s="44">
        <f t="shared" si="10"/>
        <v>0</v>
      </c>
      <c r="BE38" s="512">
        <f t="shared" si="11"/>
        <v>244</v>
      </c>
      <c r="BF38" s="400"/>
      <c r="BG38" s="210">
        <f t="shared" si="12"/>
        <v>0</v>
      </c>
      <c r="BH38" s="512">
        <f t="shared" si="13"/>
        <v>268.40000000000003</v>
      </c>
      <c r="BI38" s="400"/>
      <c r="BJ38" s="44">
        <f t="shared" si="14"/>
        <v>0</v>
      </c>
      <c r="BK38" s="512">
        <f t="shared" si="15"/>
        <v>280.59999999999997</v>
      </c>
      <c r="BL38" s="400"/>
      <c r="BM38" s="210">
        <f t="shared" si="16"/>
        <v>0</v>
      </c>
      <c r="BN38" s="512">
        <f t="shared" si="17"/>
        <v>292.8</v>
      </c>
      <c r="BO38" s="397">
        <f t="shared" si="18"/>
        <v>0</v>
      </c>
      <c r="BP38" s="210">
        <f t="shared" si="19"/>
        <v>0</v>
      </c>
      <c r="BQ38" s="44">
        <f t="shared" si="20"/>
        <v>0</v>
      </c>
      <c r="BR38" s="215">
        <v>2998</v>
      </c>
    </row>
    <row r="39" spans="1:70" ht="17">
      <c r="A39" s="116"/>
      <c r="B39" s="116"/>
      <c r="C39" s="297" t="s">
        <v>443</v>
      </c>
      <c r="D39" s="116"/>
      <c r="E39" s="229"/>
      <c r="F39" s="116"/>
      <c r="G39" s="116"/>
      <c r="H39" s="116"/>
      <c r="I39" s="229"/>
      <c r="J39" s="229"/>
      <c r="K39" s="229"/>
      <c r="L39" s="229"/>
      <c r="M39" s="116"/>
      <c r="N39" s="116"/>
      <c r="O39" s="229"/>
      <c r="P39" s="229"/>
      <c r="Q39" s="182"/>
      <c r="R39" s="182"/>
      <c r="S39" s="182"/>
      <c r="T39" s="182"/>
      <c r="U39" s="182"/>
      <c r="V39" s="182"/>
      <c r="W39" s="116"/>
      <c r="X39" s="182"/>
      <c r="Y39" s="182"/>
      <c r="Z39" s="182"/>
      <c r="AA39" s="182"/>
      <c r="AB39" s="230"/>
      <c r="AC39" s="230"/>
      <c r="AD39" s="116"/>
      <c r="AE39" s="116"/>
      <c r="AF39" s="116"/>
      <c r="AG39" s="116"/>
      <c r="AH39" s="116"/>
      <c r="AI39" s="116"/>
      <c r="AJ39" s="229"/>
      <c r="AK39" s="116"/>
      <c r="AL39" s="116"/>
      <c r="AM39" s="116"/>
      <c r="AN39" s="116"/>
      <c r="AO39" s="229"/>
      <c r="AP39" s="229"/>
      <c r="AQ39" s="229"/>
      <c r="AR39" s="229"/>
      <c r="AS39" s="229"/>
      <c r="AT39" s="229"/>
      <c r="AU39" s="229"/>
      <c r="AV39" s="229"/>
      <c r="AW39" s="229"/>
      <c r="AX39" s="230"/>
      <c r="AY39" s="230"/>
      <c r="AZ39" s="230"/>
      <c r="BA39" s="230"/>
      <c r="BB39" s="230"/>
      <c r="BC39" s="229"/>
      <c r="BD39" s="229"/>
      <c r="BE39" s="229"/>
      <c r="BF39" s="230"/>
      <c r="BG39" s="229"/>
      <c r="BH39" s="230"/>
      <c r="BI39" s="229"/>
      <c r="BJ39" s="229"/>
      <c r="BK39" s="229"/>
      <c r="BL39" s="229"/>
      <c r="BM39" s="229"/>
      <c r="BN39" s="229"/>
      <c r="BO39" s="229"/>
      <c r="BP39" s="229"/>
      <c r="BQ39" s="116"/>
      <c r="BR39" s="231"/>
    </row>
    <row r="40" spans="1:70" ht="12.75" customHeight="1">
      <c r="A40" s="44" t="str">
        <f>"LA3"&amp;REPT(0,4-LEN(BR40))&amp;BR40</f>
        <v>LA33071</v>
      </c>
      <c r="B40" s="265" t="s">
        <v>443</v>
      </c>
      <c r="C40" s="266" t="s">
        <v>525</v>
      </c>
      <c r="D40" s="264" t="s">
        <v>544</v>
      </c>
      <c r="E40" s="402"/>
      <c r="F40" s="48" t="s">
        <v>67</v>
      </c>
      <c r="G40" s="48" t="s">
        <v>67</v>
      </c>
      <c r="H40" s="48" t="s">
        <v>74</v>
      </c>
      <c r="I40" s="223" t="s">
        <v>1798</v>
      </c>
      <c r="J40" s="636" t="s">
        <v>1800</v>
      </c>
      <c r="K40" s="636" t="s">
        <v>1797</v>
      </c>
      <c r="L40" s="223" t="s">
        <v>1799</v>
      </c>
      <c r="M40" s="48">
        <v>1.51953</v>
      </c>
      <c r="N40" s="44">
        <v>20</v>
      </c>
      <c r="O40" s="210"/>
      <c r="P40" s="210"/>
      <c r="Q40" s="49"/>
      <c r="R40" s="50"/>
      <c r="S40" s="51"/>
      <c r="T40" s="52"/>
      <c r="U40" s="53"/>
      <c r="V40" s="54"/>
      <c r="W40" s="520"/>
      <c r="X40" s="56"/>
      <c r="Y40" s="57"/>
      <c r="Z40" s="58"/>
      <c r="AA40" s="292"/>
      <c r="AB40" s="540"/>
      <c r="AC40" s="312"/>
      <c r="AD40" s="60">
        <f t="shared" si="2"/>
        <v>0</v>
      </c>
      <c r="AE40" s="61">
        <f>N40*AD40</f>
        <v>0</v>
      </c>
      <c r="AF40" s="62"/>
      <c r="AG40" s="62"/>
      <c r="AH40" s="63"/>
      <c r="AI40" s="149"/>
      <c r="AJ40" s="149"/>
      <c r="AK40" s="149"/>
      <c r="AL40" s="516"/>
      <c r="AM40" s="510"/>
      <c r="AN40" s="62">
        <f>ROUND(CEILING(AR40*('Summary '!$J$4/100+1),5),0)-1</f>
        <v>169</v>
      </c>
      <c r="AO40" s="63">
        <f>IF(P40=TRUE,-0.05,0)</f>
        <v>0</v>
      </c>
      <c r="AP40" s="63">
        <f>IF(O40=TRUE,0.15,0)</f>
        <v>0</v>
      </c>
      <c r="AQ40" s="63"/>
      <c r="AR40" s="62">
        <v>139</v>
      </c>
      <c r="AS40" s="62"/>
      <c r="AT40" s="514"/>
      <c r="AU40" s="515"/>
      <c r="AV40" s="511">
        <f>IF(OrderFormType="Wholesale",CEILING(AR40*ExchRate,ExchRateRoundUpTo),CEILING(AN40*ExchRate,ExchRateRoundUpTo)/1.22)</f>
        <v>139</v>
      </c>
      <c r="AW40" s="511">
        <f>AV40*(1+AO40+AP40)</f>
        <v>139</v>
      </c>
      <c r="AX40" s="64"/>
      <c r="AY40" s="65"/>
      <c r="AZ40" s="538"/>
      <c r="BA40" s="539"/>
      <c r="BB40" s="68"/>
      <c r="BC40" s="45">
        <f>SUM(AX40:BB40)</f>
        <v>0</v>
      </c>
      <c r="BD40" s="44">
        <f>N40*BC40</f>
        <v>0</v>
      </c>
      <c r="BE40" s="512">
        <f>AV40*(1+AO40+AP40)</f>
        <v>139</v>
      </c>
      <c r="BF40" s="400"/>
      <c r="BG40" s="210">
        <f>$N40*BF40</f>
        <v>0</v>
      </c>
      <c r="BH40" s="512">
        <f>$AV40*(1.1+$AO40+$AP40)</f>
        <v>152.9</v>
      </c>
      <c r="BI40" s="400"/>
      <c r="BJ40" s="44">
        <f>N40*BI40</f>
        <v>0</v>
      </c>
      <c r="BK40" s="512">
        <f>AV40*(1.15+AO40+AP40)</f>
        <v>159.85</v>
      </c>
      <c r="BL40" s="400"/>
      <c r="BM40" s="210">
        <f>N40*BL40</f>
        <v>0</v>
      </c>
      <c r="BN40" s="512">
        <f>AV40*(1.2+AO40+AP40)</f>
        <v>166.79999999999998</v>
      </c>
      <c r="BO40" s="397">
        <f>(AD40*AW40)+(BC40*BE40)+(BF40*BH40)+(BI40*BK40)+(BL40*BN40)</f>
        <v>0</v>
      </c>
      <c r="BP40" s="210">
        <f>AD40+BC40+BF40+BI40+BL40</f>
        <v>0</v>
      </c>
      <c r="BQ40" s="44">
        <f>N40*BP40</f>
        <v>0</v>
      </c>
      <c r="BR40" s="215">
        <v>3071</v>
      </c>
    </row>
    <row r="41" spans="1:70" ht="12.75" customHeight="1">
      <c r="A41" s="44" t="str">
        <f>"LA3"&amp;REPT(0,4-LEN(BR41))&amp;BR41</f>
        <v>LA33072</v>
      </c>
      <c r="B41" s="265" t="s">
        <v>443</v>
      </c>
      <c r="C41" s="266" t="s">
        <v>526</v>
      </c>
      <c r="D41" s="264" t="s">
        <v>544</v>
      </c>
      <c r="E41" s="402"/>
      <c r="F41" s="48" t="s">
        <v>67</v>
      </c>
      <c r="G41" s="48" t="s">
        <v>67</v>
      </c>
      <c r="H41" s="48" t="s">
        <v>74</v>
      </c>
      <c r="I41" s="223" t="s">
        <v>1798</v>
      </c>
      <c r="J41" s="636" t="s">
        <v>1800</v>
      </c>
      <c r="K41" s="636" t="s">
        <v>1797</v>
      </c>
      <c r="L41" s="223" t="s">
        <v>1799</v>
      </c>
      <c r="M41" s="48">
        <v>1.47417</v>
      </c>
      <c r="N41" s="44">
        <v>20</v>
      </c>
      <c r="O41" s="210"/>
      <c r="P41" s="210"/>
      <c r="Q41" s="49"/>
      <c r="R41" s="50"/>
      <c r="S41" s="51"/>
      <c r="T41" s="52"/>
      <c r="U41" s="53"/>
      <c r="V41" s="54"/>
      <c r="W41" s="520"/>
      <c r="X41" s="56"/>
      <c r="Y41" s="57"/>
      <c r="Z41" s="58"/>
      <c r="AA41" s="292"/>
      <c r="AB41" s="540"/>
      <c r="AC41" s="312"/>
      <c r="AD41" s="60">
        <f t="shared" si="2"/>
        <v>0</v>
      </c>
      <c r="AE41" s="61">
        <f>N41*AD41</f>
        <v>0</v>
      </c>
      <c r="AF41" s="62"/>
      <c r="AG41" s="62"/>
      <c r="AH41" s="63"/>
      <c r="AI41" s="149"/>
      <c r="AJ41" s="149"/>
      <c r="AK41" s="149"/>
      <c r="AL41" s="516"/>
      <c r="AM41" s="510"/>
      <c r="AN41" s="62">
        <f>ROUND(CEILING(AR41*('Summary '!$J$4/100+1),5),0)-1</f>
        <v>164</v>
      </c>
      <c r="AO41" s="63">
        <f>IF(P41=TRUE,-0.05,0)</f>
        <v>0</v>
      </c>
      <c r="AP41" s="63">
        <f>IF(O41=TRUE,0.15,0)</f>
        <v>0</v>
      </c>
      <c r="AQ41" s="63"/>
      <c r="AR41" s="62">
        <v>134</v>
      </c>
      <c r="AS41" s="62"/>
      <c r="AT41" s="514"/>
      <c r="AU41" s="515"/>
      <c r="AV41" s="511">
        <f>IF(OrderFormType="Wholesale",CEILING(AR41*ExchRate,ExchRateRoundUpTo),CEILING(AN41*ExchRate,ExchRateRoundUpTo)/1.22)</f>
        <v>134</v>
      </c>
      <c r="AW41" s="511">
        <f>AV41*(1+AO41+AP41)</f>
        <v>134</v>
      </c>
      <c r="AX41" s="64"/>
      <c r="AY41" s="65"/>
      <c r="AZ41" s="538"/>
      <c r="BA41" s="539"/>
      <c r="BB41" s="68"/>
      <c r="BC41" s="45">
        <f>SUM(AX41:BB41)</f>
        <v>0</v>
      </c>
      <c r="BD41" s="44">
        <f>N41*BC41</f>
        <v>0</v>
      </c>
      <c r="BE41" s="512">
        <f>AV41*(1+AO41+AP41)</f>
        <v>134</v>
      </c>
      <c r="BF41" s="400"/>
      <c r="BG41" s="210">
        <f>$N41*BF41</f>
        <v>0</v>
      </c>
      <c r="BH41" s="512">
        <f>$AV41*(1.1+$AO41+$AP41)</f>
        <v>147.4</v>
      </c>
      <c r="BI41" s="400"/>
      <c r="BJ41" s="44">
        <f>N41*BI41</f>
        <v>0</v>
      </c>
      <c r="BK41" s="512">
        <f>AV41*(1.15+AO41+AP41)</f>
        <v>154.1</v>
      </c>
      <c r="BL41" s="400"/>
      <c r="BM41" s="210">
        <f>N41*BL41</f>
        <v>0</v>
      </c>
      <c r="BN41" s="512">
        <f>AV41*(1.2+AO41+AP41)</f>
        <v>160.79999999999998</v>
      </c>
      <c r="BO41" s="397">
        <f>(AD41*AW41)+(BC41*BE41)+(BF41*BH41)+(BI41*BK41)+(BL41*BN41)</f>
        <v>0</v>
      </c>
      <c r="BP41" s="210">
        <f>AD41+BC41+BF41+BI41+BL41</f>
        <v>0</v>
      </c>
      <c r="BQ41" s="44">
        <f>N41*BP41</f>
        <v>0</v>
      </c>
      <c r="BR41" s="215">
        <v>3072</v>
      </c>
    </row>
    <row r="42" spans="1:70" ht="12.75" customHeight="1">
      <c r="A42" s="44" t="str">
        <f>"LA3"&amp;REPT(0,4-LEN(BR42))&amp;BR42</f>
        <v>LA33073</v>
      </c>
      <c r="B42" s="265" t="s">
        <v>443</v>
      </c>
      <c r="C42" s="266" t="s">
        <v>527</v>
      </c>
      <c r="D42" s="264" t="s">
        <v>544</v>
      </c>
      <c r="E42" s="402"/>
      <c r="F42" s="48" t="s">
        <v>67</v>
      </c>
      <c r="G42" s="48" t="s">
        <v>67</v>
      </c>
      <c r="H42" s="48" t="s">
        <v>74</v>
      </c>
      <c r="I42" s="223" t="s">
        <v>1798</v>
      </c>
      <c r="J42" s="636" t="s">
        <v>1800</v>
      </c>
      <c r="K42" s="636" t="s">
        <v>1797</v>
      </c>
      <c r="L42" s="223" t="s">
        <v>1799</v>
      </c>
      <c r="M42" s="48">
        <v>1.5648899999999999</v>
      </c>
      <c r="N42" s="44">
        <v>20</v>
      </c>
      <c r="O42" s="210"/>
      <c r="P42" s="210"/>
      <c r="Q42" s="49"/>
      <c r="R42" s="50"/>
      <c r="S42" s="51"/>
      <c r="T42" s="52"/>
      <c r="U42" s="53"/>
      <c r="V42" s="54"/>
      <c r="W42" s="520"/>
      <c r="X42" s="56"/>
      <c r="Y42" s="57"/>
      <c r="Z42" s="58"/>
      <c r="AA42" s="292"/>
      <c r="AB42" s="540"/>
      <c r="AC42" s="312"/>
      <c r="AD42" s="60">
        <f t="shared" si="2"/>
        <v>0</v>
      </c>
      <c r="AE42" s="61">
        <f>N42*AD42</f>
        <v>0</v>
      </c>
      <c r="AF42" s="62"/>
      <c r="AG42" s="62"/>
      <c r="AH42" s="63"/>
      <c r="AI42" s="149"/>
      <c r="AJ42" s="149"/>
      <c r="AK42" s="149"/>
      <c r="AL42" s="516"/>
      <c r="AM42" s="510"/>
      <c r="AN42" s="62">
        <f>ROUND(CEILING(AR42*('Summary '!$J$4/100+1),5),0)-1</f>
        <v>169</v>
      </c>
      <c r="AO42" s="63">
        <f>IF(P42=TRUE,-0.05,0)</f>
        <v>0</v>
      </c>
      <c r="AP42" s="63">
        <f>IF(O42=TRUE,0.15,0)</f>
        <v>0</v>
      </c>
      <c r="AQ42" s="63"/>
      <c r="AR42" s="62">
        <v>139</v>
      </c>
      <c r="AS42" s="62"/>
      <c r="AT42" s="514"/>
      <c r="AU42" s="515"/>
      <c r="AV42" s="511">
        <f>IF(OrderFormType="Wholesale",CEILING(AR42*ExchRate,ExchRateRoundUpTo),CEILING(AN42*ExchRate,ExchRateRoundUpTo)/1.22)</f>
        <v>139</v>
      </c>
      <c r="AW42" s="511">
        <f>AV42*(1+AO42+AP42)</f>
        <v>139</v>
      </c>
      <c r="AX42" s="64"/>
      <c r="AY42" s="65"/>
      <c r="AZ42" s="538"/>
      <c r="BA42" s="539"/>
      <c r="BB42" s="68"/>
      <c r="BC42" s="45">
        <f>SUM(AX42:BB42)</f>
        <v>0</v>
      </c>
      <c r="BD42" s="44">
        <f>N42*BC42</f>
        <v>0</v>
      </c>
      <c r="BE42" s="512">
        <f>AV42*(1+AO42+AP42)</f>
        <v>139</v>
      </c>
      <c r="BF42" s="400"/>
      <c r="BG42" s="210">
        <f>$N42*BF42</f>
        <v>0</v>
      </c>
      <c r="BH42" s="512">
        <f>$AV42*(1.1+$AO42+$AP42)</f>
        <v>152.9</v>
      </c>
      <c r="BI42" s="400"/>
      <c r="BJ42" s="44">
        <f>N42*BI42</f>
        <v>0</v>
      </c>
      <c r="BK42" s="512">
        <f>AV42*(1.15+AO42+AP42)</f>
        <v>159.85</v>
      </c>
      <c r="BL42" s="400"/>
      <c r="BM42" s="210">
        <f>N42*BL42</f>
        <v>0</v>
      </c>
      <c r="BN42" s="512">
        <f>AV42*(1.2+AO42+AP42)</f>
        <v>166.79999999999998</v>
      </c>
      <c r="BO42" s="397">
        <f>(AD42*AW42)+(BC42*BE42)+(BF42*BH42)+(BI42*BK42)+(BL42*BN42)</f>
        <v>0</v>
      </c>
      <c r="BP42" s="210">
        <f>AD42+BC42+BF42+BI42+BL42</f>
        <v>0</v>
      </c>
      <c r="BQ42" s="44">
        <f>N42*BP42</f>
        <v>0</v>
      </c>
      <c r="BR42" s="215">
        <v>3073</v>
      </c>
    </row>
    <row r="43" spans="1:70" ht="12.75" customHeight="1">
      <c r="A43" s="44" t="str">
        <f>"LA3"&amp;REPT(0,4-LEN(BR43))&amp;BR43</f>
        <v>LA33074</v>
      </c>
      <c r="B43" s="265" t="s">
        <v>443</v>
      </c>
      <c r="C43" s="266" t="s">
        <v>528</v>
      </c>
      <c r="D43" s="264" t="s">
        <v>544</v>
      </c>
      <c r="E43" s="402"/>
      <c r="F43" s="48" t="s">
        <v>67</v>
      </c>
      <c r="G43" s="48" t="s">
        <v>67</v>
      </c>
      <c r="H43" s="48" t="s">
        <v>74</v>
      </c>
      <c r="I43" s="223" t="s">
        <v>1798</v>
      </c>
      <c r="J43" s="636" t="s">
        <v>1800</v>
      </c>
      <c r="K43" s="636" t="s">
        <v>1797</v>
      </c>
      <c r="L43" s="223" t="s">
        <v>1799</v>
      </c>
      <c r="M43" s="48">
        <v>1.4514899999999999</v>
      </c>
      <c r="N43" s="44">
        <v>20</v>
      </c>
      <c r="O43" s="210"/>
      <c r="P43" s="210"/>
      <c r="Q43" s="49"/>
      <c r="R43" s="50"/>
      <c r="S43" s="51"/>
      <c r="T43" s="52"/>
      <c r="U43" s="53"/>
      <c r="V43" s="54"/>
      <c r="W43" s="520"/>
      <c r="X43" s="56"/>
      <c r="Y43" s="57"/>
      <c r="Z43" s="58"/>
      <c r="AA43" s="292"/>
      <c r="AB43" s="540"/>
      <c r="AC43" s="312"/>
      <c r="AD43" s="60">
        <f t="shared" si="2"/>
        <v>0</v>
      </c>
      <c r="AE43" s="61">
        <f>N43*AD43</f>
        <v>0</v>
      </c>
      <c r="AF43" s="62"/>
      <c r="AG43" s="62"/>
      <c r="AH43" s="63"/>
      <c r="AI43" s="149"/>
      <c r="AJ43" s="149"/>
      <c r="AK43" s="149"/>
      <c r="AL43" s="516"/>
      <c r="AM43" s="510"/>
      <c r="AN43" s="62">
        <f>ROUND(CEILING(AR43*('Summary '!$J$4/100+1),5),0)-1</f>
        <v>164</v>
      </c>
      <c r="AO43" s="63">
        <f>IF(P43=TRUE,-0.05,0)</f>
        <v>0</v>
      </c>
      <c r="AP43" s="63">
        <f>IF(O43=TRUE,0.15,0)</f>
        <v>0</v>
      </c>
      <c r="AQ43" s="63"/>
      <c r="AR43" s="62">
        <v>134</v>
      </c>
      <c r="AS43" s="62"/>
      <c r="AT43" s="514"/>
      <c r="AU43" s="515"/>
      <c r="AV43" s="511">
        <f>IF(OrderFormType="Wholesale",CEILING(AR43*ExchRate,ExchRateRoundUpTo),CEILING(AN43*ExchRate,ExchRateRoundUpTo)/1.22)</f>
        <v>134</v>
      </c>
      <c r="AW43" s="511">
        <f>AV43*(1+AO43+AP43)</f>
        <v>134</v>
      </c>
      <c r="AX43" s="64"/>
      <c r="AY43" s="65"/>
      <c r="AZ43" s="538"/>
      <c r="BA43" s="539"/>
      <c r="BB43" s="68"/>
      <c r="BC43" s="45">
        <f>SUM(AX43:BB43)</f>
        <v>0</v>
      </c>
      <c r="BD43" s="44">
        <f>N43*BC43</f>
        <v>0</v>
      </c>
      <c r="BE43" s="512">
        <f>AV43*(1+AO43+AP43)</f>
        <v>134</v>
      </c>
      <c r="BF43" s="400"/>
      <c r="BG43" s="210">
        <f>$N43*BF43</f>
        <v>0</v>
      </c>
      <c r="BH43" s="512">
        <f>$AV43*(1.1+$AO43+$AP43)</f>
        <v>147.4</v>
      </c>
      <c r="BI43" s="400"/>
      <c r="BJ43" s="44">
        <f>N43*BI43</f>
        <v>0</v>
      </c>
      <c r="BK43" s="512">
        <f>AV43*(1.15+AO43+AP43)</f>
        <v>154.1</v>
      </c>
      <c r="BL43" s="400"/>
      <c r="BM43" s="210">
        <f>N43*BL43</f>
        <v>0</v>
      </c>
      <c r="BN43" s="512">
        <f>AV43*(1.2+AO43+AP43)</f>
        <v>160.79999999999998</v>
      </c>
      <c r="BO43" s="397">
        <f>(AD43*AW43)+(BC43*BE43)+(BF43*BH43)+(BI43*BK43)+(BL43*BN43)</f>
        <v>0</v>
      </c>
      <c r="BP43" s="210">
        <f>AD43+BC43+BF43+BI43+BL43</f>
        <v>0</v>
      </c>
      <c r="BQ43" s="44">
        <f>N43*BP43</f>
        <v>0</v>
      </c>
      <c r="BR43" s="215">
        <v>3074</v>
      </c>
    </row>
    <row r="44" spans="1:70" ht="17">
      <c r="A44" s="116"/>
      <c r="B44" s="116"/>
      <c r="C44" s="297" t="s">
        <v>1855</v>
      </c>
      <c r="D44" s="116"/>
      <c r="E44" s="229"/>
      <c r="F44" s="116"/>
      <c r="G44" s="116"/>
      <c r="H44" s="116"/>
      <c r="I44" s="116"/>
      <c r="J44" s="116"/>
      <c r="K44" s="116"/>
      <c r="L44" s="116"/>
      <c r="M44" s="116"/>
      <c r="N44" s="116"/>
      <c r="O44" s="229"/>
      <c r="P44" s="229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230"/>
      <c r="AC44" s="230"/>
      <c r="AD44" s="116"/>
      <c r="AE44" s="116"/>
      <c r="AF44" s="116"/>
      <c r="AG44" s="116"/>
      <c r="AH44" s="116"/>
      <c r="AI44" s="116"/>
      <c r="AJ44" s="229"/>
      <c r="AK44" s="116"/>
      <c r="AL44" s="116"/>
      <c r="AM44" s="116"/>
      <c r="AN44" s="229"/>
      <c r="AO44" s="229"/>
      <c r="AP44" s="229"/>
      <c r="AQ44" s="229"/>
      <c r="AR44" s="229"/>
      <c r="AS44" s="229"/>
      <c r="AT44" s="229"/>
      <c r="AU44" s="229"/>
      <c r="AV44" s="229"/>
      <c r="AW44" s="229"/>
      <c r="AX44" s="230"/>
      <c r="AY44" s="230"/>
      <c r="AZ44" s="230"/>
      <c r="BA44" s="230"/>
      <c r="BB44" s="230"/>
      <c r="BC44" s="229"/>
      <c r="BD44" s="229"/>
      <c r="BE44" s="229"/>
      <c r="BF44" s="230"/>
      <c r="BG44" s="229"/>
      <c r="BH44" s="230"/>
      <c r="BI44" s="229"/>
      <c r="BJ44" s="229"/>
      <c r="BK44" s="229"/>
      <c r="BL44" s="229"/>
      <c r="BM44" s="229"/>
      <c r="BN44" s="229"/>
      <c r="BO44" s="229"/>
      <c r="BP44" s="229"/>
      <c r="BQ44" s="116"/>
      <c r="BR44" s="231"/>
    </row>
    <row r="45" spans="1:70" ht="12" customHeight="1">
      <c r="A45" s="44" t="str">
        <f t="shared" ref="A45:A51" si="21">"LA3"&amp;REPT(0,4-LEN(BR45))&amp;BR45</f>
        <v>LA33236</v>
      </c>
      <c r="B45" s="313" t="s">
        <v>1855</v>
      </c>
      <c r="C45" s="313" t="s">
        <v>1848</v>
      </c>
      <c r="D45" s="264" t="s">
        <v>544</v>
      </c>
      <c r="E45" s="402"/>
      <c r="F45" s="118" t="s">
        <v>2213</v>
      </c>
      <c r="G45" s="48" t="s">
        <v>73</v>
      </c>
      <c r="H45" s="48" t="s">
        <v>74</v>
      </c>
      <c r="I45" s="223" t="s">
        <v>1798</v>
      </c>
      <c r="J45" s="636" t="s">
        <v>1800</v>
      </c>
      <c r="K45" s="636" t="s">
        <v>1797</v>
      </c>
      <c r="L45" s="223" t="s">
        <v>1799</v>
      </c>
      <c r="M45" s="48">
        <v>0.61234920000000004</v>
      </c>
      <c r="N45" s="119">
        <v>10</v>
      </c>
      <c r="O45" s="233"/>
      <c r="P45" s="233"/>
      <c r="Q45" s="49"/>
      <c r="R45" s="50"/>
      <c r="S45" s="51"/>
      <c r="T45" s="52"/>
      <c r="U45" s="53"/>
      <c r="V45" s="54"/>
      <c r="W45" s="55"/>
      <c r="X45" s="56"/>
      <c r="Y45" s="57"/>
      <c r="Z45" s="58"/>
      <c r="AA45" s="59"/>
      <c r="AB45" s="95"/>
      <c r="AC45" s="95"/>
      <c r="AD45" s="60">
        <f t="shared" si="2"/>
        <v>0</v>
      </c>
      <c r="AE45" s="61">
        <f t="shared" ref="AE45:AE51" si="22">N45*AD45</f>
        <v>0</v>
      </c>
      <c r="AF45" s="62"/>
      <c r="AG45" s="62"/>
      <c r="AH45" s="63"/>
      <c r="AI45" s="149"/>
      <c r="AJ45" s="62"/>
      <c r="AK45" s="62"/>
      <c r="AL45" s="516"/>
      <c r="AM45" s="510"/>
      <c r="AN45" s="62">
        <f>ROUND(CEILING(AR45*('Summary '!$J$2/100+1),5),0)-1</f>
        <v>134</v>
      </c>
      <c r="AO45" s="63">
        <f t="shared" ref="AO45:AO51" si="23">IF(P45=TRUE,-0.05,0)</f>
        <v>0</v>
      </c>
      <c r="AP45" s="63">
        <f t="shared" ref="AP45:AP51" si="24">IF(O45=TRUE,0.15,0)</f>
        <v>0</v>
      </c>
      <c r="AQ45" s="63"/>
      <c r="AR45" s="62">
        <v>109</v>
      </c>
      <c r="AS45" s="62"/>
      <c r="AT45" s="514"/>
      <c r="AU45" s="515"/>
      <c r="AV45" s="511">
        <f t="shared" ref="AV45:AV51" si="25">IF(OrderFormType="Wholesale",CEILING(AR45*ExchRate,ExchRateRoundUpTo),CEILING(AN45*ExchRate,ExchRateRoundUpTo)/1.22)</f>
        <v>109</v>
      </c>
      <c r="AW45" s="511">
        <f t="shared" ref="AW45:AW51" si="26">AV45*(1+AO45+AP45)</f>
        <v>109</v>
      </c>
      <c r="AX45" s="64"/>
      <c r="AY45" s="65"/>
      <c r="AZ45" s="66"/>
      <c r="BA45" s="67"/>
      <c r="BB45" s="68"/>
      <c r="BC45" s="45">
        <f t="shared" ref="BC45:BC51" si="27">SUM(AX45:BB45)</f>
        <v>0</v>
      </c>
      <c r="BD45" s="44">
        <f t="shared" ref="BD45:BD51" si="28">N45*BC45</f>
        <v>0</v>
      </c>
      <c r="BE45" s="512">
        <f t="shared" ref="BE45:BE51" si="29">AV45*(1+AO45+AP45)</f>
        <v>109</v>
      </c>
      <c r="BF45" s="400"/>
      <c r="BG45" s="210">
        <f t="shared" ref="BG45:BG51" si="30">$N45*BF45</f>
        <v>0</v>
      </c>
      <c r="BH45" s="512">
        <f t="shared" ref="BH45:BH51" si="31">$AV45*(1.1+$AO45+$AP45)</f>
        <v>119.9</v>
      </c>
      <c r="BI45" s="95"/>
      <c r="BJ45" s="44">
        <f t="shared" ref="BJ45:BJ51" si="32">N45*BI45</f>
        <v>0</v>
      </c>
      <c r="BK45" s="512">
        <f t="shared" ref="BK45:BK51" si="33">AV45*(1.15+AO45+AP45)</f>
        <v>125.35</v>
      </c>
      <c r="BL45" s="95"/>
      <c r="BM45" s="210">
        <f t="shared" ref="BM45:BM51" si="34">N45*BL45</f>
        <v>0</v>
      </c>
      <c r="BN45" s="512">
        <f t="shared" ref="BN45:BN51" si="35">AV45*(1.2+AO45+AP45)</f>
        <v>130.79999999999998</v>
      </c>
      <c r="BO45" s="397">
        <f t="shared" ref="BO45:BO51" si="36">(AD45*AW45)+(BC45*BE45)+(BF45*BH45)+(BI45*BK45)+(BL45*BN45)</f>
        <v>0</v>
      </c>
      <c r="BP45" s="210">
        <f t="shared" ref="BP45:BP51" si="37">AD45+BC45+BF45+BI45+BL45</f>
        <v>0</v>
      </c>
      <c r="BQ45" s="44">
        <f t="shared" ref="BQ45:BQ51" si="38">N45*BP45</f>
        <v>0</v>
      </c>
      <c r="BR45" s="215">
        <v>3236</v>
      </c>
    </row>
    <row r="46" spans="1:70" ht="12.75" customHeight="1">
      <c r="A46" s="44" t="str">
        <f t="shared" si="21"/>
        <v>LA33237</v>
      </c>
      <c r="B46" s="313" t="s">
        <v>1855</v>
      </c>
      <c r="C46" s="313" t="s">
        <v>1849</v>
      </c>
      <c r="D46" s="264" t="s">
        <v>544</v>
      </c>
      <c r="E46" s="402"/>
      <c r="F46" s="48" t="s">
        <v>574</v>
      </c>
      <c r="G46" s="118" t="s">
        <v>76</v>
      </c>
      <c r="H46" s="48" t="s">
        <v>74</v>
      </c>
      <c r="I46" s="223" t="s">
        <v>1798</v>
      </c>
      <c r="J46" s="636" t="s">
        <v>1800</v>
      </c>
      <c r="K46" s="636" t="s">
        <v>1797</v>
      </c>
      <c r="L46" s="223" t="s">
        <v>1799</v>
      </c>
      <c r="M46" s="48">
        <v>1.7463</v>
      </c>
      <c r="N46" s="119">
        <v>2</v>
      </c>
      <c r="O46" s="233"/>
      <c r="P46" s="233"/>
      <c r="Q46" s="49"/>
      <c r="R46" s="50"/>
      <c r="S46" s="51"/>
      <c r="T46" s="52"/>
      <c r="U46" s="53"/>
      <c r="V46" s="54"/>
      <c r="W46" s="55"/>
      <c r="X46" s="56"/>
      <c r="Y46" s="57"/>
      <c r="Z46" s="58"/>
      <c r="AA46" s="59"/>
      <c r="AB46" s="95"/>
      <c r="AC46" s="95"/>
      <c r="AD46" s="60">
        <f t="shared" si="2"/>
        <v>0</v>
      </c>
      <c r="AE46" s="61">
        <f t="shared" si="22"/>
        <v>0</v>
      </c>
      <c r="AF46" s="62"/>
      <c r="AG46" s="62"/>
      <c r="AH46" s="63"/>
      <c r="AI46" s="149"/>
      <c r="AJ46" s="62"/>
      <c r="AK46" s="62"/>
      <c r="AL46" s="516"/>
      <c r="AM46" s="510"/>
      <c r="AN46" s="62">
        <f>ROUND(CEILING(AR46*('Summary '!$J$2/100+1),5),0)-1</f>
        <v>169</v>
      </c>
      <c r="AO46" s="63">
        <f t="shared" si="23"/>
        <v>0</v>
      </c>
      <c r="AP46" s="63">
        <f t="shared" si="24"/>
        <v>0</v>
      </c>
      <c r="AQ46" s="63"/>
      <c r="AR46" s="62">
        <v>139</v>
      </c>
      <c r="AS46" s="62"/>
      <c r="AT46" s="514"/>
      <c r="AU46" s="515"/>
      <c r="AV46" s="511">
        <f t="shared" si="25"/>
        <v>139</v>
      </c>
      <c r="AW46" s="511">
        <f t="shared" si="26"/>
        <v>139</v>
      </c>
      <c r="AX46" s="64"/>
      <c r="AY46" s="65"/>
      <c r="AZ46" s="66"/>
      <c r="BA46" s="67"/>
      <c r="BB46" s="68"/>
      <c r="BC46" s="45">
        <f t="shared" si="27"/>
        <v>0</v>
      </c>
      <c r="BD46" s="44">
        <f t="shared" si="28"/>
        <v>0</v>
      </c>
      <c r="BE46" s="512">
        <f t="shared" si="29"/>
        <v>139</v>
      </c>
      <c r="BF46" s="400"/>
      <c r="BG46" s="210">
        <f t="shared" si="30"/>
        <v>0</v>
      </c>
      <c r="BH46" s="512">
        <f t="shared" si="31"/>
        <v>152.9</v>
      </c>
      <c r="BI46" s="95"/>
      <c r="BJ46" s="44">
        <f t="shared" si="32"/>
        <v>0</v>
      </c>
      <c r="BK46" s="512">
        <f t="shared" si="33"/>
        <v>159.85</v>
      </c>
      <c r="BL46" s="95"/>
      <c r="BM46" s="210">
        <f t="shared" si="34"/>
        <v>0</v>
      </c>
      <c r="BN46" s="512">
        <f t="shared" si="35"/>
        <v>166.79999999999998</v>
      </c>
      <c r="BO46" s="397">
        <f t="shared" si="36"/>
        <v>0</v>
      </c>
      <c r="BP46" s="210">
        <f t="shared" si="37"/>
        <v>0</v>
      </c>
      <c r="BQ46" s="44">
        <f t="shared" si="38"/>
        <v>0</v>
      </c>
      <c r="BR46" s="215">
        <v>3237</v>
      </c>
    </row>
    <row r="47" spans="1:70" ht="12.75" customHeight="1">
      <c r="A47" s="44" t="str">
        <f t="shared" si="21"/>
        <v>LA33238</v>
      </c>
      <c r="B47" s="313" t="s">
        <v>1855</v>
      </c>
      <c r="C47" s="313" t="s">
        <v>1850</v>
      </c>
      <c r="D47" s="264" t="s">
        <v>544</v>
      </c>
      <c r="E47" s="402"/>
      <c r="F47" s="118" t="s">
        <v>57</v>
      </c>
      <c r="G47" s="118" t="s">
        <v>76</v>
      </c>
      <c r="H47" s="48" t="s">
        <v>74</v>
      </c>
      <c r="I47" s="223" t="s">
        <v>1798</v>
      </c>
      <c r="J47" s="636" t="s">
        <v>1800</v>
      </c>
      <c r="K47" s="636" t="s">
        <v>1797</v>
      </c>
      <c r="L47" s="223" t="s">
        <v>1799</v>
      </c>
      <c r="M47" s="48">
        <v>2.6762000000000001</v>
      </c>
      <c r="N47" s="119">
        <v>4</v>
      </c>
      <c r="O47" s="233"/>
      <c r="P47" s="233"/>
      <c r="Q47" s="49"/>
      <c r="R47" s="50"/>
      <c r="S47" s="51"/>
      <c r="T47" s="52"/>
      <c r="U47" s="53"/>
      <c r="V47" s="54"/>
      <c r="W47" s="55"/>
      <c r="X47" s="56"/>
      <c r="Y47" s="57"/>
      <c r="Z47" s="58"/>
      <c r="AA47" s="59"/>
      <c r="AB47" s="95"/>
      <c r="AC47" s="95"/>
      <c r="AD47" s="60">
        <f t="shared" si="2"/>
        <v>0</v>
      </c>
      <c r="AE47" s="61">
        <f t="shared" si="22"/>
        <v>0</v>
      </c>
      <c r="AF47" s="62"/>
      <c r="AG47" s="62"/>
      <c r="AH47" s="63"/>
      <c r="AI47" s="149"/>
      <c r="AJ47" s="62"/>
      <c r="AK47" s="62"/>
      <c r="AL47" s="516"/>
      <c r="AM47" s="510"/>
      <c r="AN47" s="62">
        <f>ROUND(CEILING(AR47*('Summary '!$J$2/100+1),5),0)-1</f>
        <v>244</v>
      </c>
      <c r="AO47" s="63">
        <f t="shared" si="23"/>
        <v>0</v>
      </c>
      <c r="AP47" s="63">
        <f t="shared" si="24"/>
        <v>0</v>
      </c>
      <c r="AQ47" s="63"/>
      <c r="AR47" s="62">
        <v>199</v>
      </c>
      <c r="AS47" s="62"/>
      <c r="AT47" s="514"/>
      <c r="AU47" s="515"/>
      <c r="AV47" s="511">
        <f t="shared" si="25"/>
        <v>199</v>
      </c>
      <c r="AW47" s="511">
        <f t="shared" si="26"/>
        <v>199</v>
      </c>
      <c r="AX47" s="64"/>
      <c r="AY47" s="65"/>
      <c r="AZ47" s="66"/>
      <c r="BA47" s="67"/>
      <c r="BB47" s="68"/>
      <c r="BC47" s="45">
        <f t="shared" si="27"/>
        <v>0</v>
      </c>
      <c r="BD47" s="44">
        <f t="shared" si="28"/>
        <v>0</v>
      </c>
      <c r="BE47" s="512">
        <f t="shared" si="29"/>
        <v>199</v>
      </c>
      <c r="BF47" s="400"/>
      <c r="BG47" s="210">
        <f t="shared" si="30"/>
        <v>0</v>
      </c>
      <c r="BH47" s="512">
        <f t="shared" si="31"/>
        <v>218.9</v>
      </c>
      <c r="BI47" s="95"/>
      <c r="BJ47" s="44">
        <f t="shared" si="32"/>
        <v>0</v>
      </c>
      <c r="BK47" s="512">
        <f t="shared" si="33"/>
        <v>228.85</v>
      </c>
      <c r="BL47" s="95"/>
      <c r="BM47" s="210">
        <f t="shared" si="34"/>
        <v>0</v>
      </c>
      <c r="BN47" s="512">
        <f t="shared" si="35"/>
        <v>238.79999999999998</v>
      </c>
      <c r="BO47" s="397">
        <f t="shared" si="36"/>
        <v>0</v>
      </c>
      <c r="BP47" s="210">
        <f t="shared" si="37"/>
        <v>0</v>
      </c>
      <c r="BQ47" s="44">
        <f t="shared" si="38"/>
        <v>0</v>
      </c>
      <c r="BR47" s="215">
        <v>3238</v>
      </c>
    </row>
    <row r="48" spans="1:70" ht="12.75" customHeight="1">
      <c r="A48" s="44" t="str">
        <f t="shared" si="21"/>
        <v>LA33239</v>
      </c>
      <c r="B48" s="313" t="s">
        <v>1855</v>
      </c>
      <c r="C48" s="313" t="s">
        <v>1851</v>
      </c>
      <c r="D48" s="264" t="s">
        <v>544</v>
      </c>
      <c r="E48" s="402"/>
      <c r="F48" s="48" t="s">
        <v>574</v>
      </c>
      <c r="G48" s="118" t="s">
        <v>76</v>
      </c>
      <c r="H48" s="48" t="s">
        <v>74</v>
      </c>
      <c r="I48" s="223" t="s">
        <v>1798</v>
      </c>
      <c r="J48" s="636" t="s">
        <v>1800</v>
      </c>
      <c r="K48" s="636" t="s">
        <v>1797</v>
      </c>
      <c r="L48" s="223" t="s">
        <v>1799</v>
      </c>
      <c r="M48" s="48">
        <v>1.4060999999999999</v>
      </c>
      <c r="N48" s="119">
        <v>1</v>
      </c>
      <c r="O48" s="233"/>
      <c r="P48" s="233"/>
      <c r="Q48" s="49"/>
      <c r="R48" s="50"/>
      <c r="S48" s="51"/>
      <c r="T48" s="52"/>
      <c r="U48" s="53"/>
      <c r="V48" s="54"/>
      <c r="W48" s="55"/>
      <c r="X48" s="56"/>
      <c r="Y48" s="57"/>
      <c r="Z48" s="58"/>
      <c r="AA48" s="59"/>
      <c r="AB48" s="95"/>
      <c r="AC48" s="95"/>
      <c r="AD48" s="60">
        <f t="shared" si="2"/>
        <v>0</v>
      </c>
      <c r="AE48" s="61">
        <f t="shared" si="22"/>
        <v>0</v>
      </c>
      <c r="AF48" s="62"/>
      <c r="AG48" s="62"/>
      <c r="AH48" s="63"/>
      <c r="AI48" s="149"/>
      <c r="AJ48" s="62"/>
      <c r="AK48" s="62"/>
      <c r="AL48" s="516"/>
      <c r="AM48" s="510"/>
      <c r="AN48" s="62">
        <f>ROUND(CEILING(AR48*('Summary '!$J$2/100+1),5),0)-1</f>
        <v>149</v>
      </c>
      <c r="AO48" s="63">
        <f t="shared" si="23"/>
        <v>0</v>
      </c>
      <c r="AP48" s="63">
        <f t="shared" si="24"/>
        <v>0</v>
      </c>
      <c r="AQ48" s="63"/>
      <c r="AR48" s="62">
        <v>119</v>
      </c>
      <c r="AS48" s="62"/>
      <c r="AT48" s="514"/>
      <c r="AU48" s="515"/>
      <c r="AV48" s="511">
        <f t="shared" si="25"/>
        <v>119</v>
      </c>
      <c r="AW48" s="511">
        <f t="shared" si="26"/>
        <v>119</v>
      </c>
      <c r="AX48" s="64"/>
      <c r="AY48" s="65"/>
      <c r="AZ48" s="66"/>
      <c r="BA48" s="67"/>
      <c r="BB48" s="68"/>
      <c r="BC48" s="45">
        <f t="shared" si="27"/>
        <v>0</v>
      </c>
      <c r="BD48" s="44">
        <f t="shared" si="28"/>
        <v>0</v>
      </c>
      <c r="BE48" s="512">
        <f t="shared" si="29"/>
        <v>119</v>
      </c>
      <c r="BF48" s="400"/>
      <c r="BG48" s="210">
        <f t="shared" si="30"/>
        <v>0</v>
      </c>
      <c r="BH48" s="512">
        <f t="shared" si="31"/>
        <v>130.9</v>
      </c>
      <c r="BI48" s="95"/>
      <c r="BJ48" s="44">
        <f t="shared" si="32"/>
        <v>0</v>
      </c>
      <c r="BK48" s="512">
        <f t="shared" si="33"/>
        <v>136.85</v>
      </c>
      <c r="BL48" s="95"/>
      <c r="BM48" s="210">
        <f t="shared" si="34"/>
        <v>0</v>
      </c>
      <c r="BN48" s="512">
        <f t="shared" si="35"/>
        <v>142.79999999999998</v>
      </c>
      <c r="BO48" s="397">
        <f t="shared" si="36"/>
        <v>0</v>
      </c>
      <c r="BP48" s="210">
        <f t="shared" si="37"/>
        <v>0</v>
      </c>
      <c r="BQ48" s="44">
        <f t="shared" si="38"/>
        <v>0</v>
      </c>
      <c r="BR48" s="215">
        <v>3239</v>
      </c>
    </row>
    <row r="49" spans="1:70" ht="12.75" customHeight="1">
      <c r="A49" s="44" t="str">
        <f t="shared" si="21"/>
        <v>LA33240</v>
      </c>
      <c r="B49" s="313" t="s">
        <v>1855</v>
      </c>
      <c r="C49" s="313" t="s">
        <v>1852</v>
      </c>
      <c r="D49" s="264" t="s">
        <v>544</v>
      </c>
      <c r="E49" s="402"/>
      <c r="F49" s="48" t="s">
        <v>574</v>
      </c>
      <c r="G49" s="118" t="s">
        <v>76</v>
      </c>
      <c r="H49" s="48" t="s">
        <v>74</v>
      </c>
      <c r="I49" s="223" t="s">
        <v>1798</v>
      </c>
      <c r="J49" s="636" t="s">
        <v>1800</v>
      </c>
      <c r="K49" s="636" t="s">
        <v>1797</v>
      </c>
      <c r="L49" s="223" t="s">
        <v>1799</v>
      </c>
      <c r="M49" s="48">
        <v>1.4967999999999999</v>
      </c>
      <c r="N49" s="119">
        <v>1</v>
      </c>
      <c r="O49" s="233"/>
      <c r="P49" s="233"/>
      <c r="Q49" s="49"/>
      <c r="R49" s="50"/>
      <c r="S49" s="51"/>
      <c r="T49" s="52"/>
      <c r="U49" s="53"/>
      <c r="V49" s="54"/>
      <c r="W49" s="55"/>
      <c r="X49" s="56"/>
      <c r="Y49" s="57"/>
      <c r="Z49" s="58"/>
      <c r="AA49" s="59"/>
      <c r="AB49" s="95"/>
      <c r="AC49" s="95"/>
      <c r="AD49" s="60">
        <f t="shared" si="2"/>
        <v>0</v>
      </c>
      <c r="AE49" s="61">
        <f t="shared" si="22"/>
        <v>0</v>
      </c>
      <c r="AF49" s="62"/>
      <c r="AG49" s="62"/>
      <c r="AH49" s="63"/>
      <c r="AI49" s="149"/>
      <c r="AJ49" s="62"/>
      <c r="AK49" s="62"/>
      <c r="AL49" s="516"/>
      <c r="AM49" s="510"/>
      <c r="AN49" s="62">
        <f>ROUND(CEILING(AR49*('Summary '!$J$2/100+1),5),0)-1</f>
        <v>154</v>
      </c>
      <c r="AO49" s="63">
        <f t="shared" si="23"/>
        <v>0</v>
      </c>
      <c r="AP49" s="63">
        <f t="shared" si="24"/>
        <v>0</v>
      </c>
      <c r="AQ49" s="63"/>
      <c r="AR49" s="62">
        <v>124</v>
      </c>
      <c r="AS49" s="62"/>
      <c r="AT49" s="514"/>
      <c r="AU49" s="515"/>
      <c r="AV49" s="511">
        <f t="shared" si="25"/>
        <v>124</v>
      </c>
      <c r="AW49" s="511">
        <f t="shared" si="26"/>
        <v>124</v>
      </c>
      <c r="AX49" s="64"/>
      <c r="AY49" s="65"/>
      <c r="AZ49" s="66"/>
      <c r="BA49" s="67"/>
      <c r="BB49" s="68"/>
      <c r="BC49" s="45">
        <f t="shared" si="27"/>
        <v>0</v>
      </c>
      <c r="BD49" s="44">
        <f t="shared" si="28"/>
        <v>0</v>
      </c>
      <c r="BE49" s="512">
        <f t="shared" si="29"/>
        <v>124</v>
      </c>
      <c r="BF49" s="400"/>
      <c r="BG49" s="210">
        <f t="shared" si="30"/>
        <v>0</v>
      </c>
      <c r="BH49" s="512">
        <f t="shared" si="31"/>
        <v>136.4</v>
      </c>
      <c r="BI49" s="95"/>
      <c r="BJ49" s="44">
        <f t="shared" si="32"/>
        <v>0</v>
      </c>
      <c r="BK49" s="512">
        <f t="shared" si="33"/>
        <v>142.6</v>
      </c>
      <c r="BL49" s="95"/>
      <c r="BM49" s="210">
        <f t="shared" si="34"/>
        <v>0</v>
      </c>
      <c r="BN49" s="512">
        <f t="shared" si="35"/>
        <v>148.79999999999998</v>
      </c>
      <c r="BO49" s="397">
        <f t="shared" si="36"/>
        <v>0</v>
      </c>
      <c r="BP49" s="210">
        <f t="shared" si="37"/>
        <v>0</v>
      </c>
      <c r="BQ49" s="44">
        <f t="shared" si="38"/>
        <v>0</v>
      </c>
      <c r="BR49" s="215">
        <v>3240</v>
      </c>
    </row>
    <row r="50" spans="1:70" ht="12.75" customHeight="1">
      <c r="A50" s="44" t="str">
        <f t="shared" si="21"/>
        <v>LA33241</v>
      </c>
      <c r="B50" s="313" t="s">
        <v>1855</v>
      </c>
      <c r="C50" s="313" t="s">
        <v>1853</v>
      </c>
      <c r="D50" s="264" t="s">
        <v>544</v>
      </c>
      <c r="E50" s="402"/>
      <c r="F50" s="118" t="s">
        <v>331</v>
      </c>
      <c r="G50" s="118" t="s">
        <v>76</v>
      </c>
      <c r="H50" s="48" t="s">
        <v>74</v>
      </c>
      <c r="I50" s="223" t="s">
        <v>1798</v>
      </c>
      <c r="J50" s="636" t="s">
        <v>1800</v>
      </c>
      <c r="K50" s="636" t="s">
        <v>1797</v>
      </c>
      <c r="L50" s="223" t="s">
        <v>1799</v>
      </c>
      <c r="M50" s="48">
        <v>1.6102000000000001</v>
      </c>
      <c r="N50" s="119">
        <v>1</v>
      </c>
      <c r="O50" s="233"/>
      <c r="P50" s="233"/>
      <c r="Q50" s="49"/>
      <c r="R50" s="50"/>
      <c r="S50" s="51"/>
      <c r="T50" s="52"/>
      <c r="U50" s="53"/>
      <c r="V50" s="54"/>
      <c r="W50" s="55"/>
      <c r="X50" s="56"/>
      <c r="Y50" s="57"/>
      <c r="Z50" s="58"/>
      <c r="AA50" s="59"/>
      <c r="AB50" s="95"/>
      <c r="AC50" s="95"/>
      <c r="AD50" s="60">
        <f t="shared" si="2"/>
        <v>0</v>
      </c>
      <c r="AE50" s="61">
        <f t="shared" si="22"/>
        <v>0</v>
      </c>
      <c r="AF50" s="62"/>
      <c r="AG50" s="62"/>
      <c r="AH50" s="63"/>
      <c r="AI50" s="149"/>
      <c r="AJ50" s="62"/>
      <c r="AK50" s="62"/>
      <c r="AL50" s="516"/>
      <c r="AM50" s="510"/>
      <c r="AN50" s="62">
        <f>ROUND(CEILING(AR50*('Summary '!$J$2/100+1),5),0)-1</f>
        <v>159</v>
      </c>
      <c r="AO50" s="63">
        <f t="shared" si="23"/>
        <v>0</v>
      </c>
      <c r="AP50" s="63">
        <f t="shared" si="24"/>
        <v>0</v>
      </c>
      <c r="AQ50" s="63"/>
      <c r="AR50" s="62">
        <v>129</v>
      </c>
      <c r="AS50" s="62"/>
      <c r="AT50" s="514"/>
      <c r="AU50" s="515"/>
      <c r="AV50" s="511">
        <f t="shared" si="25"/>
        <v>129</v>
      </c>
      <c r="AW50" s="511">
        <f t="shared" si="26"/>
        <v>129</v>
      </c>
      <c r="AX50" s="64"/>
      <c r="AY50" s="65"/>
      <c r="AZ50" s="66"/>
      <c r="BA50" s="67"/>
      <c r="BB50" s="68"/>
      <c r="BC50" s="45">
        <f t="shared" si="27"/>
        <v>0</v>
      </c>
      <c r="BD50" s="44">
        <f t="shared" si="28"/>
        <v>0</v>
      </c>
      <c r="BE50" s="512">
        <f t="shared" si="29"/>
        <v>129</v>
      </c>
      <c r="BF50" s="400"/>
      <c r="BG50" s="210">
        <f t="shared" si="30"/>
        <v>0</v>
      </c>
      <c r="BH50" s="512">
        <f t="shared" si="31"/>
        <v>141.9</v>
      </c>
      <c r="BI50" s="95"/>
      <c r="BJ50" s="44">
        <f t="shared" si="32"/>
        <v>0</v>
      </c>
      <c r="BK50" s="512">
        <f t="shared" si="33"/>
        <v>148.35</v>
      </c>
      <c r="BL50" s="95"/>
      <c r="BM50" s="210">
        <f t="shared" si="34"/>
        <v>0</v>
      </c>
      <c r="BN50" s="512">
        <f t="shared" si="35"/>
        <v>154.79999999999998</v>
      </c>
      <c r="BO50" s="397">
        <f t="shared" si="36"/>
        <v>0</v>
      </c>
      <c r="BP50" s="210">
        <f t="shared" si="37"/>
        <v>0</v>
      </c>
      <c r="BQ50" s="44">
        <f t="shared" si="38"/>
        <v>0</v>
      </c>
      <c r="BR50" s="215">
        <v>3241</v>
      </c>
    </row>
    <row r="51" spans="1:70" ht="12.75" customHeight="1">
      <c r="A51" s="44" t="str">
        <f t="shared" si="21"/>
        <v>LA33242</v>
      </c>
      <c r="B51" s="313" t="s">
        <v>1855</v>
      </c>
      <c r="C51" s="313" t="s">
        <v>1854</v>
      </c>
      <c r="D51" s="264" t="s">
        <v>544</v>
      </c>
      <c r="E51" s="402"/>
      <c r="F51" s="118" t="s">
        <v>331</v>
      </c>
      <c r="G51" s="118" t="s">
        <v>76</v>
      </c>
      <c r="H51" s="48" t="s">
        <v>74</v>
      </c>
      <c r="I51" s="223" t="s">
        <v>1798</v>
      </c>
      <c r="J51" s="636" t="s">
        <v>1800</v>
      </c>
      <c r="K51" s="636" t="s">
        <v>1797</v>
      </c>
      <c r="L51" s="223" t="s">
        <v>1799</v>
      </c>
      <c r="M51" s="48">
        <v>2.1999</v>
      </c>
      <c r="N51" s="119">
        <v>1</v>
      </c>
      <c r="O51" s="233"/>
      <c r="P51" s="233"/>
      <c r="Q51" s="49"/>
      <c r="R51" s="50"/>
      <c r="S51" s="51"/>
      <c r="T51" s="52"/>
      <c r="U51" s="53"/>
      <c r="V51" s="54"/>
      <c r="W51" s="55"/>
      <c r="X51" s="56"/>
      <c r="Y51" s="57"/>
      <c r="Z51" s="58"/>
      <c r="AA51" s="59"/>
      <c r="AB51" s="95"/>
      <c r="AC51" s="95"/>
      <c r="AD51" s="60">
        <f t="shared" si="2"/>
        <v>0</v>
      </c>
      <c r="AE51" s="61">
        <f t="shared" si="22"/>
        <v>0</v>
      </c>
      <c r="AF51" s="62"/>
      <c r="AG51" s="62"/>
      <c r="AH51" s="63"/>
      <c r="AI51" s="149"/>
      <c r="AJ51" s="62"/>
      <c r="AK51" s="62"/>
      <c r="AL51" s="516"/>
      <c r="AM51" s="510"/>
      <c r="AN51" s="62">
        <f>ROUND(CEILING(AR51*('Summary '!$J$2/100+1),5),0)-1</f>
        <v>189</v>
      </c>
      <c r="AO51" s="63">
        <f t="shared" si="23"/>
        <v>0</v>
      </c>
      <c r="AP51" s="63">
        <f t="shared" si="24"/>
        <v>0</v>
      </c>
      <c r="AQ51" s="63"/>
      <c r="AR51" s="62">
        <v>154</v>
      </c>
      <c r="AS51" s="62"/>
      <c r="AT51" s="514"/>
      <c r="AU51" s="515"/>
      <c r="AV51" s="511">
        <f t="shared" si="25"/>
        <v>154</v>
      </c>
      <c r="AW51" s="511">
        <f t="shared" si="26"/>
        <v>154</v>
      </c>
      <c r="AX51" s="64"/>
      <c r="AY51" s="65"/>
      <c r="AZ51" s="66"/>
      <c r="BA51" s="67"/>
      <c r="BB51" s="68"/>
      <c r="BC51" s="45">
        <f t="shared" si="27"/>
        <v>0</v>
      </c>
      <c r="BD51" s="44">
        <f t="shared" si="28"/>
        <v>0</v>
      </c>
      <c r="BE51" s="512">
        <f t="shared" si="29"/>
        <v>154</v>
      </c>
      <c r="BF51" s="400"/>
      <c r="BG51" s="210">
        <f t="shared" si="30"/>
        <v>0</v>
      </c>
      <c r="BH51" s="512">
        <f t="shared" si="31"/>
        <v>169.4</v>
      </c>
      <c r="BI51" s="95"/>
      <c r="BJ51" s="44">
        <f t="shared" si="32"/>
        <v>0</v>
      </c>
      <c r="BK51" s="512">
        <f t="shared" si="33"/>
        <v>177.1</v>
      </c>
      <c r="BL51" s="95"/>
      <c r="BM51" s="210">
        <f t="shared" si="34"/>
        <v>0</v>
      </c>
      <c r="BN51" s="512">
        <f t="shared" si="35"/>
        <v>184.79999999999998</v>
      </c>
      <c r="BO51" s="397">
        <f t="shared" si="36"/>
        <v>0</v>
      </c>
      <c r="BP51" s="210">
        <f t="shared" si="37"/>
        <v>0</v>
      </c>
      <c r="BQ51" s="44">
        <f t="shared" si="38"/>
        <v>0</v>
      </c>
      <c r="BR51" s="215">
        <v>3242</v>
      </c>
    </row>
    <row r="52" spans="1:70" ht="17">
      <c r="A52" s="116"/>
      <c r="B52" s="116"/>
      <c r="C52" s="297" t="s">
        <v>1839</v>
      </c>
      <c r="D52" s="116"/>
      <c r="E52" s="229"/>
      <c r="F52" s="116"/>
      <c r="G52" s="116"/>
      <c r="H52" s="116"/>
      <c r="I52" s="116"/>
      <c r="J52" s="116"/>
      <c r="K52" s="116"/>
      <c r="L52" s="116"/>
      <c r="M52" s="116"/>
      <c r="N52" s="116"/>
      <c r="O52" s="229"/>
      <c r="P52" s="229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230"/>
      <c r="AC52" s="230"/>
      <c r="AD52" s="116"/>
      <c r="AE52" s="116"/>
      <c r="AF52" s="116"/>
      <c r="AG52" s="116"/>
      <c r="AH52" s="116"/>
      <c r="AI52" s="116"/>
      <c r="AJ52" s="229"/>
      <c r="AK52" s="116"/>
      <c r="AL52" s="116"/>
      <c r="AM52" s="116"/>
      <c r="AN52" s="229"/>
      <c r="AO52" s="229"/>
      <c r="AP52" s="229"/>
      <c r="AQ52" s="229"/>
      <c r="AR52" s="116"/>
      <c r="AS52" s="229"/>
      <c r="AT52" s="229"/>
      <c r="AU52" s="229"/>
      <c r="AV52" s="229"/>
      <c r="AW52" s="229"/>
      <c r="AX52" s="230"/>
      <c r="AY52" s="230"/>
      <c r="AZ52" s="230"/>
      <c r="BA52" s="230"/>
      <c r="BB52" s="230"/>
      <c r="BC52" s="229"/>
      <c r="BD52" s="229"/>
      <c r="BE52" s="229"/>
      <c r="BF52" s="230"/>
      <c r="BG52" s="229"/>
      <c r="BH52" s="230"/>
      <c r="BI52" s="229"/>
      <c r="BJ52" s="229"/>
      <c r="BK52" s="229"/>
      <c r="BL52" s="229"/>
      <c r="BM52" s="229"/>
      <c r="BN52" s="229"/>
      <c r="BO52" s="229"/>
      <c r="BP52" s="229"/>
      <c r="BQ52" s="116"/>
      <c r="BR52" s="231"/>
    </row>
    <row r="53" spans="1:70" ht="12.75" customHeight="1">
      <c r="A53" s="44" t="str">
        <f t="shared" ref="A53:A60" si="39">"LA3"&amp;REPT(0,4-LEN(BR53))&amp;BR53</f>
        <v>LA33228</v>
      </c>
      <c r="B53" s="313" t="s">
        <v>1839</v>
      </c>
      <c r="C53" s="313" t="s">
        <v>1840</v>
      </c>
      <c r="D53" s="264" t="s">
        <v>544</v>
      </c>
      <c r="E53" s="402"/>
      <c r="F53" s="118" t="s">
        <v>59</v>
      </c>
      <c r="G53" s="118" t="s">
        <v>76</v>
      </c>
      <c r="H53" s="48" t="s">
        <v>74</v>
      </c>
      <c r="I53" s="223" t="s">
        <v>1798</v>
      </c>
      <c r="J53" s="636" t="s">
        <v>1800</v>
      </c>
      <c r="K53" s="636" t="s">
        <v>1797</v>
      </c>
      <c r="L53" s="223" t="s">
        <v>1799</v>
      </c>
      <c r="M53" s="48">
        <v>2.9256684000000002</v>
      </c>
      <c r="N53" s="119">
        <v>10</v>
      </c>
      <c r="O53" s="233"/>
      <c r="P53" s="233"/>
      <c r="Q53" s="49"/>
      <c r="R53" s="50"/>
      <c r="S53" s="51"/>
      <c r="T53" s="52"/>
      <c r="U53" s="53"/>
      <c r="V53" s="54"/>
      <c r="W53" s="55"/>
      <c r="X53" s="56"/>
      <c r="Y53" s="57"/>
      <c r="Z53" s="58"/>
      <c r="AA53" s="59"/>
      <c r="AB53" s="95"/>
      <c r="AC53" s="95"/>
      <c r="AD53" s="60">
        <f t="shared" si="2"/>
        <v>0</v>
      </c>
      <c r="AE53" s="61">
        <f t="shared" ref="AE53:AE60" si="40">N53*AD53</f>
        <v>0</v>
      </c>
      <c r="AF53" s="62"/>
      <c r="AG53" s="62"/>
      <c r="AH53" s="63"/>
      <c r="AI53" s="149"/>
      <c r="AJ53" s="62"/>
      <c r="AK53" s="62"/>
      <c r="AL53" s="516"/>
      <c r="AM53" s="510"/>
      <c r="AN53" s="62">
        <f>ROUND(CEILING(AR53*('Summary '!$J$4/100+1),5),0)-1</f>
        <v>234</v>
      </c>
      <c r="AO53" s="63">
        <f t="shared" ref="AO53:AO60" si="41">IF(P53=TRUE,-0.05,0)</f>
        <v>0</v>
      </c>
      <c r="AP53" s="63">
        <f t="shared" ref="AP53:AP60" si="42">IF(O53=TRUE,0.15,0)</f>
        <v>0</v>
      </c>
      <c r="AQ53" s="63"/>
      <c r="AR53" s="62">
        <v>189</v>
      </c>
      <c r="AS53" s="62"/>
      <c r="AT53" s="514"/>
      <c r="AU53" s="515"/>
      <c r="AV53" s="511">
        <f t="shared" ref="AV53:AV60" si="43">IF(OrderFormType="Wholesale",CEILING(AR53*ExchRate,ExchRateRoundUpTo),CEILING(AN53*ExchRate,ExchRateRoundUpTo)/1.22)</f>
        <v>189</v>
      </c>
      <c r="AW53" s="511">
        <f t="shared" ref="AW53:AW60" si="44">AV53*(1+AO53+AP53)</f>
        <v>189</v>
      </c>
      <c r="AX53" s="64"/>
      <c r="AY53" s="65"/>
      <c r="AZ53" s="66"/>
      <c r="BA53" s="67"/>
      <c r="BB53" s="68"/>
      <c r="BC53" s="45">
        <f t="shared" ref="BC53:BC60" si="45">SUM(AX53:BB53)</f>
        <v>0</v>
      </c>
      <c r="BD53" s="44">
        <f t="shared" ref="BD53:BD60" si="46">N53*BC53</f>
        <v>0</v>
      </c>
      <c r="BE53" s="512">
        <f t="shared" ref="BE53:BE60" si="47">AV53*(1+AO53+AP53)</f>
        <v>189</v>
      </c>
      <c r="BF53" s="400"/>
      <c r="BG53" s="210">
        <f t="shared" ref="BG53:BG60" si="48">$N53*BF53</f>
        <v>0</v>
      </c>
      <c r="BH53" s="512">
        <f t="shared" ref="BH53:BH60" si="49">$AV53*(1.1+$AO53+$AP53)</f>
        <v>207.9</v>
      </c>
      <c r="BI53" s="95"/>
      <c r="BJ53" s="44">
        <f t="shared" ref="BJ53:BJ60" si="50">N53*BI53</f>
        <v>0</v>
      </c>
      <c r="BK53" s="512">
        <f t="shared" ref="BK53:BK60" si="51">AV53*(1.15+AO53+AP53)</f>
        <v>217.35</v>
      </c>
      <c r="BL53" s="95"/>
      <c r="BM53" s="210">
        <f t="shared" ref="BM53:BM60" si="52">N53*BL53</f>
        <v>0</v>
      </c>
      <c r="BN53" s="512">
        <f t="shared" ref="BN53:BN60" si="53">AV53*(1.2+AO53+AP53)</f>
        <v>226.79999999999998</v>
      </c>
      <c r="BO53" s="397">
        <f t="shared" ref="BO53:BO60" si="54">(AD53*AW53)+(BC53*BE53)+(BF53*BH53)+(BI53*BK53)+(BL53*BN53)</f>
        <v>0</v>
      </c>
      <c r="BP53" s="210">
        <f t="shared" ref="BP53:BP60" si="55">AD53+BC53+BF53+BI53+BL53</f>
        <v>0</v>
      </c>
      <c r="BQ53" s="44">
        <f t="shared" ref="BQ53:BQ60" si="56">N53*BP53</f>
        <v>0</v>
      </c>
      <c r="BR53" s="215">
        <v>3228</v>
      </c>
    </row>
    <row r="54" spans="1:70" ht="12.75" customHeight="1">
      <c r="A54" s="44" t="str">
        <f t="shared" si="39"/>
        <v>LA33229</v>
      </c>
      <c r="B54" s="313" t="s">
        <v>1839</v>
      </c>
      <c r="C54" s="313" t="s">
        <v>1841</v>
      </c>
      <c r="D54" s="264" t="s">
        <v>544</v>
      </c>
      <c r="E54" s="402"/>
      <c r="F54" s="118" t="s">
        <v>59</v>
      </c>
      <c r="G54" s="118" t="s">
        <v>76</v>
      </c>
      <c r="H54" s="48" t="s">
        <v>74</v>
      </c>
      <c r="I54" s="223" t="s">
        <v>1798</v>
      </c>
      <c r="J54" s="636" t="s">
        <v>1800</v>
      </c>
      <c r="K54" s="636" t="s">
        <v>1797</v>
      </c>
      <c r="L54" s="223" t="s">
        <v>1799</v>
      </c>
      <c r="M54" s="48">
        <v>3.2658624000000001</v>
      </c>
      <c r="N54" s="119">
        <v>10</v>
      </c>
      <c r="O54" s="233"/>
      <c r="P54" s="233"/>
      <c r="Q54" s="49"/>
      <c r="R54" s="50"/>
      <c r="S54" s="51"/>
      <c r="T54" s="52"/>
      <c r="U54" s="53"/>
      <c r="V54" s="54"/>
      <c r="W54" s="55"/>
      <c r="X54" s="56"/>
      <c r="Y54" s="57"/>
      <c r="Z54" s="58"/>
      <c r="AA54" s="59"/>
      <c r="AB54" s="95"/>
      <c r="AC54" s="95"/>
      <c r="AD54" s="60">
        <f t="shared" si="2"/>
        <v>0</v>
      </c>
      <c r="AE54" s="61">
        <f t="shared" si="40"/>
        <v>0</v>
      </c>
      <c r="AF54" s="62"/>
      <c r="AG54" s="62"/>
      <c r="AH54" s="63"/>
      <c r="AI54" s="149"/>
      <c r="AJ54" s="62"/>
      <c r="AK54" s="62"/>
      <c r="AL54" s="516"/>
      <c r="AM54" s="510"/>
      <c r="AN54" s="62">
        <f>ROUND(CEILING(AR54*('Summary '!$J$4/100+1),5),0)-1</f>
        <v>249</v>
      </c>
      <c r="AO54" s="63">
        <f t="shared" si="41"/>
        <v>0</v>
      </c>
      <c r="AP54" s="63">
        <f t="shared" si="42"/>
        <v>0</v>
      </c>
      <c r="AQ54" s="63"/>
      <c r="AR54" s="62">
        <v>204</v>
      </c>
      <c r="AS54" s="62"/>
      <c r="AT54" s="514"/>
      <c r="AU54" s="515"/>
      <c r="AV54" s="511">
        <f t="shared" si="43"/>
        <v>204</v>
      </c>
      <c r="AW54" s="511">
        <f t="shared" si="44"/>
        <v>204</v>
      </c>
      <c r="AX54" s="64"/>
      <c r="AY54" s="65"/>
      <c r="AZ54" s="66"/>
      <c r="BA54" s="67"/>
      <c r="BB54" s="68"/>
      <c r="BC54" s="45">
        <f t="shared" si="45"/>
        <v>0</v>
      </c>
      <c r="BD54" s="44">
        <f t="shared" si="46"/>
        <v>0</v>
      </c>
      <c r="BE54" s="512">
        <f t="shared" si="47"/>
        <v>204</v>
      </c>
      <c r="BF54" s="400"/>
      <c r="BG54" s="210">
        <f t="shared" si="48"/>
        <v>0</v>
      </c>
      <c r="BH54" s="512">
        <f t="shared" si="49"/>
        <v>224.4</v>
      </c>
      <c r="BI54" s="95"/>
      <c r="BJ54" s="44">
        <f t="shared" si="50"/>
        <v>0</v>
      </c>
      <c r="BK54" s="512">
        <f t="shared" si="51"/>
        <v>234.6</v>
      </c>
      <c r="BL54" s="95"/>
      <c r="BM54" s="210">
        <f t="shared" si="52"/>
        <v>0</v>
      </c>
      <c r="BN54" s="512">
        <f t="shared" si="53"/>
        <v>244.79999999999998</v>
      </c>
      <c r="BO54" s="397">
        <f t="shared" si="54"/>
        <v>0</v>
      </c>
      <c r="BP54" s="210">
        <f t="shared" si="55"/>
        <v>0</v>
      </c>
      <c r="BQ54" s="44">
        <f t="shared" si="56"/>
        <v>0</v>
      </c>
      <c r="BR54" s="215">
        <v>3229</v>
      </c>
    </row>
    <row r="55" spans="1:70" ht="12.75" customHeight="1">
      <c r="A55" s="44" t="str">
        <f t="shared" si="39"/>
        <v>LA33230</v>
      </c>
      <c r="B55" s="313" t="s">
        <v>1839</v>
      </c>
      <c r="C55" s="313" t="s">
        <v>1842</v>
      </c>
      <c r="D55" s="264" t="s">
        <v>544</v>
      </c>
      <c r="E55" s="402"/>
      <c r="F55" s="118" t="s">
        <v>59</v>
      </c>
      <c r="G55" s="118" t="s">
        <v>76</v>
      </c>
      <c r="H55" s="48" t="s">
        <v>74</v>
      </c>
      <c r="I55" s="223" t="s">
        <v>1798</v>
      </c>
      <c r="J55" s="636" t="s">
        <v>1800</v>
      </c>
      <c r="K55" s="636" t="s">
        <v>1797</v>
      </c>
      <c r="L55" s="223" t="s">
        <v>1799</v>
      </c>
      <c r="M55" s="48">
        <v>2.8803091999999997</v>
      </c>
      <c r="N55" s="119">
        <v>5</v>
      </c>
      <c r="O55" s="233"/>
      <c r="P55" s="233"/>
      <c r="Q55" s="49"/>
      <c r="R55" s="50"/>
      <c r="S55" s="51"/>
      <c r="T55" s="52"/>
      <c r="U55" s="53"/>
      <c r="V55" s="54"/>
      <c r="W55" s="55"/>
      <c r="X55" s="56"/>
      <c r="Y55" s="57"/>
      <c r="Z55" s="58"/>
      <c r="AA55" s="59"/>
      <c r="AB55" s="95"/>
      <c r="AC55" s="95"/>
      <c r="AD55" s="60">
        <f t="shared" si="2"/>
        <v>0</v>
      </c>
      <c r="AE55" s="61">
        <f t="shared" si="40"/>
        <v>0</v>
      </c>
      <c r="AF55" s="62"/>
      <c r="AG55" s="62"/>
      <c r="AH55" s="63"/>
      <c r="AI55" s="149"/>
      <c r="AJ55" s="62"/>
      <c r="AK55" s="62"/>
      <c r="AL55" s="516"/>
      <c r="AM55" s="510"/>
      <c r="AN55" s="62">
        <f>ROUND(CEILING(AR55*('Summary '!$J$4/100+1),5),0)-1</f>
        <v>214</v>
      </c>
      <c r="AO55" s="63">
        <f t="shared" si="41"/>
        <v>0</v>
      </c>
      <c r="AP55" s="63">
        <f t="shared" si="42"/>
        <v>0</v>
      </c>
      <c r="AQ55" s="63"/>
      <c r="AR55" s="62">
        <v>174</v>
      </c>
      <c r="AS55" s="62"/>
      <c r="AT55" s="514"/>
      <c r="AU55" s="515"/>
      <c r="AV55" s="511">
        <f t="shared" si="43"/>
        <v>174</v>
      </c>
      <c r="AW55" s="511">
        <f t="shared" si="44"/>
        <v>174</v>
      </c>
      <c r="AX55" s="64"/>
      <c r="AY55" s="65"/>
      <c r="AZ55" s="66"/>
      <c r="BA55" s="67"/>
      <c r="BB55" s="68"/>
      <c r="BC55" s="45">
        <f t="shared" si="45"/>
        <v>0</v>
      </c>
      <c r="BD55" s="44">
        <f t="shared" si="46"/>
        <v>0</v>
      </c>
      <c r="BE55" s="512">
        <f t="shared" si="47"/>
        <v>174</v>
      </c>
      <c r="BF55" s="400"/>
      <c r="BG55" s="210">
        <f t="shared" si="48"/>
        <v>0</v>
      </c>
      <c r="BH55" s="512">
        <f t="shared" si="49"/>
        <v>191.4</v>
      </c>
      <c r="BI55" s="95"/>
      <c r="BJ55" s="44">
        <f t="shared" si="50"/>
        <v>0</v>
      </c>
      <c r="BK55" s="512">
        <f t="shared" si="51"/>
        <v>200.1</v>
      </c>
      <c r="BL55" s="95"/>
      <c r="BM55" s="210">
        <f t="shared" si="52"/>
        <v>0</v>
      </c>
      <c r="BN55" s="512">
        <f t="shared" si="53"/>
        <v>208.79999999999998</v>
      </c>
      <c r="BO55" s="397">
        <f t="shared" si="54"/>
        <v>0</v>
      </c>
      <c r="BP55" s="210">
        <f t="shared" si="55"/>
        <v>0</v>
      </c>
      <c r="BQ55" s="44">
        <f t="shared" si="56"/>
        <v>0</v>
      </c>
      <c r="BR55" s="215">
        <v>3230</v>
      </c>
    </row>
    <row r="56" spans="1:70" ht="12.75" customHeight="1">
      <c r="A56" s="44" t="str">
        <f t="shared" si="39"/>
        <v>LA33231</v>
      </c>
      <c r="B56" s="313" t="s">
        <v>1839</v>
      </c>
      <c r="C56" s="313" t="s">
        <v>1843</v>
      </c>
      <c r="D56" s="264" t="s">
        <v>544</v>
      </c>
      <c r="E56" s="402"/>
      <c r="F56" s="118" t="s">
        <v>59</v>
      </c>
      <c r="G56" s="118" t="s">
        <v>76</v>
      </c>
      <c r="H56" s="48" t="s">
        <v>74</v>
      </c>
      <c r="I56" s="223" t="s">
        <v>1798</v>
      </c>
      <c r="J56" s="636" t="s">
        <v>1800</v>
      </c>
      <c r="K56" s="636" t="s">
        <v>1797</v>
      </c>
      <c r="L56" s="223" t="s">
        <v>1799</v>
      </c>
      <c r="M56" s="48">
        <v>2.4721000000000002</v>
      </c>
      <c r="N56" s="119">
        <v>5</v>
      </c>
      <c r="O56" s="233"/>
      <c r="P56" s="233"/>
      <c r="Q56" s="49"/>
      <c r="R56" s="50"/>
      <c r="S56" s="51"/>
      <c r="T56" s="52"/>
      <c r="U56" s="53"/>
      <c r="V56" s="54"/>
      <c r="W56" s="55"/>
      <c r="X56" s="56"/>
      <c r="Y56" s="57"/>
      <c r="Z56" s="58"/>
      <c r="AA56" s="59"/>
      <c r="AB56" s="95"/>
      <c r="AC56" s="95"/>
      <c r="AD56" s="60">
        <f t="shared" si="2"/>
        <v>0</v>
      </c>
      <c r="AE56" s="61">
        <f t="shared" si="40"/>
        <v>0</v>
      </c>
      <c r="AF56" s="62"/>
      <c r="AG56" s="62"/>
      <c r="AH56" s="63"/>
      <c r="AI56" s="149"/>
      <c r="AJ56" s="62"/>
      <c r="AK56" s="62"/>
      <c r="AL56" s="516"/>
      <c r="AM56" s="510"/>
      <c r="AN56" s="62">
        <f>ROUND(CEILING(AR56*('Summary '!$J$4/100+1),5),0)-1</f>
        <v>214</v>
      </c>
      <c r="AO56" s="63">
        <f t="shared" si="41"/>
        <v>0</v>
      </c>
      <c r="AP56" s="63">
        <f t="shared" si="42"/>
        <v>0</v>
      </c>
      <c r="AQ56" s="63"/>
      <c r="AR56" s="62">
        <v>174</v>
      </c>
      <c r="AS56" s="62"/>
      <c r="AT56" s="514"/>
      <c r="AU56" s="515"/>
      <c r="AV56" s="511">
        <f t="shared" si="43"/>
        <v>174</v>
      </c>
      <c r="AW56" s="511">
        <f t="shared" si="44"/>
        <v>174</v>
      </c>
      <c r="AX56" s="64"/>
      <c r="AY56" s="65"/>
      <c r="AZ56" s="66"/>
      <c r="BA56" s="67"/>
      <c r="BB56" s="68"/>
      <c r="BC56" s="45">
        <f t="shared" si="45"/>
        <v>0</v>
      </c>
      <c r="BD56" s="44">
        <f t="shared" si="46"/>
        <v>0</v>
      </c>
      <c r="BE56" s="512">
        <f t="shared" si="47"/>
        <v>174</v>
      </c>
      <c r="BF56" s="400"/>
      <c r="BG56" s="210">
        <f t="shared" si="48"/>
        <v>0</v>
      </c>
      <c r="BH56" s="512">
        <f t="shared" si="49"/>
        <v>191.4</v>
      </c>
      <c r="BI56" s="95"/>
      <c r="BJ56" s="44">
        <f t="shared" si="50"/>
        <v>0</v>
      </c>
      <c r="BK56" s="512">
        <f t="shared" si="51"/>
        <v>200.1</v>
      </c>
      <c r="BL56" s="95"/>
      <c r="BM56" s="210">
        <f t="shared" si="52"/>
        <v>0</v>
      </c>
      <c r="BN56" s="512">
        <f t="shared" si="53"/>
        <v>208.79999999999998</v>
      </c>
      <c r="BO56" s="397">
        <f t="shared" si="54"/>
        <v>0</v>
      </c>
      <c r="BP56" s="210">
        <f t="shared" si="55"/>
        <v>0</v>
      </c>
      <c r="BQ56" s="44">
        <f t="shared" si="56"/>
        <v>0</v>
      </c>
      <c r="BR56" s="215">
        <v>3231</v>
      </c>
    </row>
    <row r="57" spans="1:70" ht="12.75" customHeight="1">
      <c r="A57" s="44" t="str">
        <f t="shared" si="39"/>
        <v>LA33232</v>
      </c>
      <c r="B57" s="313" t="s">
        <v>1839</v>
      </c>
      <c r="C57" s="313" t="s">
        <v>1844</v>
      </c>
      <c r="D57" s="264" t="s">
        <v>544</v>
      </c>
      <c r="E57" s="402"/>
      <c r="F57" s="118" t="s">
        <v>59</v>
      </c>
      <c r="G57" s="118" t="s">
        <v>76</v>
      </c>
      <c r="H57" s="48" t="s">
        <v>74</v>
      </c>
      <c r="I57" s="223" t="s">
        <v>1798</v>
      </c>
      <c r="J57" s="636" t="s">
        <v>1800</v>
      </c>
      <c r="K57" s="636" t="s">
        <v>1797</v>
      </c>
      <c r="L57" s="223" t="s">
        <v>1799</v>
      </c>
      <c r="M57" s="48">
        <v>3.6741000000000001</v>
      </c>
      <c r="N57" s="119">
        <v>5</v>
      </c>
      <c r="O57" s="233"/>
      <c r="P57" s="233"/>
      <c r="Q57" s="49"/>
      <c r="R57" s="50"/>
      <c r="S57" s="51"/>
      <c r="T57" s="52"/>
      <c r="U57" s="53"/>
      <c r="V57" s="54"/>
      <c r="W57" s="55"/>
      <c r="X57" s="56"/>
      <c r="Y57" s="57"/>
      <c r="Z57" s="58"/>
      <c r="AA57" s="59"/>
      <c r="AB57" s="95"/>
      <c r="AC57" s="95"/>
      <c r="AD57" s="60">
        <f t="shared" si="2"/>
        <v>0</v>
      </c>
      <c r="AE57" s="61">
        <f t="shared" si="40"/>
        <v>0</v>
      </c>
      <c r="AF57" s="62"/>
      <c r="AG57" s="62"/>
      <c r="AH57" s="63"/>
      <c r="AI57" s="149"/>
      <c r="AJ57" s="62"/>
      <c r="AK57" s="62"/>
      <c r="AL57" s="516"/>
      <c r="AM57" s="510"/>
      <c r="AN57" s="62">
        <f>ROUND(CEILING(AR57*('Summary '!$J$4/100+1),5),0)-1</f>
        <v>274</v>
      </c>
      <c r="AO57" s="63">
        <f t="shared" si="41"/>
        <v>0</v>
      </c>
      <c r="AP57" s="63">
        <f t="shared" si="42"/>
        <v>0</v>
      </c>
      <c r="AQ57" s="63"/>
      <c r="AR57" s="62">
        <v>224</v>
      </c>
      <c r="AS57" s="62"/>
      <c r="AT57" s="514"/>
      <c r="AU57" s="515"/>
      <c r="AV57" s="511">
        <f t="shared" si="43"/>
        <v>224</v>
      </c>
      <c r="AW57" s="511">
        <f t="shared" si="44"/>
        <v>224</v>
      </c>
      <c r="AX57" s="64"/>
      <c r="AY57" s="65"/>
      <c r="AZ57" s="66"/>
      <c r="BA57" s="67"/>
      <c r="BB57" s="68"/>
      <c r="BC57" s="45">
        <f t="shared" si="45"/>
        <v>0</v>
      </c>
      <c r="BD57" s="44">
        <f t="shared" si="46"/>
        <v>0</v>
      </c>
      <c r="BE57" s="512">
        <f t="shared" si="47"/>
        <v>224</v>
      </c>
      <c r="BF57" s="400"/>
      <c r="BG57" s="210">
        <f t="shared" si="48"/>
        <v>0</v>
      </c>
      <c r="BH57" s="512">
        <f t="shared" si="49"/>
        <v>246.40000000000003</v>
      </c>
      <c r="BI57" s="95"/>
      <c r="BJ57" s="44">
        <f t="shared" si="50"/>
        <v>0</v>
      </c>
      <c r="BK57" s="512">
        <f t="shared" si="51"/>
        <v>257.59999999999997</v>
      </c>
      <c r="BL57" s="95"/>
      <c r="BM57" s="210">
        <f t="shared" si="52"/>
        <v>0</v>
      </c>
      <c r="BN57" s="512">
        <f t="shared" si="53"/>
        <v>268.8</v>
      </c>
      <c r="BO57" s="397">
        <f t="shared" si="54"/>
        <v>0</v>
      </c>
      <c r="BP57" s="210">
        <f t="shared" si="55"/>
        <v>0</v>
      </c>
      <c r="BQ57" s="44">
        <f t="shared" si="56"/>
        <v>0</v>
      </c>
      <c r="BR57" s="215">
        <v>3232</v>
      </c>
    </row>
    <row r="58" spans="1:70" ht="12.75" customHeight="1">
      <c r="A58" s="44" t="str">
        <f t="shared" si="39"/>
        <v>LA33233</v>
      </c>
      <c r="B58" s="313" t="s">
        <v>1839</v>
      </c>
      <c r="C58" s="313" t="s">
        <v>1845</v>
      </c>
      <c r="D58" s="264" t="s">
        <v>544</v>
      </c>
      <c r="E58" s="402"/>
      <c r="F58" s="118" t="s">
        <v>59</v>
      </c>
      <c r="G58" s="118" t="s">
        <v>76</v>
      </c>
      <c r="H58" s="48" t="s">
        <v>74</v>
      </c>
      <c r="I58" s="223" t="s">
        <v>1798</v>
      </c>
      <c r="J58" s="636" t="s">
        <v>1800</v>
      </c>
      <c r="K58" s="636" t="s">
        <v>1797</v>
      </c>
      <c r="L58" s="223" t="s">
        <v>1799</v>
      </c>
      <c r="M58" s="48">
        <v>3.7648000000000001</v>
      </c>
      <c r="N58" s="119">
        <v>5</v>
      </c>
      <c r="O58" s="233"/>
      <c r="P58" s="233"/>
      <c r="Q58" s="49"/>
      <c r="R58" s="50"/>
      <c r="S58" s="51"/>
      <c r="T58" s="52"/>
      <c r="U58" s="53"/>
      <c r="V58" s="54"/>
      <c r="W58" s="55"/>
      <c r="X58" s="56"/>
      <c r="Y58" s="57"/>
      <c r="Z58" s="58"/>
      <c r="AA58" s="59"/>
      <c r="AB58" s="95"/>
      <c r="AC58" s="95"/>
      <c r="AD58" s="60">
        <f t="shared" si="2"/>
        <v>0</v>
      </c>
      <c r="AE58" s="61">
        <f t="shared" si="40"/>
        <v>0</v>
      </c>
      <c r="AF58" s="62"/>
      <c r="AG58" s="62"/>
      <c r="AH58" s="63"/>
      <c r="AI58" s="149"/>
      <c r="AJ58" s="62"/>
      <c r="AK58" s="62"/>
      <c r="AL58" s="516"/>
      <c r="AM58" s="510"/>
      <c r="AN58" s="62">
        <f>ROUND(CEILING(AR58*('Summary '!$J$4/100+1),5),0)-1</f>
        <v>304</v>
      </c>
      <c r="AO58" s="63">
        <f t="shared" si="41"/>
        <v>0</v>
      </c>
      <c r="AP58" s="63">
        <f t="shared" si="42"/>
        <v>0</v>
      </c>
      <c r="AQ58" s="63"/>
      <c r="AR58" s="62">
        <v>249</v>
      </c>
      <c r="AS58" s="62"/>
      <c r="AT58" s="514"/>
      <c r="AU58" s="515"/>
      <c r="AV58" s="511">
        <f t="shared" si="43"/>
        <v>249</v>
      </c>
      <c r="AW58" s="511">
        <f t="shared" si="44"/>
        <v>249</v>
      </c>
      <c r="AX58" s="64"/>
      <c r="AY58" s="65"/>
      <c r="AZ58" s="66"/>
      <c r="BA58" s="67"/>
      <c r="BB58" s="68"/>
      <c r="BC58" s="45">
        <f t="shared" si="45"/>
        <v>0</v>
      </c>
      <c r="BD58" s="44">
        <f t="shared" si="46"/>
        <v>0</v>
      </c>
      <c r="BE58" s="512">
        <f t="shared" si="47"/>
        <v>249</v>
      </c>
      <c r="BF58" s="400"/>
      <c r="BG58" s="210">
        <f t="shared" si="48"/>
        <v>0</v>
      </c>
      <c r="BH58" s="512">
        <f t="shared" si="49"/>
        <v>273.90000000000003</v>
      </c>
      <c r="BI58" s="95"/>
      <c r="BJ58" s="44">
        <f t="shared" si="50"/>
        <v>0</v>
      </c>
      <c r="BK58" s="512">
        <f t="shared" si="51"/>
        <v>286.34999999999997</v>
      </c>
      <c r="BL58" s="95"/>
      <c r="BM58" s="210">
        <f t="shared" si="52"/>
        <v>0</v>
      </c>
      <c r="BN58" s="512">
        <f t="shared" si="53"/>
        <v>298.8</v>
      </c>
      <c r="BO58" s="397">
        <f t="shared" si="54"/>
        <v>0</v>
      </c>
      <c r="BP58" s="210">
        <f t="shared" si="55"/>
        <v>0</v>
      </c>
      <c r="BQ58" s="44">
        <f t="shared" si="56"/>
        <v>0</v>
      </c>
      <c r="BR58" s="215">
        <v>3233</v>
      </c>
    </row>
    <row r="59" spans="1:70" ht="12.75" customHeight="1">
      <c r="A59" s="44" t="str">
        <f t="shared" si="39"/>
        <v>LA33234</v>
      </c>
      <c r="B59" s="313" t="s">
        <v>1839</v>
      </c>
      <c r="C59" s="313" t="s">
        <v>1846</v>
      </c>
      <c r="D59" s="264" t="s">
        <v>544</v>
      </c>
      <c r="E59" s="402"/>
      <c r="F59" s="118" t="s">
        <v>330</v>
      </c>
      <c r="G59" s="118" t="s">
        <v>76</v>
      </c>
      <c r="H59" s="48" t="s">
        <v>74</v>
      </c>
      <c r="I59" s="223" t="s">
        <v>1798</v>
      </c>
      <c r="J59" s="636" t="s">
        <v>1800</v>
      </c>
      <c r="K59" s="636" t="s">
        <v>1797</v>
      </c>
      <c r="L59" s="223" t="s">
        <v>1799</v>
      </c>
      <c r="M59" s="48">
        <v>2.5173999999999999</v>
      </c>
      <c r="N59" s="119">
        <v>5</v>
      </c>
      <c r="O59" s="233"/>
      <c r="P59" s="233"/>
      <c r="Q59" s="49"/>
      <c r="R59" s="50"/>
      <c r="S59" s="51"/>
      <c r="T59" s="52"/>
      <c r="U59" s="53"/>
      <c r="V59" s="54"/>
      <c r="W59" s="55"/>
      <c r="X59" s="56"/>
      <c r="Y59" s="57"/>
      <c r="Z59" s="58"/>
      <c r="AA59" s="59"/>
      <c r="AB59" s="95"/>
      <c r="AC59" s="95"/>
      <c r="AD59" s="60">
        <f t="shared" si="2"/>
        <v>0</v>
      </c>
      <c r="AE59" s="61">
        <f t="shared" si="40"/>
        <v>0</v>
      </c>
      <c r="AF59" s="62"/>
      <c r="AG59" s="62"/>
      <c r="AH59" s="63"/>
      <c r="AI59" s="149"/>
      <c r="AJ59" s="62"/>
      <c r="AK59" s="62"/>
      <c r="AL59" s="516"/>
      <c r="AM59" s="510"/>
      <c r="AN59" s="62">
        <f>ROUND(CEILING(AR59*('Summary '!$J$4/100+1),5),0)-1</f>
        <v>434</v>
      </c>
      <c r="AO59" s="63">
        <f t="shared" si="41"/>
        <v>0</v>
      </c>
      <c r="AP59" s="63">
        <f t="shared" si="42"/>
        <v>0</v>
      </c>
      <c r="AQ59" s="63"/>
      <c r="AR59" s="62">
        <v>354</v>
      </c>
      <c r="AS59" s="62"/>
      <c r="AT59" s="514"/>
      <c r="AU59" s="515"/>
      <c r="AV59" s="511">
        <f t="shared" si="43"/>
        <v>354</v>
      </c>
      <c r="AW59" s="511">
        <f t="shared" si="44"/>
        <v>354</v>
      </c>
      <c r="AX59" s="64"/>
      <c r="AY59" s="65"/>
      <c r="AZ59" s="66"/>
      <c r="BA59" s="67"/>
      <c r="BB59" s="68"/>
      <c r="BC59" s="45">
        <f t="shared" si="45"/>
        <v>0</v>
      </c>
      <c r="BD59" s="44">
        <f t="shared" si="46"/>
        <v>0</v>
      </c>
      <c r="BE59" s="512">
        <f t="shared" si="47"/>
        <v>354</v>
      </c>
      <c r="BF59" s="400"/>
      <c r="BG59" s="210">
        <f t="shared" si="48"/>
        <v>0</v>
      </c>
      <c r="BH59" s="512">
        <f t="shared" si="49"/>
        <v>389.40000000000003</v>
      </c>
      <c r="BI59" s="95"/>
      <c r="BJ59" s="44">
        <f t="shared" si="50"/>
        <v>0</v>
      </c>
      <c r="BK59" s="512">
        <f t="shared" si="51"/>
        <v>407.09999999999997</v>
      </c>
      <c r="BL59" s="95"/>
      <c r="BM59" s="210">
        <f t="shared" si="52"/>
        <v>0</v>
      </c>
      <c r="BN59" s="512">
        <f t="shared" si="53"/>
        <v>424.8</v>
      </c>
      <c r="BO59" s="397">
        <f t="shared" si="54"/>
        <v>0</v>
      </c>
      <c r="BP59" s="210">
        <f t="shared" si="55"/>
        <v>0</v>
      </c>
      <c r="BQ59" s="44">
        <f t="shared" si="56"/>
        <v>0</v>
      </c>
      <c r="BR59" s="215">
        <v>3234</v>
      </c>
    </row>
    <row r="60" spans="1:70" ht="12.75" customHeight="1">
      <c r="A60" s="44" t="str">
        <f t="shared" si="39"/>
        <v>LA33255</v>
      </c>
      <c r="B60" s="313" t="s">
        <v>1839</v>
      </c>
      <c r="C60" s="313" t="s">
        <v>1847</v>
      </c>
      <c r="D60" s="264" t="s">
        <v>544</v>
      </c>
      <c r="E60" s="402"/>
      <c r="F60" s="118" t="s">
        <v>330</v>
      </c>
      <c r="G60" s="118" t="s">
        <v>76</v>
      </c>
      <c r="H60" s="48" t="s">
        <v>74</v>
      </c>
      <c r="I60" s="223" t="s">
        <v>1798</v>
      </c>
      <c r="J60" s="636" t="s">
        <v>1800</v>
      </c>
      <c r="K60" s="636" t="s">
        <v>1797</v>
      </c>
      <c r="L60" s="223" t="s">
        <v>1799</v>
      </c>
      <c r="M60" s="48">
        <v>2.7896000000000001</v>
      </c>
      <c r="N60" s="119">
        <v>5</v>
      </c>
      <c r="O60" s="233"/>
      <c r="P60" s="233"/>
      <c r="Q60" s="49"/>
      <c r="R60" s="50"/>
      <c r="S60" s="51"/>
      <c r="T60" s="52"/>
      <c r="U60" s="53"/>
      <c r="V60" s="54"/>
      <c r="W60" s="55"/>
      <c r="X60" s="56"/>
      <c r="Y60" s="57"/>
      <c r="Z60" s="58"/>
      <c r="AA60" s="59"/>
      <c r="AB60" s="95"/>
      <c r="AC60" s="95"/>
      <c r="AD60" s="60">
        <f t="shared" si="2"/>
        <v>0</v>
      </c>
      <c r="AE60" s="61">
        <f t="shared" si="40"/>
        <v>0</v>
      </c>
      <c r="AF60" s="62"/>
      <c r="AG60" s="62"/>
      <c r="AH60" s="63"/>
      <c r="AI60" s="149"/>
      <c r="AJ60" s="62"/>
      <c r="AK60" s="62"/>
      <c r="AL60" s="516"/>
      <c r="AM60" s="510"/>
      <c r="AN60" s="62">
        <f>ROUND(CEILING(AR60*('Summary '!$J$4/100+1),5),0)-1</f>
        <v>494</v>
      </c>
      <c r="AO60" s="63">
        <f t="shared" si="41"/>
        <v>0</v>
      </c>
      <c r="AP60" s="63">
        <f t="shared" si="42"/>
        <v>0</v>
      </c>
      <c r="AQ60" s="63"/>
      <c r="AR60" s="62">
        <v>404</v>
      </c>
      <c r="AS60" s="62"/>
      <c r="AT60" s="514"/>
      <c r="AU60" s="515"/>
      <c r="AV60" s="511">
        <f t="shared" si="43"/>
        <v>404</v>
      </c>
      <c r="AW60" s="511">
        <f t="shared" si="44"/>
        <v>404</v>
      </c>
      <c r="AX60" s="64"/>
      <c r="AY60" s="65"/>
      <c r="AZ60" s="66"/>
      <c r="BA60" s="67"/>
      <c r="BB60" s="68"/>
      <c r="BC60" s="45">
        <f t="shared" si="45"/>
        <v>0</v>
      </c>
      <c r="BD60" s="44">
        <f t="shared" si="46"/>
        <v>0</v>
      </c>
      <c r="BE60" s="512">
        <f t="shared" si="47"/>
        <v>404</v>
      </c>
      <c r="BF60" s="400"/>
      <c r="BG60" s="210">
        <f t="shared" si="48"/>
        <v>0</v>
      </c>
      <c r="BH60" s="512">
        <f t="shared" si="49"/>
        <v>444.40000000000003</v>
      </c>
      <c r="BI60" s="95"/>
      <c r="BJ60" s="44">
        <f t="shared" si="50"/>
        <v>0</v>
      </c>
      <c r="BK60" s="512">
        <f t="shared" si="51"/>
        <v>464.59999999999997</v>
      </c>
      <c r="BL60" s="95"/>
      <c r="BM60" s="210">
        <f t="shared" si="52"/>
        <v>0</v>
      </c>
      <c r="BN60" s="512">
        <f t="shared" si="53"/>
        <v>484.79999999999995</v>
      </c>
      <c r="BO60" s="397">
        <f t="shared" si="54"/>
        <v>0</v>
      </c>
      <c r="BP60" s="210">
        <f t="shared" si="55"/>
        <v>0</v>
      </c>
      <c r="BQ60" s="44">
        <f t="shared" si="56"/>
        <v>0</v>
      </c>
      <c r="BR60" s="215">
        <v>3255</v>
      </c>
    </row>
    <row r="61" spans="1:70" ht="17">
      <c r="A61" s="116"/>
      <c r="B61" s="116"/>
      <c r="C61" s="297" t="s">
        <v>1088</v>
      </c>
      <c r="D61" s="116"/>
      <c r="E61" s="229"/>
      <c r="F61" s="116"/>
      <c r="G61" s="116"/>
      <c r="H61" s="116"/>
      <c r="I61" s="229"/>
      <c r="J61" s="229"/>
      <c r="K61" s="229"/>
      <c r="L61" s="229"/>
      <c r="M61" s="116"/>
      <c r="N61" s="116"/>
      <c r="O61" s="229"/>
      <c r="P61" s="229"/>
      <c r="Q61" s="182"/>
      <c r="R61" s="182"/>
      <c r="S61" s="182"/>
      <c r="T61" s="182"/>
      <c r="U61" s="182"/>
      <c r="V61" s="182"/>
      <c r="W61" s="116"/>
      <c r="X61" s="182"/>
      <c r="Y61" s="182"/>
      <c r="Z61" s="182"/>
      <c r="AA61" s="182"/>
      <c r="AB61" s="230"/>
      <c r="AC61" s="230"/>
      <c r="AD61" s="116"/>
      <c r="AE61" s="116"/>
      <c r="AF61" s="116"/>
      <c r="AG61" s="116"/>
      <c r="AH61" s="116"/>
      <c r="AI61" s="116"/>
      <c r="AJ61" s="229"/>
      <c r="AK61" s="116"/>
      <c r="AL61" s="116"/>
      <c r="AM61" s="116"/>
      <c r="AN61" s="116"/>
      <c r="AO61" s="229"/>
      <c r="AP61" s="229"/>
      <c r="AQ61" s="229"/>
      <c r="AR61" s="229"/>
      <c r="AS61" s="229"/>
      <c r="AT61" s="229"/>
      <c r="AU61" s="229"/>
      <c r="AV61" s="229"/>
      <c r="AW61" s="229"/>
      <c r="AX61" s="230"/>
      <c r="AY61" s="230"/>
      <c r="AZ61" s="230"/>
      <c r="BA61" s="230"/>
      <c r="BB61" s="230"/>
      <c r="BC61" s="229"/>
      <c r="BD61" s="229"/>
      <c r="BE61" s="229"/>
      <c r="BF61" s="230"/>
      <c r="BG61" s="229"/>
      <c r="BH61" s="230"/>
      <c r="BI61" s="229"/>
      <c r="BJ61" s="229"/>
      <c r="BK61" s="229"/>
      <c r="BL61" s="229"/>
      <c r="BM61" s="229"/>
      <c r="BN61" s="229"/>
      <c r="BO61" s="229"/>
      <c r="BP61" s="229"/>
      <c r="BQ61" s="116"/>
      <c r="BR61" s="231"/>
    </row>
    <row r="62" spans="1:70" ht="12.75" customHeight="1">
      <c r="A62" s="44" t="str">
        <f>"LA3"&amp;REPT(0,4-LEN(BR62))&amp;BR62</f>
        <v>LA33084</v>
      </c>
      <c r="B62" s="264" t="s">
        <v>1123</v>
      </c>
      <c r="C62" s="313" t="s">
        <v>1116</v>
      </c>
      <c r="D62" s="264" t="s">
        <v>544</v>
      </c>
      <c r="E62" s="402"/>
      <c r="F62" s="48" t="s">
        <v>63</v>
      </c>
      <c r="G62" s="48" t="s">
        <v>93</v>
      </c>
      <c r="H62" s="48" t="s">
        <v>74</v>
      </c>
      <c r="I62" s="223" t="s">
        <v>1798</v>
      </c>
      <c r="J62" s="636" t="s">
        <v>1800</v>
      </c>
      <c r="K62" s="636" t="s">
        <v>1797</v>
      </c>
      <c r="L62" s="223" t="s">
        <v>1799</v>
      </c>
      <c r="M62" s="48">
        <v>1.49685</v>
      </c>
      <c r="N62" s="44">
        <v>5</v>
      </c>
      <c r="O62" s="210"/>
      <c r="P62" s="210"/>
      <c r="Q62" s="49"/>
      <c r="R62" s="50"/>
      <c r="S62" s="51"/>
      <c r="T62" s="52"/>
      <c r="U62" s="53"/>
      <c r="V62" s="54"/>
      <c r="W62" s="520"/>
      <c r="X62" s="56"/>
      <c r="Y62" s="57"/>
      <c r="Z62" s="58"/>
      <c r="AA62" s="292"/>
      <c r="AB62" s="540"/>
      <c r="AC62" s="312"/>
      <c r="AD62" s="60">
        <f t="shared" si="2"/>
        <v>0</v>
      </c>
      <c r="AE62" s="61">
        <f>N62*AD62</f>
        <v>0</v>
      </c>
      <c r="AF62" s="62"/>
      <c r="AG62" s="62"/>
      <c r="AH62" s="63"/>
      <c r="AI62" s="149"/>
      <c r="AJ62" s="149"/>
      <c r="AK62" s="149"/>
      <c r="AL62" s="516"/>
      <c r="AM62" s="510"/>
      <c r="AN62" s="62">
        <f>ROUND(CEILING(AR62*('Summary '!$J$4/100+1),5),0)-1</f>
        <v>114</v>
      </c>
      <c r="AO62" s="63">
        <f>IF(P62=TRUE,-0.05,0)</f>
        <v>0</v>
      </c>
      <c r="AP62" s="63">
        <f>IF(O62=TRUE,0.15,0)</f>
        <v>0</v>
      </c>
      <c r="AQ62" s="63"/>
      <c r="AR62" s="62">
        <v>94</v>
      </c>
      <c r="AS62" s="62"/>
      <c r="AT62" s="514"/>
      <c r="AU62" s="515"/>
      <c r="AV62" s="511">
        <f>IF(OrderFormType="Wholesale",CEILING(AR62*ExchRate,ExchRateRoundUpTo),CEILING(AN62*ExchRate,ExchRateRoundUpTo)/1.22)</f>
        <v>94</v>
      </c>
      <c r="AW62" s="511">
        <f>AV62*(1+AO62+AP62)</f>
        <v>94</v>
      </c>
      <c r="AX62" s="64"/>
      <c r="AY62" s="65"/>
      <c r="AZ62" s="538"/>
      <c r="BA62" s="539"/>
      <c r="BB62" s="68"/>
      <c r="BC62" s="45">
        <f>SUM(AX62:BB62)</f>
        <v>0</v>
      </c>
      <c r="BD62" s="44">
        <f>N62*BC62</f>
        <v>0</v>
      </c>
      <c r="BE62" s="512">
        <f>AV62*(1+AO62+AP62)</f>
        <v>94</v>
      </c>
      <c r="BF62" s="400"/>
      <c r="BG62" s="210">
        <f>$N62*BF62</f>
        <v>0</v>
      </c>
      <c r="BH62" s="512">
        <f>$AV62*(1.1+$AO62+$AP62)</f>
        <v>103.4</v>
      </c>
      <c r="BI62" s="400"/>
      <c r="BJ62" s="44">
        <f>N62*BI62</f>
        <v>0</v>
      </c>
      <c r="BK62" s="512">
        <f>AV62*(1.15+AO62+AP62)</f>
        <v>108.1</v>
      </c>
      <c r="BL62" s="400"/>
      <c r="BM62" s="210">
        <f>N62*BL62</f>
        <v>0</v>
      </c>
      <c r="BN62" s="512">
        <f>AV62*(1.2+AO62+AP62)</f>
        <v>112.8</v>
      </c>
      <c r="BO62" s="397">
        <f>(AD62*AW62)+(BC62*BE62)+(BF62*BH62)+(BI62*BK62)+(BL62*BN62)</f>
        <v>0</v>
      </c>
      <c r="BP62" s="210">
        <f>AD62+BC62+BF62+BI62+BL62</f>
        <v>0</v>
      </c>
      <c r="BQ62" s="44">
        <f>N62*BP62</f>
        <v>0</v>
      </c>
      <c r="BR62" s="215">
        <v>3084</v>
      </c>
    </row>
    <row r="63" spans="1:70" ht="12.75" customHeight="1">
      <c r="A63" s="44" t="str">
        <f>"LA3"&amp;REPT(0,4-LEN(BR63))&amp;BR63</f>
        <v>LA33088</v>
      </c>
      <c r="B63" s="264" t="s">
        <v>1124</v>
      </c>
      <c r="C63" s="313" t="s">
        <v>1122</v>
      </c>
      <c r="D63" s="264" t="s">
        <v>544</v>
      </c>
      <c r="E63" s="402"/>
      <c r="F63" s="48" t="s">
        <v>63</v>
      </c>
      <c r="G63" s="48" t="s">
        <v>93</v>
      </c>
      <c r="H63" s="48" t="s">
        <v>74</v>
      </c>
      <c r="I63" s="223" t="s">
        <v>1798</v>
      </c>
      <c r="J63" s="636" t="s">
        <v>1800</v>
      </c>
      <c r="K63" s="636" t="s">
        <v>1797</v>
      </c>
      <c r="L63" s="223" t="s">
        <v>1799</v>
      </c>
      <c r="M63" s="48">
        <v>1.49685</v>
      </c>
      <c r="N63" s="44">
        <v>5</v>
      </c>
      <c r="O63" s="210"/>
      <c r="P63" s="210"/>
      <c r="Q63" s="49"/>
      <c r="R63" s="50"/>
      <c r="S63" s="51"/>
      <c r="T63" s="52"/>
      <c r="U63" s="53"/>
      <c r="V63" s="54"/>
      <c r="W63" s="520"/>
      <c r="X63" s="56"/>
      <c r="Y63" s="57"/>
      <c r="Z63" s="58"/>
      <c r="AA63" s="292"/>
      <c r="AB63" s="540"/>
      <c r="AC63" s="312"/>
      <c r="AD63" s="60">
        <f t="shared" si="2"/>
        <v>0</v>
      </c>
      <c r="AE63" s="61">
        <f>N63*AD63</f>
        <v>0</v>
      </c>
      <c r="AF63" s="62"/>
      <c r="AG63" s="62"/>
      <c r="AH63" s="63"/>
      <c r="AI63" s="149"/>
      <c r="AJ63" s="149"/>
      <c r="AK63" s="149"/>
      <c r="AL63" s="516"/>
      <c r="AM63" s="510"/>
      <c r="AN63" s="62">
        <f>ROUND(CEILING(AR63*('Summary '!$J$4/100+1),5),0)-1</f>
        <v>124</v>
      </c>
      <c r="AO63" s="63">
        <f>IF(P63=TRUE,-0.05,0)</f>
        <v>0</v>
      </c>
      <c r="AP63" s="63">
        <f>IF(O63=TRUE,0.15,0)</f>
        <v>0</v>
      </c>
      <c r="AQ63" s="63"/>
      <c r="AR63" s="62">
        <v>99</v>
      </c>
      <c r="AS63" s="62"/>
      <c r="AT63" s="514"/>
      <c r="AU63" s="515"/>
      <c r="AV63" s="511">
        <f>IF(OrderFormType="Wholesale",CEILING(AR63*ExchRate,ExchRateRoundUpTo),CEILING(AN63*ExchRate,ExchRateRoundUpTo)/1.22)</f>
        <v>99</v>
      </c>
      <c r="AW63" s="511">
        <f>AV63*(1+AO63+AP63)</f>
        <v>99</v>
      </c>
      <c r="AX63" s="64"/>
      <c r="AY63" s="65"/>
      <c r="AZ63" s="538"/>
      <c r="BA63" s="539"/>
      <c r="BB63" s="68"/>
      <c r="BC63" s="45">
        <f>SUM(AX63:BB63)</f>
        <v>0</v>
      </c>
      <c r="BD63" s="44">
        <f>N63*BC63</f>
        <v>0</v>
      </c>
      <c r="BE63" s="512">
        <f>AV63*(1+AO63+AP63)</f>
        <v>99</v>
      </c>
      <c r="BF63" s="400"/>
      <c r="BG63" s="210">
        <f>$N63*BF63</f>
        <v>0</v>
      </c>
      <c r="BH63" s="512">
        <f>$AV63*(1.1+$AO63+$AP63)</f>
        <v>108.9</v>
      </c>
      <c r="BI63" s="400"/>
      <c r="BJ63" s="44">
        <f>N63*BI63</f>
        <v>0</v>
      </c>
      <c r="BK63" s="512">
        <f>AV63*(1.15+AO63+AP63)</f>
        <v>113.85</v>
      </c>
      <c r="BL63" s="400"/>
      <c r="BM63" s="210">
        <f>N63*BL63</f>
        <v>0</v>
      </c>
      <c r="BN63" s="512">
        <f>AV63*(1.2+AO63+AP63)</f>
        <v>118.8</v>
      </c>
      <c r="BO63" s="397">
        <f>(AD63*AW63)+(BC63*BE63)+(BF63*BH63)+(BI63*BK63)+(BL63*BN63)</f>
        <v>0</v>
      </c>
      <c r="BP63" s="210">
        <f>AD63+BC63+BF63+BI63+BL63</f>
        <v>0</v>
      </c>
      <c r="BQ63" s="44">
        <f>N63*BP63</f>
        <v>0</v>
      </c>
      <c r="BR63" s="215">
        <v>3088</v>
      </c>
    </row>
    <row r="64" spans="1:70" ht="12.75" customHeight="1">
      <c r="A64" s="44" t="str">
        <f>"LA3"&amp;REPT(0,4-LEN(BR64))&amp;BR64</f>
        <v>LA32999</v>
      </c>
      <c r="B64" s="267" t="s">
        <v>457</v>
      </c>
      <c r="C64" s="267" t="s">
        <v>540</v>
      </c>
      <c r="D64" s="264" t="s">
        <v>544</v>
      </c>
      <c r="E64" s="402"/>
      <c r="F64" s="118" t="s">
        <v>344</v>
      </c>
      <c r="G64" s="48" t="s">
        <v>99</v>
      </c>
      <c r="H64" s="48"/>
      <c r="I64" s="223" t="s">
        <v>1798</v>
      </c>
      <c r="J64" s="636" t="s">
        <v>1800</v>
      </c>
      <c r="K64" s="636" t="s">
        <v>1797</v>
      </c>
      <c r="L64" s="223" t="s">
        <v>1799</v>
      </c>
      <c r="M64" s="48">
        <v>2.7669000000000001</v>
      </c>
      <c r="N64" s="44">
        <v>1</v>
      </c>
      <c r="O64" s="210"/>
      <c r="P64" s="210"/>
      <c r="Q64" s="49"/>
      <c r="R64" s="50"/>
      <c r="S64" s="51"/>
      <c r="T64" s="52"/>
      <c r="U64" s="53"/>
      <c r="V64" s="54"/>
      <c r="W64" s="520"/>
      <c r="X64" s="56"/>
      <c r="Y64" s="57"/>
      <c r="Z64" s="58"/>
      <c r="AA64" s="292"/>
      <c r="AB64" s="540"/>
      <c r="AC64" s="312"/>
      <c r="AD64" s="60">
        <f t="shared" si="2"/>
        <v>0</v>
      </c>
      <c r="AE64" s="61">
        <f>N64*AD64</f>
        <v>0</v>
      </c>
      <c r="AF64" s="62"/>
      <c r="AG64" s="62"/>
      <c r="AH64" s="63"/>
      <c r="AI64" s="149"/>
      <c r="AJ64" s="149"/>
      <c r="AK64" s="149"/>
      <c r="AL64" s="516"/>
      <c r="AM64" s="510"/>
      <c r="AN64" s="62">
        <f>ROUND(CEILING(AR64*('Summary '!$J$4/100+1),5),0)-1</f>
        <v>164</v>
      </c>
      <c r="AO64" s="63">
        <f>IF(P64=TRUE,-0.05,0)</f>
        <v>0</v>
      </c>
      <c r="AP64" s="63">
        <f>IF(O64=TRUE,0.15,0)</f>
        <v>0</v>
      </c>
      <c r="AQ64" s="63"/>
      <c r="AR64" s="62">
        <v>134</v>
      </c>
      <c r="AS64" s="62"/>
      <c r="AT64" s="514"/>
      <c r="AU64" s="515"/>
      <c r="AV64" s="511">
        <f>IF(OrderFormType="Wholesale",CEILING(AR64*ExchRate,ExchRateRoundUpTo),CEILING(AN64*ExchRate,ExchRateRoundUpTo)/1.22)</f>
        <v>134</v>
      </c>
      <c r="AW64" s="511">
        <f>AV64*(1+AO64+AP64)</f>
        <v>134</v>
      </c>
      <c r="AX64" s="64"/>
      <c r="AY64" s="65"/>
      <c r="AZ64" s="538"/>
      <c r="BA64" s="539"/>
      <c r="BB64" s="68"/>
      <c r="BC64" s="45">
        <f>SUM(AX64:BB64)</f>
        <v>0</v>
      </c>
      <c r="BD64" s="44">
        <f>N64*BC64</f>
        <v>0</v>
      </c>
      <c r="BE64" s="512">
        <f>AV64*(1+AO64+AP64)</f>
        <v>134</v>
      </c>
      <c r="BF64" s="400"/>
      <c r="BG64" s="210">
        <f>$N64*BF64</f>
        <v>0</v>
      </c>
      <c r="BH64" s="512">
        <f>$AV64*(1.1+$AO64+$AP64)</f>
        <v>147.4</v>
      </c>
      <c r="BI64" s="400"/>
      <c r="BJ64" s="44">
        <f>N64*BI64</f>
        <v>0</v>
      </c>
      <c r="BK64" s="512">
        <f>AV64*(1.15+AO64+AP64)</f>
        <v>154.1</v>
      </c>
      <c r="BL64" s="400"/>
      <c r="BM64" s="210">
        <f>N64*BL64</f>
        <v>0</v>
      </c>
      <c r="BN64" s="512">
        <f>AV64*(1.2+AO64+AP64)</f>
        <v>160.79999999999998</v>
      </c>
      <c r="BO64" s="397">
        <f>(AD64*AW64)+(BC64*BE64)+(BF64*BH64)+(BI64*BK64)+(BL64*BN64)</f>
        <v>0</v>
      </c>
      <c r="BP64" s="210">
        <f>AD64+BC64+BF64+BI64+BL64</f>
        <v>0</v>
      </c>
      <c r="BQ64" s="44">
        <f>N64*BP64</f>
        <v>0</v>
      </c>
      <c r="BR64" s="215">
        <v>2999</v>
      </c>
    </row>
    <row r="65" spans="1:70" ht="12.75" customHeight="1">
      <c r="A65" s="44" t="str">
        <f>"LA3"&amp;REPT(0,4-LEN(BR65))&amp;BR65</f>
        <v>LA33001</v>
      </c>
      <c r="B65" s="267" t="s">
        <v>457</v>
      </c>
      <c r="C65" s="267" t="s">
        <v>541</v>
      </c>
      <c r="D65" s="264" t="s">
        <v>544</v>
      </c>
      <c r="E65" s="402"/>
      <c r="F65" s="118" t="s">
        <v>344</v>
      </c>
      <c r="G65" s="48" t="s">
        <v>99</v>
      </c>
      <c r="H65" s="48"/>
      <c r="I65" s="223" t="s">
        <v>1798</v>
      </c>
      <c r="J65" s="636" t="s">
        <v>1800</v>
      </c>
      <c r="K65" s="636" t="s">
        <v>1797</v>
      </c>
      <c r="L65" s="223" t="s">
        <v>1799</v>
      </c>
      <c r="M65" s="48">
        <v>3.7875000000000001</v>
      </c>
      <c r="N65" s="44">
        <v>1</v>
      </c>
      <c r="O65" s="210"/>
      <c r="P65" s="210"/>
      <c r="Q65" s="49"/>
      <c r="R65" s="50"/>
      <c r="S65" s="51"/>
      <c r="T65" s="52"/>
      <c r="U65" s="53"/>
      <c r="V65" s="54"/>
      <c r="W65" s="520"/>
      <c r="X65" s="56"/>
      <c r="Y65" s="57"/>
      <c r="Z65" s="58"/>
      <c r="AA65" s="292"/>
      <c r="AB65" s="540"/>
      <c r="AC65" s="312"/>
      <c r="AD65" s="60">
        <f t="shared" si="2"/>
        <v>0</v>
      </c>
      <c r="AE65" s="61">
        <f>N65*AD65</f>
        <v>0</v>
      </c>
      <c r="AF65" s="62"/>
      <c r="AG65" s="62"/>
      <c r="AH65" s="63"/>
      <c r="AI65" s="149"/>
      <c r="AJ65" s="149"/>
      <c r="AK65" s="149"/>
      <c r="AL65" s="516"/>
      <c r="AM65" s="510"/>
      <c r="AN65" s="62">
        <f>ROUND(CEILING(AR65*('Summary '!$J$4/100+1),5),0)-1</f>
        <v>214</v>
      </c>
      <c r="AO65" s="63">
        <f>IF(P65=TRUE,-0.05,0)</f>
        <v>0</v>
      </c>
      <c r="AP65" s="63">
        <f>IF(O65=TRUE,0.15,0)</f>
        <v>0</v>
      </c>
      <c r="AQ65" s="63"/>
      <c r="AR65" s="62">
        <v>174</v>
      </c>
      <c r="AS65" s="62"/>
      <c r="AT65" s="514"/>
      <c r="AU65" s="515"/>
      <c r="AV65" s="511">
        <f>IF(OrderFormType="Wholesale",CEILING(AR65*ExchRate,ExchRateRoundUpTo),CEILING(AN65*ExchRate,ExchRateRoundUpTo)/1.22)</f>
        <v>174</v>
      </c>
      <c r="AW65" s="511">
        <f>AV65*(1+AO65+AP65)</f>
        <v>174</v>
      </c>
      <c r="AX65" s="64"/>
      <c r="AY65" s="65"/>
      <c r="AZ65" s="538"/>
      <c r="BA65" s="539"/>
      <c r="BB65" s="68"/>
      <c r="BC65" s="45">
        <f>SUM(AX65:BB65)</f>
        <v>0</v>
      </c>
      <c r="BD65" s="44">
        <f>N65*BC65</f>
        <v>0</v>
      </c>
      <c r="BE65" s="512">
        <f>AV65*(1+AO65+AP65)</f>
        <v>174</v>
      </c>
      <c r="BF65" s="400"/>
      <c r="BG65" s="210">
        <f>$N65*BF65</f>
        <v>0</v>
      </c>
      <c r="BH65" s="512">
        <f>$AV65*(1.1+$AO65+$AP65)</f>
        <v>191.4</v>
      </c>
      <c r="BI65" s="400"/>
      <c r="BJ65" s="44">
        <f>N65*BI65</f>
        <v>0</v>
      </c>
      <c r="BK65" s="512">
        <f>AV65*(1.15+AO65+AP65)</f>
        <v>200.1</v>
      </c>
      <c r="BL65" s="400"/>
      <c r="BM65" s="210">
        <f>N65*BL65</f>
        <v>0</v>
      </c>
      <c r="BN65" s="512">
        <f>AV65*(1.2+AO65+AP65)</f>
        <v>208.79999999999998</v>
      </c>
      <c r="BO65" s="397">
        <f>(AD65*AW65)+(BC65*BE65)+(BF65*BH65)+(BI65*BK65)+(BL65*BN65)</f>
        <v>0</v>
      </c>
      <c r="BP65" s="210">
        <f>AD65+BC65+BF65+BI65+BL65</f>
        <v>0</v>
      </c>
      <c r="BQ65" s="44">
        <f>N65*BP65</f>
        <v>0</v>
      </c>
      <c r="BR65" s="215">
        <v>3001</v>
      </c>
    </row>
    <row r="66" spans="1:70" ht="12.75" customHeight="1">
      <c r="A66" s="44" t="str">
        <f>"LA3"&amp;REPT(0,4-LEN(BR66))&amp;BR66</f>
        <v>LA33002</v>
      </c>
      <c r="B66" s="267" t="s">
        <v>457</v>
      </c>
      <c r="C66" s="267" t="s">
        <v>542</v>
      </c>
      <c r="D66" s="264" t="s">
        <v>544</v>
      </c>
      <c r="E66" s="402"/>
      <c r="F66" s="118" t="s">
        <v>344</v>
      </c>
      <c r="G66" s="48" t="s">
        <v>99</v>
      </c>
      <c r="H66" s="48"/>
      <c r="I66" s="223" t="s">
        <v>1798</v>
      </c>
      <c r="J66" s="636" t="s">
        <v>1800</v>
      </c>
      <c r="K66" s="636" t="s">
        <v>1797</v>
      </c>
      <c r="L66" s="223" t="s">
        <v>1799</v>
      </c>
      <c r="M66" s="48">
        <v>1.9051</v>
      </c>
      <c r="N66" s="44">
        <v>1</v>
      </c>
      <c r="O66" s="210"/>
      <c r="P66" s="210"/>
      <c r="Q66" s="49"/>
      <c r="R66" s="50"/>
      <c r="S66" s="51"/>
      <c r="T66" s="52"/>
      <c r="U66" s="53"/>
      <c r="V66" s="54"/>
      <c r="W66" s="520"/>
      <c r="X66" s="56"/>
      <c r="Y66" s="57"/>
      <c r="Z66" s="58"/>
      <c r="AA66" s="292"/>
      <c r="AB66" s="540"/>
      <c r="AC66" s="312"/>
      <c r="AD66" s="60">
        <f t="shared" si="2"/>
        <v>0</v>
      </c>
      <c r="AE66" s="61">
        <f>N66*AD66</f>
        <v>0</v>
      </c>
      <c r="AF66" s="62"/>
      <c r="AG66" s="62"/>
      <c r="AH66" s="63"/>
      <c r="AI66" s="149"/>
      <c r="AJ66" s="149"/>
      <c r="AK66" s="149"/>
      <c r="AL66" s="516"/>
      <c r="AM66" s="510"/>
      <c r="AN66" s="62">
        <f>ROUND(CEILING(AR66*('Summary '!$J$4/100+1),5),0)-1</f>
        <v>124</v>
      </c>
      <c r="AO66" s="63">
        <f>IF(P66=TRUE,-0.05,0)</f>
        <v>0</v>
      </c>
      <c r="AP66" s="63">
        <f>IF(O66=TRUE,0.15,0)</f>
        <v>0</v>
      </c>
      <c r="AQ66" s="63"/>
      <c r="AR66" s="62">
        <v>99</v>
      </c>
      <c r="AS66" s="62"/>
      <c r="AT66" s="514"/>
      <c r="AU66" s="515"/>
      <c r="AV66" s="511">
        <f>IF(OrderFormType="Wholesale",CEILING(AR66*ExchRate,ExchRateRoundUpTo),CEILING(AN66*ExchRate,ExchRateRoundUpTo)/1.22)</f>
        <v>99</v>
      </c>
      <c r="AW66" s="511">
        <f>AV66*(1+AO66+AP66)</f>
        <v>99</v>
      </c>
      <c r="AX66" s="64"/>
      <c r="AY66" s="65"/>
      <c r="AZ66" s="538"/>
      <c r="BA66" s="539"/>
      <c r="BB66" s="68"/>
      <c r="BC66" s="45">
        <f>SUM(AX66:BB66)</f>
        <v>0</v>
      </c>
      <c r="BD66" s="44">
        <f>N66*BC66</f>
        <v>0</v>
      </c>
      <c r="BE66" s="512">
        <f>AV66*(1+AO66+AP66)</f>
        <v>99</v>
      </c>
      <c r="BF66" s="400"/>
      <c r="BG66" s="210">
        <f>$N66*BF66</f>
        <v>0</v>
      </c>
      <c r="BH66" s="512">
        <f>$AV66*(1.1+$AO66+$AP66)</f>
        <v>108.9</v>
      </c>
      <c r="BI66" s="400"/>
      <c r="BJ66" s="44">
        <f>N66*BI66</f>
        <v>0</v>
      </c>
      <c r="BK66" s="512">
        <f>AV66*(1.15+AO66+AP66)</f>
        <v>113.85</v>
      </c>
      <c r="BL66" s="400"/>
      <c r="BM66" s="210">
        <f>N66*BL66</f>
        <v>0</v>
      </c>
      <c r="BN66" s="512">
        <f>AV66*(1.2+AO66+AP66)</f>
        <v>118.8</v>
      </c>
      <c r="BO66" s="397">
        <f>(AD66*AW66)+(BC66*BE66)+(BF66*BH66)+(BI66*BK66)+(BL66*BN66)</f>
        <v>0</v>
      </c>
      <c r="BP66" s="210">
        <f>AD66+BC66+BF66+BI66+BL66</f>
        <v>0</v>
      </c>
      <c r="BQ66" s="44">
        <f>N66*BP66</f>
        <v>0</v>
      </c>
      <c r="BR66" s="215">
        <v>3002</v>
      </c>
    </row>
    <row r="67" spans="1:70" ht="17">
      <c r="A67" s="116"/>
      <c r="B67" s="116"/>
      <c r="C67" s="297" t="s">
        <v>444</v>
      </c>
      <c r="D67" s="116"/>
      <c r="E67" s="229"/>
      <c r="F67" s="116"/>
      <c r="G67" s="116"/>
      <c r="H67" s="116"/>
      <c r="I67" s="116"/>
      <c r="J67" s="229"/>
      <c r="K67" s="229"/>
      <c r="L67" s="229"/>
      <c r="M67" s="229"/>
      <c r="N67" s="116"/>
      <c r="O67" s="229"/>
      <c r="P67" s="229"/>
      <c r="Q67" s="182"/>
      <c r="R67" s="182"/>
      <c r="S67" s="182"/>
      <c r="T67" s="182"/>
      <c r="U67" s="182"/>
      <c r="V67" s="182"/>
      <c r="W67" s="116"/>
      <c r="X67" s="182"/>
      <c r="Y67" s="182"/>
      <c r="Z67" s="182"/>
      <c r="AA67" s="116"/>
      <c r="AB67" s="230"/>
      <c r="AC67" s="230"/>
      <c r="AD67" s="116"/>
      <c r="AE67" s="116"/>
      <c r="AF67" s="116"/>
      <c r="AG67" s="116"/>
      <c r="AH67" s="116"/>
      <c r="AI67" s="116"/>
      <c r="AJ67" s="229"/>
      <c r="AK67" s="116"/>
      <c r="AL67" s="116"/>
      <c r="AM67" s="258"/>
      <c r="AN67" s="116"/>
      <c r="AO67" s="229"/>
      <c r="AP67" s="229"/>
      <c r="AQ67" s="229"/>
      <c r="AR67" s="229"/>
      <c r="AS67" s="229"/>
      <c r="AT67" s="229"/>
      <c r="AU67" s="229"/>
      <c r="AV67" s="229"/>
      <c r="AW67" s="229"/>
      <c r="AX67" s="230"/>
      <c r="AY67" s="230"/>
      <c r="AZ67" s="229"/>
      <c r="BA67" s="229"/>
      <c r="BB67" s="230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116"/>
      <c r="BR67" s="231"/>
    </row>
    <row r="68" spans="1:70" ht="12.75" customHeight="1">
      <c r="A68" s="44" t="str">
        <f>"LA3"&amp;REPT(0,4-LEN(BR68))&amp;BR68</f>
        <v>LA33085</v>
      </c>
      <c r="B68" s="265" t="s">
        <v>444</v>
      </c>
      <c r="C68" s="313" t="s">
        <v>529</v>
      </c>
      <c r="D68" s="264" t="s">
        <v>544</v>
      </c>
      <c r="E68" s="402"/>
      <c r="F68" s="48" t="s">
        <v>63</v>
      </c>
      <c r="G68" s="48" t="s">
        <v>93</v>
      </c>
      <c r="H68" s="48" t="s">
        <v>74</v>
      </c>
      <c r="I68" s="223" t="s">
        <v>1798</v>
      </c>
      <c r="J68" s="223" t="s">
        <v>1800</v>
      </c>
      <c r="K68" s="623" t="s">
        <v>1797</v>
      </c>
      <c r="L68" s="223" t="s">
        <v>1799</v>
      </c>
      <c r="M68" s="48">
        <v>1.49685</v>
      </c>
      <c r="N68" s="44">
        <v>30</v>
      </c>
      <c r="O68" s="210"/>
      <c r="P68" s="210"/>
      <c r="Q68" s="49"/>
      <c r="R68" s="50"/>
      <c r="S68" s="51"/>
      <c r="T68" s="52"/>
      <c r="U68" s="53"/>
      <c r="V68" s="54"/>
      <c r="W68" s="520"/>
      <c r="X68" s="56"/>
      <c r="Y68" s="57"/>
      <c r="Z68" s="58"/>
      <c r="AA68" s="521"/>
      <c r="AB68" s="612"/>
      <c r="AC68" s="312"/>
      <c r="AD68" s="60">
        <f t="shared" si="2"/>
        <v>0</v>
      </c>
      <c r="AE68" s="61">
        <f>N68*AD68</f>
        <v>0</v>
      </c>
      <c r="AF68" s="62"/>
      <c r="AG68" s="62"/>
      <c r="AH68" s="63"/>
      <c r="AI68" s="149"/>
      <c r="AJ68" s="149"/>
      <c r="AK68" s="149"/>
      <c r="AL68" s="516"/>
      <c r="AM68" s="510"/>
      <c r="AN68" s="62">
        <f>ROUND(CEILING(AR68*('Summary '!$J$4/100+1),5),0)-1</f>
        <v>209</v>
      </c>
      <c r="AO68" s="63">
        <f>IF(P68=TRUE,-0.05,0)</f>
        <v>0</v>
      </c>
      <c r="AP68" s="63">
        <f>IF(O68=TRUE,0.15,0)</f>
        <v>0</v>
      </c>
      <c r="AQ68" s="63"/>
      <c r="AR68" s="62">
        <v>169</v>
      </c>
      <c r="AS68" s="62"/>
      <c r="AT68" s="514"/>
      <c r="AU68" s="515"/>
      <c r="AV68" s="511">
        <f>IF(OrderFormType="Wholesale",CEILING(AR68*ExchRate,ExchRateRoundUpTo),CEILING(AN68*ExchRate,ExchRateRoundUpTo)/1.22)</f>
        <v>169</v>
      </c>
      <c r="AW68" s="511">
        <f>AV68*(1+AO68+AP68)</f>
        <v>169</v>
      </c>
      <c r="AX68" s="64"/>
      <c r="AY68" s="65"/>
      <c r="AZ68" s="538"/>
      <c r="BA68" s="539"/>
      <c r="BB68" s="68"/>
      <c r="BC68" s="45">
        <f>SUM(AX68:BB68)</f>
        <v>0</v>
      </c>
      <c r="BD68" s="44">
        <f>N68*BC68</f>
        <v>0</v>
      </c>
      <c r="BE68" s="512">
        <f>AV68*(1+AO68+AP68)</f>
        <v>169</v>
      </c>
      <c r="BF68" s="400"/>
      <c r="BG68" s="210">
        <f>$N68*BF68</f>
        <v>0</v>
      </c>
      <c r="BH68" s="512">
        <f>$AV68*(1.1+$AO68+$AP68)</f>
        <v>185.9</v>
      </c>
      <c r="BI68" s="400"/>
      <c r="BJ68" s="44">
        <f>N68*BI68</f>
        <v>0</v>
      </c>
      <c r="BK68" s="512">
        <f>AV68*(1.15+AO68+AP68)</f>
        <v>194.35</v>
      </c>
      <c r="BL68" s="400"/>
      <c r="BM68" s="210">
        <f>N68*BL68</f>
        <v>0</v>
      </c>
      <c r="BN68" s="512">
        <f>AV68*(1.2+AO68+AP68)</f>
        <v>202.79999999999998</v>
      </c>
      <c r="BO68" s="397">
        <f>(AD68*AW68)+(BC68*BE68)+(BF68*BH68)+(BI68*BK68)+(BL68*BN68)</f>
        <v>0</v>
      </c>
      <c r="BP68" s="210">
        <f>AD68+BC68+BF68+BI68+BL68</f>
        <v>0</v>
      </c>
      <c r="BQ68" s="44">
        <f>N68*BP68</f>
        <v>0</v>
      </c>
      <c r="BR68" s="215">
        <v>3085</v>
      </c>
    </row>
    <row r="69" spans="1:70" ht="12.75" customHeight="1">
      <c r="A69" s="44" t="str">
        <f>"LA3"&amp;REPT(0,4-LEN(BR69))&amp;BR69</f>
        <v>LA33086</v>
      </c>
      <c r="B69" s="265" t="s">
        <v>444</v>
      </c>
      <c r="C69" s="313" t="s">
        <v>530</v>
      </c>
      <c r="D69" s="264" t="s">
        <v>544</v>
      </c>
      <c r="E69" s="402"/>
      <c r="F69" s="48" t="s">
        <v>63</v>
      </c>
      <c r="G69" s="48" t="s">
        <v>93</v>
      </c>
      <c r="H69" s="48" t="s">
        <v>79</v>
      </c>
      <c r="I69" s="223" t="s">
        <v>1798</v>
      </c>
      <c r="J69" s="223" t="s">
        <v>1800</v>
      </c>
      <c r="K69" s="623" t="s">
        <v>1797</v>
      </c>
      <c r="L69" s="223" t="s">
        <v>1799</v>
      </c>
      <c r="M69" s="48">
        <v>1.2700499999999999</v>
      </c>
      <c r="N69" s="44">
        <v>40</v>
      </c>
      <c r="O69" s="210"/>
      <c r="P69" s="210"/>
      <c r="Q69" s="49"/>
      <c r="R69" s="50"/>
      <c r="S69" s="51"/>
      <c r="T69" s="52"/>
      <c r="U69" s="53"/>
      <c r="V69" s="54"/>
      <c r="W69" s="520"/>
      <c r="X69" s="56"/>
      <c r="Y69" s="57"/>
      <c r="Z69" s="58"/>
      <c r="AA69" s="521"/>
      <c r="AB69" s="612"/>
      <c r="AC69" s="312"/>
      <c r="AD69" s="60">
        <f t="shared" si="2"/>
        <v>0</v>
      </c>
      <c r="AE69" s="61">
        <f>N69*AD69</f>
        <v>0</v>
      </c>
      <c r="AF69" s="62"/>
      <c r="AG69" s="62"/>
      <c r="AH69" s="63"/>
      <c r="AI69" s="149"/>
      <c r="AJ69" s="149"/>
      <c r="AK69" s="149"/>
      <c r="AL69" s="516"/>
      <c r="AM69" s="510"/>
      <c r="AN69" s="62">
        <f>ROUND(CEILING(AR69*('Summary '!$J$4/100+1),5),0)-1</f>
        <v>224</v>
      </c>
      <c r="AO69" s="63">
        <f>IF(P69=TRUE,-0.05,0)</f>
        <v>0</v>
      </c>
      <c r="AP69" s="63">
        <f>IF(O69=TRUE,0.15,0)</f>
        <v>0</v>
      </c>
      <c r="AQ69" s="63"/>
      <c r="AR69" s="62">
        <v>184</v>
      </c>
      <c r="AS69" s="62"/>
      <c r="AT69" s="514"/>
      <c r="AU69" s="515"/>
      <c r="AV69" s="511">
        <f>IF(OrderFormType="Wholesale",CEILING(AR69*ExchRate,ExchRateRoundUpTo),CEILING(AN69*ExchRate,ExchRateRoundUpTo)/1.22)</f>
        <v>184</v>
      </c>
      <c r="AW69" s="511">
        <f>AV69*(1+AO69+AP69)</f>
        <v>184</v>
      </c>
      <c r="AX69" s="64"/>
      <c r="AY69" s="65"/>
      <c r="AZ69" s="538"/>
      <c r="BA69" s="539"/>
      <c r="BB69" s="68"/>
      <c r="BC69" s="45">
        <f>SUM(AX69:BB69)</f>
        <v>0</v>
      </c>
      <c r="BD69" s="44">
        <f>N69*BC69</f>
        <v>0</v>
      </c>
      <c r="BE69" s="512">
        <f>AV69*(1+AO69+AP69)</f>
        <v>184</v>
      </c>
      <c r="BF69" s="400"/>
      <c r="BG69" s="210">
        <f>$N69*BF69</f>
        <v>0</v>
      </c>
      <c r="BH69" s="512">
        <f>$AV69*(1.1+$AO69+$AP69)</f>
        <v>202.4</v>
      </c>
      <c r="BI69" s="400"/>
      <c r="BJ69" s="44">
        <f>N69*BI69</f>
        <v>0</v>
      </c>
      <c r="BK69" s="512">
        <f>AV69*(1.15+AO69+AP69)</f>
        <v>211.6</v>
      </c>
      <c r="BL69" s="400"/>
      <c r="BM69" s="210">
        <f>N69*BL69</f>
        <v>0</v>
      </c>
      <c r="BN69" s="512">
        <f>AV69*(1.2+AO69+AP69)</f>
        <v>220.79999999999998</v>
      </c>
      <c r="BO69" s="397">
        <f>(AD69*AW69)+(BC69*BE69)+(BF69*BH69)+(BI69*BK69)+(BL69*BN69)</f>
        <v>0</v>
      </c>
      <c r="BP69" s="210">
        <f>AD69+BC69+BF69+BI69+BL69</f>
        <v>0</v>
      </c>
      <c r="BQ69" s="44">
        <f>N69*BP69</f>
        <v>0</v>
      </c>
      <c r="BR69" s="215">
        <v>3086</v>
      </c>
    </row>
    <row r="70" spans="1:70" ht="12.75" customHeight="1">
      <c r="A70" s="44" t="str">
        <f>"LA3"&amp;REPT(0,4-LEN(BR70))&amp;BR70</f>
        <v>LA33087</v>
      </c>
      <c r="B70" s="265" t="s">
        <v>444</v>
      </c>
      <c r="C70" s="313" t="s">
        <v>531</v>
      </c>
      <c r="D70" s="264" t="s">
        <v>544</v>
      </c>
      <c r="E70" s="402"/>
      <c r="F70" s="118" t="s">
        <v>393</v>
      </c>
      <c r="G70" s="48" t="s">
        <v>67</v>
      </c>
      <c r="H70" s="48" t="s">
        <v>95</v>
      </c>
      <c r="I70" s="223" t="s">
        <v>1798</v>
      </c>
      <c r="J70" s="223" t="s">
        <v>1800</v>
      </c>
      <c r="K70" s="623" t="s">
        <v>1797</v>
      </c>
      <c r="L70" s="223" t="s">
        <v>1799</v>
      </c>
      <c r="M70" s="48">
        <v>0.90710000000000002</v>
      </c>
      <c r="N70" s="44">
        <v>50</v>
      </c>
      <c r="O70" s="210"/>
      <c r="P70" s="210"/>
      <c r="Q70" s="49"/>
      <c r="R70" s="50"/>
      <c r="S70" s="51"/>
      <c r="T70" s="52"/>
      <c r="U70" s="53"/>
      <c r="V70" s="54"/>
      <c r="W70" s="520"/>
      <c r="X70" s="56"/>
      <c r="Y70" s="57"/>
      <c r="Z70" s="58"/>
      <c r="AA70" s="521"/>
      <c r="AB70" s="612"/>
      <c r="AC70" s="312"/>
      <c r="AD70" s="60">
        <f t="shared" si="2"/>
        <v>0</v>
      </c>
      <c r="AE70" s="61">
        <f>N70*AD70</f>
        <v>0</v>
      </c>
      <c r="AF70" s="62"/>
      <c r="AG70" s="62"/>
      <c r="AH70" s="63"/>
      <c r="AI70" s="149"/>
      <c r="AJ70" s="149"/>
      <c r="AK70" s="149"/>
      <c r="AL70" s="516"/>
      <c r="AM70" s="510"/>
      <c r="AN70" s="62">
        <f>ROUND(CEILING(AR70*('Summary '!$J$4/100+1),5),0)-1</f>
        <v>219</v>
      </c>
      <c r="AO70" s="63">
        <f>IF(P70=TRUE,-0.05,0)</f>
        <v>0</v>
      </c>
      <c r="AP70" s="63">
        <f>IF(O70=TRUE,0.15,0)</f>
        <v>0</v>
      </c>
      <c r="AQ70" s="63"/>
      <c r="AR70" s="62">
        <v>179</v>
      </c>
      <c r="AS70" s="62"/>
      <c r="AT70" s="514"/>
      <c r="AU70" s="515"/>
      <c r="AV70" s="511">
        <f>IF(OrderFormType="Wholesale",CEILING(AR70*ExchRate,ExchRateRoundUpTo),CEILING(AN70*ExchRate,ExchRateRoundUpTo)/1.22)</f>
        <v>179</v>
      </c>
      <c r="AW70" s="511">
        <f>AV70*(1+AO70+AP70)</f>
        <v>179</v>
      </c>
      <c r="AX70" s="64"/>
      <c r="AY70" s="65"/>
      <c r="AZ70" s="538"/>
      <c r="BA70" s="539"/>
      <c r="BB70" s="68"/>
      <c r="BC70" s="45">
        <f>SUM(AX70:BB70)</f>
        <v>0</v>
      </c>
      <c r="BD70" s="44">
        <f>N70*BC70</f>
        <v>0</v>
      </c>
      <c r="BE70" s="512">
        <f>AV70*(1+AO70+AP70)</f>
        <v>179</v>
      </c>
      <c r="BF70" s="400"/>
      <c r="BG70" s="210">
        <f>$N70*BF70</f>
        <v>0</v>
      </c>
      <c r="BH70" s="512">
        <f>$AV70*(1.1+$AO70+$AP70)</f>
        <v>196.9</v>
      </c>
      <c r="BI70" s="400"/>
      <c r="BJ70" s="44">
        <f>N70*BI70</f>
        <v>0</v>
      </c>
      <c r="BK70" s="512">
        <f>AV70*(1.15+AO70+AP70)</f>
        <v>205.85</v>
      </c>
      <c r="BL70" s="400"/>
      <c r="BM70" s="210">
        <f>N70*BL70</f>
        <v>0</v>
      </c>
      <c r="BN70" s="512">
        <f>AV70*(1.2+AO70+AP70)</f>
        <v>214.79999999999998</v>
      </c>
      <c r="BO70" s="397">
        <f>(AD70*AW70)+(BC70*BE70)+(BF70*BH70)+(BI70*BK70)+(BL70*BN70)</f>
        <v>0</v>
      </c>
      <c r="BP70" s="210">
        <f>AD70+BC70+BF70+BI70+BL70</f>
        <v>0</v>
      </c>
      <c r="BQ70" s="44">
        <f>N70*BP70</f>
        <v>0</v>
      </c>
      <c r="BR70" s="215">
        <v>3087</v>
      </c>
    </row>
    <row r="71" spans="1:70" ht="17">
      <c r="A71" s="610"/>
      <c r="B71" s="127"/>
      <c r="C71" s="296" t="s">
        <v>1476</v>
      </c>
      <c r="D71" s="127"/>
      <c r="E71" s="252"/>
      <c r="F71" s="128"/>
      <c r="G71" s="128"/>
      <c r="H71" s="128"/>
      <c r="I71" s="253"/>
      <c r="J71" s="253"/>
      <c r="K71" s="253"/>
      <c r="L71" s="253"/>
      <c r="M71" s="128"/>
      <c r="N71" s="129"/>
      <c r="O71" s="254"/>
      <c r="P71" s="254"/>
      <c r="Q71" s="130"/>
      <c r="R71" s="130"/>
      <c r="S71" s="130"/>
      <c r="T71" s="130"/>
      <c r="U71" s="131"/>
      <c r="V71" s="130"/>
      <c r="W71" s="130"/>
      <c r="X71" s="132"/>
      <c r="Y71" s="130"/>
      <c r="Z71" s="132"/>
      <c r="AA71" s="132"/>
      <c r="AB71" s="135"/>
      <c r="AC71" s="135"/>
      <c r="AD71" s="133"/>
      <c r="AE71" s="133"/>
      <c r="AF71" s="133"/>
      <c r="AG71" s="133"/>
      <c r="AH71" s="133"/>
      <c r="AI71" s="133"/>
      <c r="AJ71" s="258"/>
      <c r="AK71" s="258"/>
      <c r="AL71" s="258"/>
      <c r="AM71" s="258"/>
      <c r="AN71" s="133"/>
      <c r="AO71" s="258"/>
      <c r="AP71" s="258"/>
      <c r="AQ71" s="258"/>
      <c r="AR71" s="133"/>
      <c r="AS71" s="134"/>
      <c r="AT71" s="134"/>
      <c r="AU71" s="134"/>
      <c r="AV71" s="134"/>
      <c r="AW71" s="259"/>
      <c r="AX71" s="135"/>
      <c r="AY71" s="135"/>
      <c r="AZ71" s="135"/>
      <c r="BA71" s="136"/>
      <c r="BB71" s="135"/>
      <c r="BC71" s="137"/>
      <c r="BD71" s="137"/>
      <c r="BE71" s="138"/>
      <c r="BF71" s="135"/>
      <c r="BG71" s="137"/>
      <c r="BH71" s="138"/>
      <c r="BI71" s="552"/>
      <c r="BJ71" s="137"/>
      <c r="BK71" s="138"/>
      <c r="BL71" s="552"/>
      <c r="BM71" s="137"/>
      <c r="BN71" s="138"/>
      <c r="BO71" s="138"/>
      <c r="BP71" s="129"/>
      <c r="BQ71" s="129"/>
      <c r="BR71" s="611"/>
    </row>
    <row r="72" spans="1:70" ht="12.75" customHeight="1">
      <c r="A72" s="210" t="str">
        <f>"HO4"&amp;REPT(0,4-LEN(BR72))&amp;BR72</f>
        <v>HO42496</v>
      </c>
      <c r="B72" s="247" t="s">
        <v>1476</v>
      </c>
      <c r="C72" s="247" t="s">
        <v>1518</v>
      </c>
      <c r="D72" s="247" t="s">
        <v>1504</v>
      </c>
      <c r="E72" s="467"/>
      <c r="F72" s="212"/>
      <c r="G72" s="651" t="s">
        <v>2045</v>
      </c>
      <c r="H72" s="212"/>
      <c r="I72" s="223" t="s">
        <v>1819</v>
      </c>
      <c r="J72" s="263" t="s">
        <v>1796</v>
      </c>
      <c r="K72" s="623" t="s">
        <v>1797</v>
      </c>
      <c r="L72" s="263" t="s">
        <v>1813</v>
      </c>
      <c r="M72" s="212">
        <v>3.101</v>
      </c>
      <c r="N72" s="210">
        <v>1</v>
      </c>
      <c r="O72" s="210"/>
      <c r="P72" s="210"/>
      <c r="Q72" s="224"/>
      <c r="R72" s="195"/>
      <c r="S72" s="196"/>
      <c r="T72" s="197"/>
      <c r="U72" s="198"/>
      <c r="V72" s="199"/>
      <c r="W72" s="200"/>
      <c r="X72" s="201"/>
      <c r="Y72" s="202"/>
      <c r="Z72" s="203"/>
      <c r="AA72" s="204"/>
      <c r="AB72" s="242"/>
      <c r="AC72" s="242"/>
      <c r="AD72" s="60">
        <f t="shared" si="2"/>
        <v>0</v>
      </c>
      <c r="AE72" s="214">
        <f t="shared" ref="AE72" si="57">N72*AD72</f>
        <v>0</v>
      </c>
      <c r="AF72" s="62"/>
      <c r="AG72" s="62"/>
      <c r="AH72" s="63"/>
      <c r="AI72" s="62"/>
      <c r="AJ72" s="516"/>
      <c r="AK72" s="516"/>
      <c r="AL72" s="516"/>
      <c r="AM72" s="510"/>
      <c r="AN72" s="62">
        <f>ROUND(CEILING(AR72*('Summary '!$J$4/100+1),5),0)-1</f>
        <v>489</v>
      </c>
      <c r="AO72" s="63">
        <f>IF(P72=TRUE,-0.05,0)</f>
        <v>0</v>
      </c>
      <c r="AP72" s="63">
        <f>IF(O72=TRUE,0.15,0)</f>
        <v>0</v>
      </c>
      <c r="AQ72" s="63"/>
      <c r="AR72" s="62">
        <v>399</v>
      </c>
      <c r="AS72" s="62"/>
      <c r="AT72" s="510"/>
      <c r="AU72" s="511"/>
      <c r="AV72" s="511">
        <f t="shared" ref="AV72:AV81" si="58">IF(OrderFormType="Wholesale",CEILING(AR72*ExchRate,ExchRateRoundUpTo),CEILING(AN72*ExchRate,ExchRateRoundUpTo)/1.22)</f>
        <v>399</v>
      </c>
      <c r="AW72" s="511">
        <f t="shared" ref="AW72:AW81" si="59">AV72*(1+AO72+AP72)</f>
        <v>399</v>
      </c>
      <c r="AX72" s="234"/>
      <c r="AY72" s="235"/>
      <c r="AZ72" s="236"/>
      <c r="BA72" s="249"/>
      <c r="BB72" s="238"/>
      <c r="BC72" s="239">
        <f t="shared" ref="BC72:BC81" si="60">SUM(AX72:BB72)</f>
        <v>0</v>
      </c>
      <c r="BD72" s="210">
        <f t="shared" ref="BD72:BD81" si="61">N72*BC72</f>
        <v>0</v>
      </c>
      <c r="BE72" s="512">
        <f t="shared" ref="BE72:BE81" si="62">AV72*(1.05+AO72+AP72)</f>
        <v>418.95000000000005</v>
      </c>
      <c r="BF72" s="242"/>
      <c r="BG72" s="210">
        <f t="shared" ref="BG72:BG81" si="63">$N72*BF72</f>
        <v>0</v>
      </c>
      <c r="BH72" s="512">
        <f t="shared" ref="BH72:BH81" si="64">$AV72*(1.1+$AO72+$AP72)</f>
        <v>438.90000000000003</v>
      </c>
      <c r="BI72" s="400"/>
      <c r="BJ72" s="210">
        <f t="shared" ref="BJ72:BJ81" si="65">N72*BI72</f>
        <v>0</v>
      </c>
      <c r="BK72" s="512">
        <f t="shared" ref="BK72:BK81" si="66">AV72*(1.15+AO72+AP72)</f>
        <v>458.84999999999997</v>
      </c>
      <c r="BL72" s="400"/>
      <c r="BM72" s="210">
        <f t="shared" ref="BM72:BM81" si="67">N72*BL72</f>
        <v>0</v>
      </c>
      <c r="BN72" s="512">
        <f t="shared" ref="BN72:BN81" si="68">AV72*(1.2+AO72+AP72)</f>
        <v>478.79999999999995</v>
      </c>
      <c r="BO72" s="397">
        <f t="shared" ref="BO72:BO81" si="69">(AD72*AW72)+(BC72*BE72)+(BF72*BH72)+(BI72*BK72)+(BL72*BN72)</f>
        <v>0</v>
      </c>
      <c r="BP72" s="210">
        <f t="shared" ref="BP72:BP81" si="70">AD72+BC72+BF72+BI72+BL72</f>
        <v>0</v>
      </c>
      <c r="BQ72" s="210">
        <f t="shared" ref="BQ72:BQ81" si="71">N72*BP72</f>
        <v>0</v>
      </c>
      <c r="BR72" s="215">
        <v>2496</v>
      </c>
    </row>
    <row r="73" spans="1:70" ht="12.75" customHeight="1">
      <c r="A73" s="210" t="str">
        <f t="shared" ref="A73:A81" si="72">"HO4"&amp;REPT(0,4-LEN(BR73))&amp;BR73</f>
        <v>HO42497</v>
      </c>
      <c r="B73" s="247" t="s">
        <v>1476</v>
      </c>
      <c r="C73" s="247" t="s">
        <v>1519</v>
      </c>
      <c r="D73" s="247" t="s">
        <v>1504</v>
      </c>
      <c r="E73" s="467"/>
      <c r="F73" s="212"/>
      <c r="G73" s="651" t="s">
        <v>2046</v>
      </c>
      <c r="H73" s="212"/>
      <c r="I73" s="223" t="s">
        <v>1819</v>
      </c>
      <c r="J73" s="263" t="s">
        <v>1796</v>
      </c>
      <c r="K73" s="623" t="s">
        <v>1797</v>
      </c>
      <c r="L73" s="263" t="s">
        <v>1813</v>
      </c>
      <c r="M73" s="212">
        <v>2</v>
      </c>
      <c r="N73" s="210">
        <v>1</v>
      </c>
      <c r="O73" s="210"/>
      <c r="P73" s="210"/>
      <c r="Q73" s="224"/>
      <c r="R73" s="195"/>
      <c r="S73" s="196"/>
      <c r="T73" s="197"/>
      <c r="U73" s="198"/>
      <c r="V73" s="199"/>
      <c r="W73" s="200"/>
      <c r="X73" s="201"/>
      <c r="Y73" s="202"/>
      <c r="Z73" s="203"/>
      <c r="AA73" s="204"/>
      <c r="AB73" s="242"/>
      <c r="AC73" s="242"/>
      <c r="AD73" s="60">
        <f t="shared" ref="AD73:AD81" si="73">SUM(Q73:AC73)</f>
        <v>0</v>
      </c>
      <c r="AE73" s="214">
        <f t="shared" ref="AE73:AE81" si="74">N73*AD73</f>
        <v>0</v>
      </c>
      <c r="AF73" s="205"/>
      <c r="AG73" s="205"/>
      <c r="AH73" s="206"/>
      <c r="AI73" s="205"/>
      <c r="AJ73" s="62"/>
      <c r="AK73" s="516"/>
      <c r="AL73" s="516"/>
      <c r="AM73" s="510"/>
      <c r="AN73" s="62">
        <f>ROUND(CEILING(AR73*('Summary '!$J$4/100+1),5),0)-1</f>
        <v>414</v>
      </c>
      <c r="AO73" s="63">
        <f t="shared" ref="AO73:AO81" si="75">IF(P73=TRUE,-0.05,0)</f>
        <v>0</v>
      </c>
      <c r="AP73" s="63">
        <f t="shared" ref="AP73:AP81" si="76">IF(O73=TRUE,0.15,0)</f>
        <v>0</v>
      </c>
      <c r="AQ73" s="63"/>
      <c r="AR73" s="62">
        <v>339</v>
      </c>
      <c r="AS73" s="205"/>
      <c r="AT73" s="510"/>
      <c r="AU73" s="511"/>
      <c r="AV73" s="511">
        <f t="shared" si="58"/>
        <v>339</v>
      </c>
      <c r="AW73" s="511">
        <f t="shared" si="59"/>
        <v>339</v>
      </c>
      <c r="AX73" s="234"/>
      <c r="AY73" s="235"/>
      <c r="AZ73" s="236"/>
      <c r="BA73" s="249"/>
      <c r="BB73" s="238"/>
      <c r="BC73" s="239">
        <f t="shared" si="60"/>
        <v>0</v>
      </c>
      <c r="BD73" s="210">
        <f t="shared" si="61"/>
        <v>0</v>
      </c>
      <c r="BE73" s="512">
        <f t="shared" si="62"/>
        <v>355.95</v>
      </c>
      <c r="BF73" s="242"/>
      <c r="BG73" s="210">
        <f t="shared" si="63"/>
        <v>0</v>
      </c>
      <c r="BH73" s="512">
        <f t="shared" si="64"/>
        <v>372.90000000000003</v>
      </c>
      <c r="BI73" s="400"/>
      <c r="BJ73" s="210">
        <f t="shared" si="65"/>
        <v>0</v>
      </c>
      <c r="BK73" s="512">
        <f t="shared" si="66"/>
        <v>389.84999999999997</v>
      </c>
      <c r="BL73" s="400"/>
      <c r="BM73" s="210">
        <f t="shared" si="67"/>
        <v>0</v>
      </c>
      <c r="BN73" s="512">
        <f t="shared" si="68"/>
        <v>406.8</v>
      </c>
      <c r="BO73" s="397">
        <f t="shared" si="69"/>
        <v>0</v>
      </c>
      <c r="BP73" s="210">
        <f t="shared" si="70"/>
        <v>0</v>
      </c>
      <c r="BQ73" s="210">
        <f t="shared" si="71"/>
        <v>0</v>
      </c>
      <c r="BR73" s="215">
        <v>2497</v>
      </c>
    </row>
    <row r="74" spans="1:70" ht="12.75" customHeight="1">
      <c r="A74" s="210" t="str">
        <f t="shared" si="72"/>
        <v>HO42498</v>
      </c>
      <c r="B74" s="247" t="s">
        <v>1476</v>
      </c>
      <c r="C74" s="247" t="s">
        <v>1520</v>
      </c>
      <c r="D74" s="247" t="s">
        <v>1504</v>
      </c>
      <c r="E74" s="467"/>
      <c r="F74" s="212"/>
      <c r="G74" s="651" t="s">
        <v>2047</v>
      </c>
      <c r="H74" s="212"/>
      <c r="I74" s="223" t="s">
        <v>1819</v>
      </c>
      <c r="J74" s="263" t="s">
        <v>1796</v>
      </c>
      <c r="K74" s="623" t="s">
        <v>1797</v>
      </c>
      <c r="L74" s="263" t="s">
        <v>1813</v>
      </c>
      <c r="M74" s="212">
        <v>1.83</v>
      </c>
      <c r="N74" s="210">
        <v>1</v>
      </c>
      <c r="O74" s="210"/>
      <c r="P74" s="210"/>
      <c r="Q74" s="224"/>
      <c r="R74" s="195"/>
      <c r="S74" s="196"/>
      <c r="T74" s="197"/>
      <c r="U74" s="198"/>
      <c r="V74" s="199"/>
      <c r="W74" s="200"/>
      <c r="X74" s="201"/>
      <c r="Y74" s="202"/>
      <c r="Z74" s="203"/>
      <c r="AA74" s="204"/>
      <c r="AB74" s="242"/>
      <c r="AC74" s="242"/>
      <c r="AD74" s="60">
        <f t="shared" si="73"/>
        <v>0</v>
      </c>
      <c r="AE74" s="214">
        <f t="shared" si="74"/>
        <v>0</v>
      </c>
      <c r="AF74" s="205"/>
      <c r="AG74" s="205"/>
      <c r="AH74" s="206"/>
      <c r="AI74" s="205"/>
      <c r="AJ74" s="62"/>
      <c r="AK74" s="516"/>
      <c r="AL74" s="516"/>
      <c r="AM74" s="510"/>
      <c r="AN74" s="62">
        <f>ROUND(CEILING(AR74*('Summary '!$J$4/100+1),5),0)-1</f>
        <v>389</v>
      </c>
      <c r="AO74" s="63">
        <f t="shared" si="75"/>
        <v>0</v>
      </c>
      <c r="AP74" s="63">
        <f t="shared" si="76"/>
        <v>0</v>
      </c>
      <c r="AQ74" s="63"/>
      <c r="AR74" s="62">
        <v>319</v>
      </c>
      <c r="AS74" s="205"/>
      <c r="AT74" s="510"/>
      <c r="AU74" s="511"/>
      <c r="AV74" s="511">
        <f t="shared" si="58"/>
        <v>319</v>
      </c>
      <c r="AW74" s="511">
        <f t="shared" si="59"/>
        <v>319</v>
      </c>
      <c r="AX74" s="234"/>
      <c r="AY74" s="235"/>
      <c r="AZ74" s="236"/>
      <c r="BA74" s="249"/>
      <c r="BB74" s="238"/>
      <c r="BC74" s="239">
        <f t="shared" si="60"/>
        <v>0</v>
      </c>
      <c r="BD74" s="210">
        <f t="shared" si="61"/>
        <v>0</v>
      </c>
      <c r="BE74" s="512">
        <f t="shared" si="62"/>
        <v>334.95</v>
      </c>
      <c r="BF74" s="242"/>
      <c r="BG74" s="210">
        <f t="shared" si="63"/>
        <v>0</v>
      </c>
      <c r="BH74" s="512">
        <f t="shared" si="64"/>
        <v>350.90000000000003</v>
      </c>
      <c r="BI74" s="400"/>
      <c r="BJ74" s="210">
        <f t="shared" si="65"/>
        <v>0</v>
      </c>
      <c r="BK74" s="512">
        <f t="shared" si="66"/>
        <v>366.84999999999997</v>
      </c>
      <c r="BL74" s="400"/>
      <c r="BM74" s="210">
        <f t="shared" si="67"/>
        <v>0</v>
      </c>
      <c r="BN74" s="512">
        <f t="shared" si="68"/>
        <v>382.8</v>
      </c>
      <c r="BO74" s="397">
        <f t="shared" si="69"/>
        <v>0</v>
      </c>
      <c r="BP74" s="210">
        <f t="shared" si="70"/>
        <v>0</v>
      </c>
      <c r="BQ74" s="210">
        <f t="shared" si="71"/>
        <v>0</v>
      </c>
      <c r="BR74" s="215">
        <v>2498</v>
      </c>
    </row>
    <row r="75" spans="1:70" ht="12.75" customHeight="1">
      <c r="A75" s="210" t="str">
        <f t="shared" si="72"/>
        <v>HO42499</v>
      </c>
      <c r="B75" s="247" t="s">
        <v>1476</v>
      </c>
      <c r="C75" s="247" t="s">
        <v>1521</v>
      </c>
      <c r="D75" s="247" t="s">
        <v>1504</v>
      </c>
      <c r="E75" s="467"/>
      <c r="F75" s="212"/>
      <c r="G75" s="651" t="s">
        <v>2048</v>
      </c>
      <c r="H75" s="212"/>
      <c r="I75" s="223" t="s">
        <v>1819</v>
      </c>
      <c r="J75" s="263" t="s">
        <v>1796</v>
      </c>
      <c r="K75" s="623" t="s">
        <v>1797</v>
      </c>
      <c r="L75" s="263" t="s">
        <v>1813</v>
      </c>
      <c r="M75" s="212">
        <v>1.206</v>
      </c>
      <c r="N75" s="210">
        <v>1</v>
      </c>
      <c r="O75" s="210"/>
      <c r="P75" s="210"/>
      <c r="Q75" s="224"/>
      <c r="R75" s="195"/>
      <c r="S75" s="196"/>
      <c r="T75" s="197"/>
      <c r="U75" s="198"/>
      <c r="V75" s="199"/>
      <c r="W75" s="200"/>
      <c r="X75" s="201"/>
      <c r="Y75" s="202"/>
      <c r="Z75" s="203"/>
      <c r="AA75" s="204"/>
      <c r="AB75" s="242"/>
      <c r="AC75" s="242"/>
      <c r="AD75" s="60">
        <f t="shared" si="73"/>
        <v>0</v>
      </c>
      <c r="AE75" s="214">
        <f t="shared" si="74"/>
        <v>0</v>
      </c>
      <c r="AF75" s="205"/>
      <c r="AG75" s="205"/>
      <c r="AH75" s="206"/>
      <c r="AI75" s="205"/>
      <c r="AJ75" s="62"/>
      <c r="AK75" s="516"/>
      <c r="AL75" s="516"/>
      <c r="AM75" s="510"/>
      <c r="AN75" s="62">
        <f>ROUND(CEILING(AR75*('Summary '!$J$4/100+1),5),0)-1</f>
        <v>364</v>
      </c>
      <c r="AO75" s="63">
        <f t="shared" si="75"/>
        <v>0</v>
      </c>
      <c r="AP75" s="63">
        <f t="shared" si="76"/>
        <v>0</v>
      </c>
      <c r="AQ75" s="63"/>
      <c r="AR75" s="62">
        <v>299</v>
      </c>
      <c r="AS75" s="205"/>
      <c r="AT75" s="510"/>
      <c r="AU75" s="511"/>
      <c r="AV75" s="511">
        <f t="shared" si="58"/>
        <v>299</v>
      </c>
      <c r="AW75" s="511">
        <f t="shared" si="59"/>
        <v>299</v>
      </c>
      <c r="AX75" s="234"/>
      <c r="AY75" s="235"/>
      <c r="AZ75" s="236"/>
      <c r="BA75" s="249"/>
      <c r="BB75" s="238"/>
      <c r="BC75" s="239">
        <f t="shared" si="60"/>
        <v>0</v>
      </c>
      <c r="BD75" s="210">
        <f t="shared" si="61"/>
        <v>0</v>
      </c>
      <c r="BE75" s="512">
        <f t="shared" si="62"/>
        <v>313.95</v>
      </c>
      <c r="BF75" s="242"/>
      <c r="BG75" s="210">
        <f t="shared" si="63"/>
        <v>0</v>
      </c>
      <c r="BH75" s="512">
        <f t="shared" si="64"/>
        <v>328.90000000000003</v>
      </c>
      <c r="BI75" s="400"/>
      <c r="BJ75" s="210">
        <f t="shared" si="65"/>
        <v>0</v>
      </c>
      <c r="BK75" s="512">
        <f t="shared" si="66"/>
        <v>343.84999999999997</v>
      </c>
      <c r="BL75" s="400"/>
      <c r="BM75" s="210">
        <f t="shared" si="67"/>
        <v>0</v>
      </c>
      <c r="BN75" s="512">
        <f t="shared" si="68"/>
        <v>358.8</v>
      </c>
      <c r="BO75" s="397">
        <f t="shared" si="69"/>
        <v>0</v>
      </c>
      <c r="BP75" s="210">
        <f t="shared" si="70"/>
        <v>0</v>
      </c>
      <c r="BQ75" s="210">
        <f t="shared" si="71"/>
        <v>0</v>
      </c>
      <c r="BR75" s="215">
        <v>2499</v>
      </c>
    </row>
    <row r="76" spans="1:70" ht="12.75" customHeight="1">
      <c r="A76" s="210" t="str">
        <f t="shared" si="72"/>
        <v>HO42500</v>
      </c>
      <c r="B76" s="247" t="s">
        <v>1476</v>
      </c>
      <c r="C76" s="247" t="s">
        <v>1522</v>
      </c>
      <c r="D76" s="247" t="s">
        <v>1504</v>
      </c>
      <c r="E76" s="467"/>
      <c r="F76" s="212"/>
      <c r="G76" s="651" t="s">
        <v>2049</v>
      </c>
      <c r="H76" s="212"/>
      <c r="I76" s="223" t="s">
        <v>1819</v>
      </c>
      <c r="J76" s="263" t="s">
        <v>1796</v>
      </c>
      <c r="K76" s="623" t="s">
        <v>1797</v>
      </c>
      <c r="L76" s="263" t="s">
        <v>1813</v>
      </c>
      <c r="M76" s="212">
        <v>1.1679999999999999</v>
      </c>
      <c r="N76" s="210">
        <v>1</v>
      </c>
      <c r="O76" s="210"/>
      <c r="P76" s="210"/>
      <c r="Q76" s="224"/>
      <c r="R76" s="195"/>
      <c r="S76" s="196"/>
      <c r="T76" s="197"/>
      <c r="U76" s="198"/>
      <c r="V76" s="199"/>
      <c r="W76" s="200"/>
      <c r="X76" s="201"/>
      <c r="Y76" s="202"/>
      <c r="Z76" s="203"/>
      <c r="AA76" s="204"/>
      <c r="AB76" s="242"/>
      <c r="AC76" s="242"/>
      <c r="AD76" s="60">
        <f t="shared" si="73"/>
        <v>0</v>
      </c>
      <c r="AE76" s="214">
        <f t="shared" si="74"/>
        <v>0</v>
      </c>
      <c r="AF76" s="205"/>
      <c r="AG76" s="205"/>
      <c r="AH76" s="206"/>
      <c r="AI76" s="205"/>
      <c r="AJ76" s="62"/>
      <c r="AK76" s="516"/>
      <c r="AL76" s="516"/>
      <c r="AM76" s="510"/>
      <c r="AN76" s="62">
        <f>ROUND(CEILING(AR76*('Summary '!$J$4/100+1),5),0)-1</f>
        <v>364</v>
      </c>
      <c r="AO76" s="63">
        <f t="shared" si="75"/>
        <v>0</v>
      </c>
      <c r="AP76" s="63">
        <f t="shared" si="76"/>
        <v>0</v>
      </c>
      <c r="AQ76" s="63"/>
      <c r="AR76" s="62">
        <v>299</v>
      </c>
      <c r="AS76" s="205"/>
      <c r="AT76" s="510"/>
      <c r="AU76" s="511"/>
      <c r="AV76" s="511">
        <f t="shared" si="58"/>
        <v>299</v>
      </c>
      <c r="AW76" s="511">
        <f t="shared" si="59"/>
        <v>299</v>
      </c>
      <c r="AX76" s="234"/>
      <c r="AY76" s="235"/>
      <c r="AZ76" s="236"/>
      <c r="BA76" s="249"/>
      <c r="BB76" s="238"/>
      <c r="BC76" s="239">
        <f t="shared" si="60"/>
        <v>0</v>
      </c>
      <c r="BD76" s="210">
        <f t="shared" si="61"/>
        <v>0</v>
      </c>
      <c r="BE76" s="512">
        <f t="shared" si="62"/>
        <v>313.95</v>
      </c>
      <c r="BF76" s="242"/>
      <c r="BG76" s="210">
        <f t="shared" si="63"/>
        <v>0</v>
      </c>
      <c r="BH76" s="512">
        <f t="shared" si="64"/>
        <v>328.90000000000003</v>
      </c>
      <c r="BI76" s="400"/>
      <c r="BJ76" s="210">
        <f t="shared" si="65"/>
        <v>0</v>
      </c>
      <c r="BK76" s="512">
        <f t="shared" si="66"/>
        <v>343.84999999999997</v>
      </c>
      <c r="BL76" s="400"/>
      <c r="BM76" s="210">
        <f t="shared" si="67"/>
        <v>0</v>
      </c>
      <c r="BN76" s="512">
        <f t="shared" si="68"/>
        <v>358.8</v>
      </c>
      <c r="BO76" s="397">
        <f t="shared" si="69"/>
        <v>0</v>
      </c>
      <c r="BP76" s="210">
        <f t="shared" si="70"/>
        <v>0</v>
      </c>
      <c r="BQ76" s="210">
        <f t="shared" si="71"/>
        <v>0</v>
      </c>
      <c r="BR76" s="215">
        <v>2500</v>
      </c>
    </row>
    <row r="77" spans="1:70" ht="12.75" customHeight="1">
      <c r="A77" s="210" t="str">
        <f t="shared" si="72"/>
        <v>HO42501</v>
      </c>
      <c r="B77" s="247" t="s">
        <v>1476</v>
      </c>
      <c r="C77" s="247" t="s">
        <v>1523</v>
      </c>
      <c r="D77" s="247" t="s">
        <v>1504</v>
      </c>
      <c r="E77" s="467"/>
      <c r="F77" s="212"/>
      <c r="G77" s="651" t="s">
        <v>2050</v>
      </c>
      <c r="H77" s="212"/>
      <c r="I77" s="223" t="s">
        <v>1819</v>
      </c>
      <c r="J77" s="263" t="s">
        <v>1796</v>
      </c>
      <c r="K77" s="623" t="s">
        <v>1797</v>
      </c>
      <c r="L77" s="263" t="s">
        <v>1813</v>
      </c>
      <c r="M77" s="212">
        <v>1.1020000000000001</v>
      </c>
      <c r="N77" s="210">
        <v>1</v>
      </c>
      <c r="O77" s="210"/>
      <c r="P77" s="210"/>
      <c r="Q77" s="224"/>
      <c r="R77" s="195"/>
      <c r="S77" s="196"/>
      <c r="T77" s="197"/>
      <c r="U77" s="198"/>
      <c r="V77" s="199"/>
      <c r="W77" s="200"/>
      <c r="X77" s="201"/>
      <c r="Y77" s="202"/>
      <c r="Z77" s="203"/>
      <c r="AA77" s="204"/>
      <c r="AB77" s="242"/>
      <c r="AC77" s="242"/>
      <c r="AD77" s="60">
        <f t="shared" si="73"/>
        <v>0</v>
      </c>
      <c r="AE77" s="214">
        <f t="shared" si="74"/>
        <v>0</v>
      </c>
      <c r="AF77" s="205"/>
      <c r="AG77" s="205"/>
      <c r="AH77" s="206"/>
      <c r="AI77" s="205"/>
      <c r="AJ77" s="62"/>
      <c r="AK77" s="516"/>
      <c r="AL77" s="516"/>
      <c r="AM77" s="510"/>
      <c r="AN77" s="62">
        <f>ROUND(CEILING(AR77*('Summary '!$J$4/100+1),5),0)-1</f>
        <v>359</v>
      </c>
      <c r="AO77" s="63">
        <f t="shared" si="75"/>
        <v>0</v>
      </c>
      <c r="AP77" s="63">
        <f t="shared" si="76"/>
        <v>0</v>
      </c>
      <c r="AQ77" s="63"/>
      <c r="AR77" s="62">
        <v>294</v>
      </c>
      <c r="AS77" s="205"/>
      <c r="AT77" s="510"/>
      <c r="AU77" s="511"/>
      <c r="AV77" s="511">
        <f t="shared" si="58"/>
        <v>294</v>
      </c>
      <c r="AW77" s="511">
        <f t="shared" si="59"/>
        <v>294</v>
      </c>
      <c r="AX77" s="234"/>
      <c r="AY77" s="235"/>
      <c r="AZ77" s="236"/>
      <c r="BA77" s="249"/>
      <c r="BB77" s="238"/>
      <c r="BC77" s="239">
        <f t="shared" si="60"/>
        <v>0</v>
      </c>
      <c r="BD77" s="210">
        <f t="shared" si="61"/>
        <v>0</v>
      </c>
      <c r="BE77" s="512">
        <f t="shared" si="62"/>
        <v>308.7</v>
      </c>
      <c r="BF77" s="242"/>
      <c r="BG77" s="210">
        <f t="shared" si="63"/>
        <v>0</v>
      </c>
      <c r="BH77" s="512">
        <f t="shared" si="64"/>
        <v>323.40000000000003</v>
      </c>
      <c r="BI77" s="400"/>
      <c r="BJ77" s="210">
        <f t="shared" si="65"/>
        <v>0</v>
      </c>
      <c r="BK77" s="512">
        <f t="shared" si="66"/>
        <v>338.09999999999997</v>
      </c>
      <c r="BL77" s="400"/>
      <c r="BM77" s="210">
        <f t="shared" si="67"/>
        <v>0</v>
      </c>
      <c r="BN77" s="512">
        <f t="shared" si="68"/>
        <v>352.8</v>
      </c>
      <c r="BO77" s="397">
        <f t="shared" si="69"/>
        <v>0</v>
      </c>
      <c r="BP77" s="210">
        <f t="shared" si="70"/>
        <v>0</v>
      </c>
      <c r="BQ77" s="210">
        <f t="shared" si="71"/>
        <v>0</v>
      </c>
      <c r="BR77" s="215">
        <v>2501</v>
      </c>
    </row>
    <row r="78" spans="1:70" ht="12.75" customHeight="1">
      <c r="A78" s="210" t="str">
        <f t="shared" si="72"/>
        <v>HO42502</v>
      </c>
      <c r="B78" s="247" t="s">
        <v>1476</v>
      </c>
      <c r="C78" s="247" t="s">
        <v>1524</v>
      </c>
      <c r="D78" s="247" t="s">
        <v>1504</v>
      </c>
      <c r="E78" s="467"/>
      <c r="F78" s="212"/>
      <c r="G78" s="651" t="s">
        <v>2051</v>
      </c>
      <c r="H78" s="212"/>
      <c r="I78" s="223" t="s">
        <v>1819</v>
      </c>
      <c r="J78" s="263" t="s">
        <v>1796</v>
      </c>
      <c r="K78" s="623" t="s">
        <v>1797</v>
      </c>
      <c r="L78" s="263" t="s">
        <v>1813</v>
      </c>
      <c r="M78" s="212">
        <v>1.087</v>
      </c>
      <c r="N78" s="210">
        <v>1</v>
      </c>
      <c r="O78" s="210"/>
      <c r="P78" s="210"/>
      <c r="Q78" s="224"/>
      <c r="R78" s="195"/>
      <c r="S78" s="196"/>
      <c r="T78" s="197"/>
      <c r="U78" s="198"/>
      <c r="V78" s="199"/>
      <c r="W78" s="200"/>
      <c r="X78" s="201"/>
      <c r="Y78" s="202"/>
      <c r="Z78" s="203"/>
      <c r="AA78" s="204"/>
      <c r="AB78" s="242"/>
      <c r="AC78" s="242"/>
      <c r="AD78" s="60">
        <f t="shared" si="73"/>
        <v>0</v>
      </c>
      <c r="AE78" s="214">
        <f t="shared" si="74"/>
        <v>0</v>
      </c>
      <c r="AF78" s="205"/>
      <c r="AG78" s="205"/>
      <c r="AH78" s="206"/>
      <c r="AI78" s="205"/>
      <c r="AJ78" s="62"/>
      <c r="AK78" s="516"/>
      <c r="AL78" s="516"/>
      <c r="AM78" s="510"/>
      <c r="AN78" s="62">
        <f>ROUND(CEILING(AR78*('Summary '!$J$4/100+1),5),0)-1</f>
        <v>359</v>
      </c>
      <c r="AO78" s="63">
        <f t="shared" si="75"/>
        <v>0</v>
      </c>
      <c r="AP78" s="63">
        <f t="shared" si="76"/>
        <v>0</v>
      </c>
      <c r="AQ78" s="63"/>
      <c r="AR78" s="62">
        <v>294</v>
      </c>
      <c r="AS78" s="205"/>
      <c r="AT78" s="510"/>
      <c r="AU78" s="511"/>
      <c r="AV78" s="511">
        <f t="shared" si="58"/>
        <v>294</v>
      </c>
      <c r="AW78" s="511">
        <f t="shared" si="59"/>
        <v>294</v>
      </c>
      <c r="AX78" s="234"/>
      <c r="AY78" s="235"/>
      <c r="AZ78" s="236"/>
      <c r="BA78" s="249"/>
      <c r="BB78" s="238"/>
      <c r="BC78" s="239">
        <f t="shared" si="60"/>
        <v>0</v>
      </c>
      <c r="BD78" s="210">
        <f t="shared" si="61"/>
        <v>0</v>
      </c>
      <c r="BE78" s="512">
        <f t="shared" si="62"/>
        <v>308.7</v>
      </c>
      <c r="BF78" s="242"/>
      <c r="BG78" s="210">
        <f t="shared" si="63"/>
        <v>0</v>
      </c>
      <c r="BH78" s="512">
        <f t="shared" si="64"/>
        <v>323.40000000000003</v>
      </c>
      <c r="BI78" s="400"/>
      <c r="BJ78" s="210">
        <f t="shared" si="65"/>
        <v>0</v>
      </c>
      <c r="BK78" s="512">
        <f t="shared" si="66"/>
        <v>338.09999999999997</v>
      </c>
      <c r="BL78" s="400"/>
      <c r="BM78" s="210">
        <f t="shared" si="67"/>
        <v>0</v>
      </c>
      <c r="BN78" s="512">
        <f t="shared" si="68"/>
        <v>352.8</v>
      </c>
      <c r="BO78" s="397">
        <f t="shared" si="69"/>
        <v>0</v>
      </c>
      <c r="BP78" s="210">
        <f t="shared" si="70"/>
        <v>0</v>
      </c>
      <c r="BQ78" s="210">
        <f t="shared" si="71"/>
        <v>0</v>
      </c>
      <c r="BR78" s="215">
        <v>2502</v>
      </c>
    </row>
    <row r="79" spans="1:70" ht="12.75" customHeight="1">
      <c r="A79" s="210" t="str">
        <f t="shared" si="72"/>
        <v>HO42503</v>
      </c>
      <c r="B79" s="247" t="s">
        <v>1476</v>
      </c>
      <c r="C79" s="247" t="s">
        <v>1525</v>
      </c>
      <c r="D79" s="247" t="s">
        <v>1504</v>
      </c>
      <c r="E79" s="467"/>
      <c r="F79" s="212"/>
      <c r="G79" s="651" t="s">
        <v>2052</v>
      </c>
      <c r="H79" s="212"/>
      <c r="I79" s="223" t="s">
        <v>1819</v>
      </c>
      <c r="J79" s="263" t="s">
        <v>1796</v>
      </c>
      <c r="K79" s="623" t="s">
        <v>1797</v>
      </c>
      <c r="L79" s="263" t="s">
        <v>1813</v>
      </c>
      <c r="M79" s="212">
        <v>0.85599999999999998</v>
      </c>
      <c r="N79" s="210">
        <v>1</v>
      </c>
      <c r="O79" s="210"/>
      <c r="P79" s="210"/>
      <c r="Q79" s="224"/>
      <c r="R79" s="195"/>
      <c r="S79" s="196"/>
      <c r="T79" s="197"/>
      <c r="U79" s="198"/>
      <c r="V79" s="199"/>
      <c r="W79" s="200"/>
      <c r="X79" s="201"/>
      <c r="Y79" s="202"/>
      <c r="Z79" s="203"/>
      <c r="AA79" s="204"/>
      <c r="AB79" s="242"/>
      <c r="AC79" s="242"/>
      <c r="AD79" s="60">
        <f t="shared" si="73"/>
        <v>0</v>
      </c>
      <c r="AE79" s="214">
        <f t="shared" si="74"/>
        <v>0</v>
      </c>
      <c r="AF79" s="205"/>
      <c r="AG79" s="205"/>
      <c r="AH79" s="206"/>
      <c r="AI79" s="205"/>
      <c r="AJ79" s="62"/>
      <c r="AK79" s="516"/>
      <c r="AL79" s="516"/>
      <c r="AM79" s="510"/>
      <c r="AN79" s="62">
        <f>ROUND(CEILING(AR79*('Summary '!$J$4/100+1),5),0)-1</f>
        <v>319</v>
      </c>
      <c r="AO79" s="63">
        <f t="shared" si="75"/>
        <v>0</v>
      </c>
      <c r="AP79" s="63">
        <f t="shared" si="76"/>
        <v>0</v>
      </c>
      <c r="AQ79" s="63"/>
      <c r="AR79" s="62">
        <v>259</v>
      </c>
      <c r="AS79" s="205"/>
      <c r="AT79" s="510"/>
      <c r="AU79" s="511"/>
      <c r="AV79" s="511">
        <f t="shared" si="58"/>
        <v>259</v>
      </c>
      <c r="AW79" s="511">
        <f t="shared" si="59"/>
        <v>259</v>
      </c>
      <c r="AX79" s="234"/>
      <c r="AY79" s="235"/>
      <c r="AZ79" s="236"/>
      <c r="BA79" s="249"/>
      <c r="BB79" s="238"/>
      <c r="BC79" s="239">
        <f t="shared" si="60"/>
        <v>0</v>
      </c>
      <c r="BD79" s="210">
        <f t="shared" si="61"/>
        <v>0</v>
      </c>
      <c r="BE79" s="512">
        <f t="shared" si="62"/>
        <v>271.95</v>
      </c>
      <c r="BF79" s="242"/>
      <c r="BG79" s="210">
        <f t="shared" si="63"/>
        <v>0</v>
      </c>
      <c r="BH79" s="512">
        <f t="shared" si="64"/>
        <v>284.90000000000003</v>
      </c>
      <c r="BI79" s="400"/>
      <c r="BJ79" s="210">
        <f t="shared" si="65"/>
        <v>0</v>
      </c>
      <c r="BK79" s="512">
        <f t="shared" si="66"/>
        <v>297.84999999999997</v>
      </c>
      <c r="BL79" s="400"/>
      <c r="BM79" s="210">
        <f t="shared" si="67"/>
        <v>0</v>
      </c>
      <c r="BN79" s="512">
        <f t="shared" si="68"/>
        <v>310.8</v>
      </c>
      <c r="BO79" s="397">
        <f t="shared" si="69"/>
        <v>0</v>
      </c>
      <c r="BP79" s="210">
        <f t="shared" si="70"/>
        <v>0</v>
      </c>
      <c r="BQ79" s="210">
        <f t="shared" si="71"/>
        <v>0</v>
      </c>
      <c r="BR79" s="215">
        <v>2503</v>
      </c>
    </row>
    <row r="80" spans="1:70" ht="12.75" customHeight="1">
      <c r="A80" s="210" t="str">
        <f t="shared" si="72"/>
        <v>HO42504</v>
      </c>
      <c r="B80" s="247" t="s">
        <v>1476</v>
      </c>
      <c r="C80" s="247" t="s">
        <v>1526</v>
      </c>
      <c r="D80" s="247" t="s">
        <v>1504</v>
      </c>
      <c r="E80" s="467"/>
      <c r="F80" s="212"/>
      <c r="G80" s="651" t="s">
        <v>2053</v>
      </c>
      <c r="H80" s="212"/>
      <c r="I80" s="223" t="s">
        <v>1819</v>
      </c>
      <c r="J80" s="263" t="s">
        <v>1796</v>
      </c>
      <c r="K80" s="623" t="s">
        <v>1797</v>
      </c>
      <c r="L80" s="263" t="s">
        <v>1813</v>
      </c>
      <c r="M80" s="212">
        <v>0.52</v>
      </c>
      <c r="N80" s="210">
        <v>1</v>
      </c>
      <c r="O80" s="210"/>
      <c r="P80" s="210"/>
      <c r="Q80" s="224"/>
      <c r="R80" s="195"/>
      <c r="S80" s="196"/>
      <c r="T80" s="197"/>
      <c r="U80" s="198"/>
      <c r="V80" s="199"/>
      <c r="W80" s="200"/>
      <c r="X80" s="201"/>
      <c r="Y80" s="202"/>
      <c r="Z80" s="203"/>
      <c r="AA80" s="204"/>
      <c r="AB80" s="242"/>
      <c r="AC80" s="242"/>
      <c r="AD80" s="60">
        <f t="shared" si="73"/>
        <v>0</v>
      </c>
      <c r="AE80" s="214">
        <f t="shared" si="74"/>
        <v>0</v>
      </c>
      <c r="AF80" s="205"/>
      <c r="AG80" s="205"/>
      <c r="AH80" s="206"/>
      <c r="AI80" s="205"/>
      <c r="AJ80" s="62"/>
      <c r="AK80" s="516"/>
      <c r="AL80" s="516"/>
      <c r="AM80" s="510"/>
      <c r="AN80" s="62">
        <f>ROUND(CEILING(AR80*('Summary '!$J$4/100+1),5),0)-1</f>
        <v>279</v>
      </c>
      <c r="AO80" s="63">
        <f t="shared" si="75"/>
        <v>0</v>
      </c>
      <c r="AP80" s="63">
        <f t="shared" si="76"/>
        <v>0</v>
      </c>
      <c r="AQ80" s="63"/>
      <c r="AR80" s="62">
        <v>229</v>
      </c>
      <c r="AS80" s="205"/>
      <c r="AT80" s="510"/>
      <c r="AU80" s="511"/>
      <c r="AV80" s="511">
        <f t="shared" si="58"/>
        <v>229</v>
      </c>
      <c r="AW80" s="511">
        <f t="shared" si="59"/>
        <v>229</v>
      </c>
      <c r="AX80" s="234"/>
      <c r="AY80" s="235"/>
      <c r="AZ80" s="236"/>
      <c r="BA80" s="249"/>
      <c r="BB80" s="238"/>
      <c r="BC80" s="239">
        <f t="shared" si="60"/>
        <v>0</v>
      </c>
      <c r="BD80" s="210">
        <f t="shared" si="61"/>
        <v>0</v>
      </c>
      <c r="BE80" s="512">
        <f t="shared" si="62"/>
        <v>240.45000000000002</v>
      </c>
      <c r="BF80" s="242"/>
      <c r="BG80" s="210">
        <f t="shared" si="63"/>
        <v>0</v>
      </c>
      <c r="BH80" s="512">
        <f t="shared" si="64"/>
        <v>251.90000000000003</v>
      </c>
      <c r="BI80" s="400"/>
      <c r="BJ80" s="210">
        <f t="shared" si="65"/>
        <v>0</v>
      </c>
      <c r="BK80" s="512">
        <f t="shared" si="66"/>
        <v>263.34999999999997</v>
      </c>
      <c r="BL80" s="400"/>
      <c r="BM80" s="210">
        <f t="shared" si="67"/>
        <v>0</v>
      </c>
      <c r="BN80" s="512">
        <f t="shared" si="68"/>
        <v>274.8</v>
      </c>
      <c r="BO80" s="397">
        <f t="shared" si="69"/>
        <v>0</v>
      </c>
      <c r="BP80" s="210">
        <f t="shared" si="70"/>
        <v>0</v>
      </c>
      <c r="BQ80" s="210">
        <f t="shared" si="71"/>
        <v>0</v>
      </c>
      <c r="BR80" s="215">
        <v>2504</v>
      </c>
    </row>
    <row r="81" spans="1:293" ht="12.75" customHeight="1">
      <c r="A81" s="210" t="str">
        <f t="shared" si="72"/>
        <v>HO42505</v>
      </c>
      <c r="B81" s="247" t="s">
        <v>1476</v>
      </c>
      <c r="C81" s="247" t="s">
        <v>1527</v>
      </c>
      <c r="D81" s="247" t="s">
        <v>1504</v>
      </c>
      <c r="E81" s="467"/>
      <c r="F81" s="212"/>
      <c r="G81" s="651" t="s">
        <v>2054</v>
      </c>
      <c r="H81" s="212"/>
      <c r="I81" s="223" t="s">
        <v>1819</v>
      </c>
      <c r="J81" s="263" t="s">
        <v>1796</v>
      </c>
      <c r="K81" s="623" t="s">
        <v>1797</v>
      </c>
      <c r="L81" s="263" t="s">
        <v>1813</v>
      </c>
      <c r="M81" s="212">
        <v>0.373</v>
      </c>
      <c r="N81" s="210">
        <v>1</v>
      </c>
      <c r="O81" s="210"/>
      <c r="P81" s="210"/>
      <c r="Q81" s="224"/>
      <c r="R81" s="195"/>
      <c r="S81" s="196"/>
      <c r="T81" s="197"/>
      <c r="U81" s="198"/>
      <c r="V81" s="199"/>
      <c r="W81" s="200"/>
      <c r="X81" s="201"/>
      <c r="Y81" s="202"/>
      <c r="Z81" s="203"/>
      <c r="AA81" s="204"/>
      <c r="AB81" s="242"/>
      <c r="AC81" s="242"/>
      <c r="AD81" s="60">
        <f t="shared" si="73"/>
        <v>0</v>
      </c>
      <c r="AE81" s="214">
        <f t="shared" si="74"/>
        <v>0</v>
      </c>
      <c r="AF81" s="205"/>
      <c r="AG81" s="205"/>
      <c r="AH81" s="206"/>
      <c r="AI81" s="205"/>
      <c r="AJ81" s="62"/>
      <c r="AK81" s="516"/>
      <c r="AL81" s="516"/>
      <c r="AM81" s="510"/>
      <c r="AN81" s="62">
        <f>ROUND(CEILING(AR81*('Summary '!$J$4/100+1),5),0)-1</f>
        <v>279</v>
      </c>
      <c r="AO81" s="63">
        <f t="shared" si="75"/>
        <v>0</v>
      </c>
      <c r="AP81" s="63">
        <f t="shared" si="76"/>
        <v>0</v>
      </c>
      <c r="AQ81" s="63"/>
      <c r="AR81" s="62">
        <v>229</v>
      </c>
      <c r="AS81" s="205"/>
      <c r="AT81" s="510"/>
      <c r="AU81" s="511"/>
      <c r="AV81" s="511">
        <f t="shared" si="58"/>
        <v>229</v>
      </c>
      <c r="AW81" s="511">
        <f t="shared" si="59"/>
        <v>229</v>
      </c>
      <c r="AX81" s="234"/>
      <c r="AY81" s="235"/>
      <c r="AZ81" s="236"/>
      <c r="BA81" s="249"/>
      <c r="BB81" s="238"/>
      <c r="BC81" s="239">
        <f t="shared" si="60"/>
        <v>0</v>
      </c>
      <c r="BD81" s="210">
        <f t="shared" si="61"/>
        <v>0</v>
      </c>
      <c r="BE81" s="512">
        <f t="shared" si="62"/>
        <v>240.45000000000002</v>
      </c>
      <c r="BF81" s="242"/>
      <c r="BG81" s="210">
        <f t="shared" si="63"/>
        <v>0</v>
      </c>
      <c r="BH81" s="512">
        <f t="shared" si="64"/>
        <v>251.90000000000003</v>
      </c>
      <c r="BI81" s="400"/>
      <c r="BJ81" s="210">
        <f t="shared" si="65"/>
        <v>0</v>
      </c>
      <c r="BK81" s="512">
        <f t="shared" si="66"/>
        <v>263.34999999999997</v>
      </c>
      <c r="BL81" s="400"/>
      <c r="BM81" s="210">
        <f t="shared" si="67"/>
        <v>0</v>
      </c>
      <c r="BN81" s="512">
        <f t="shared" si="68"/>
        <v>274.8</v>
      </c>
      <c r="BO81" s="397">
        <f t="shared" si="69"/>
        <v>0</v>
      </c>
      <c r="BP81" s="210">
        <f t="shared" si="70"/>
        <v>0</v>
      </c>
      <c r="BQ81" s="210">
        <f t="shared" si="71"/>
        <v>0</v>
      </c>
      <c r="BR81" s="215">
        <v>2505</v>
      </c>
    </row>
    <row r="82" spans="1:293" ht="12.75" customHeight="1">
      <c r="A82" s="610"/>
      <c r="B82" s="127"/>
      <c r="C82" s="127"/>
      <c r="D82" s="127"/>
      <c r="E82" s="252"/>
      <c r="F82" s="128"/>
      <c r="G82" s="128"/>
      <c r="H82" s="128"/>
      <c r="I82" s="253"/>
      <c r="J82" s="253"/>
      <c r="K82" s="253"/>
      <c r="L82" s="253"/>
      <c r="M82" s="128"/>
      <c r="N82" s="129"/>
      <c r="O82" s="254"/>
      <c r="P82" s="254"/>
      <c r="Q82" s="130"/>
      <c r="R82" s="130"/>
      <c r="S82" s="130"/>
      <c r="T82" s="130"/>
      <c r="U82" s="131"/>
      <c r="V82" s="130"/>
      <c r="W82" s="549"/>
      <c r="X82" s="132"/>
      <c r="Y82" s="130"/>
      <c r="Z82" s="132"/>
      <c r="AA82" s="551"/>
      <c r="AB82" s="135"/>
      <c r="AC82" s="135"/>
      <c r="AD82" s="133"/>
      <c r="AE82" s="133"/>
      <c r="AF82" s="133"/>
      <c r="AG82" s="133"/>
      <c r="AH82" s="133"/>
      <c r="AI82" s="133"/>
      <c r="AJ82" s="258"/>
      <c r="AK82" s="258"/>
      <c r="AL82" s="258"/>
      <c r="AM82" s="258"/>
      <c r="AN82" s="133"/>
      <c r="AO82" s="258"/>
      <c r="AP82" s="258"/>
      <c r="AQ82" s="258"/>
      <c r="AR82" s="133"/>
      <c r="AS82" s="134"/>
      <c r="AT82" s="134"/>
      <c r="AU82" s="134"/>
      <c r="AV82" s="134"/>
      <c r="AW82" s="259"/>
      <c r="AX82" s="135"/>
      <c r="AY82" s="135"/>
      <c r="AZ82" s="552"/>
      <c r="BA82" s="553"/>
      <c r="BB82" s="135"/>
      <c r="BC82" s="137"/>
      <c r="BD82" s="137"/>
      <c r="BE82" s="138"/>
      <c r="BF82" s="552"/>
      <c r="BG82" s="137"/>
      <c r="BH82" s="138"/>
      <c r="BI82" s="552"/>
      <c r="BJ82" s="137"/>
      <c r="BK82" s="138"/>
      <c r="BL82" s="552"/>
      <c r="BM82" s="137"/>
      <c r="BN82" s="138"/>
      <c r="BO82" s="138"/>
      <c r="BP82" s="129"/>
      <c r="BQ82" s="129"/>
      <c r="BR82" s="611"/>
    </row>
    <row r="83" spans="1:293" ht="13.5" customHeight="1">
      <c r="KC83" s="3"/>
      <c r="KD83" s="3"/>
      <c r="KE83" s="3"/>
      <c r="KF83" s="3"/>
      <c r="KG83" s="3"/>
    </row>
    <row r="84" spans="1:293" ht="13.5" customHeight="1">
      <c r="KC84" s="3"/>
      <c r="KD84" s="3"/>
      <c r="KE84" s="3"/>
      <c r="KF84" s="3"/>
      <c r="KG84" s="3"/>
    </row>
    <row r="85" spans="1:293" ht="13.5" customHeight="1">
      <c r="KC85" s="3"/>
      <c r="KD85" s="3"/>
      <c r="KE85" s="3"/>
      <c r="KF85" s="3"/>
      <c r="KG85" s="3"/>
    </row>
    <row r="86" spans="1:293" ht="13.5" customHeight="1">
      <c r="KC86" s="3"/>
      <c r="KD86" s="3"/>
      <c r="KE86" s="3"/>
      <c r="KF86" s="3"/>
      <c r="KG86" s="3"/>
    </row>
    <row r="87" spans="1:293" ht="13.5" customHeight="1">
      <c r="KC87" s="3"/>
      <c r="KD87" s="3"/>
      <c r="KE87" s="3"/>
      <c r="KF87" s="3"/>
      <c r="KG87" s="3"/>
    </row>
    <row r="88" spans="1:293" ht="13.5" customHeight="1">
      <c r="KC88" s="3"/>
      <c r="KD88" s="3"/>
      <c r="KE88" s="3"/>
      <c r="KF88" s="3"/>
      <c r="KG88" s="3"/>
    </row>
    <row r="89" spans="1:293" ht="13.5" customHeight="1">
      <c r="KC89" s="3"/>
      <c r="KD89" s="3"/>
      <c r="KE89" s="3"/>
      <c r="KF89" s="3"/>
      <c r="KG89" s="3"/>
    </row>
    <row r="90" spans="1:293" ht="13.5" customHeight="1">
      <c r="KC90" s="3"/>
      <c r="KD90" s="3"/>
      <c r="KE90" s="3"/>
      <c r="KF90" s="3"/>
      <c r="KG90" s="3"/>
    </row>
    <row r="91" spans="1:293" ht="13.5" customHeight="1">
      <c r="KC91" s="3"/>
      <c r="KD91" s="3"/>
      <c r="KE91" s="3"/>
      <c r="KF91" s="3"/>
      <c r="KG91" s="3"/>
    </row>
    <row r="92" spans="1:293" ht="13.5" customHeight="1">
      <c r="KC92" s="3"/>
      <c r="KD92" s="3"/>
      <c r="KE92" s="3"/>
      <c r="KF92" s="3"/>
      <c r="KG92" s="3"/>
    </row>
    <row r="93" spans="1:293" ht="13.5" customHeight="1">
      <c r="KC93" s="3"/>
      <c r="KD93" s="3"/>
      <c r="KE93" s="3"/>
      <c r="KF93" s="3"/>
      <c r="KG93" s="3"/>
    </row>
    <row r="94" spans="1:293" ht="13.5" customHeight="1">
      <c r="KC94" s="3"/>
      <c r="KD94" s="3"/>
      <c r="KE94" s="3"/>
      <c r="KF94" s="3"/>
      <c r="KG94" s="3"/>
    </row>
    <row r="95" spans="1:293" ht="13.5" customHeight="1">
      <c r="KC95" s="3"/>
      <c r="KD95" s="3"/>
      <c r="KE95" s="3"/>
      <c r="KF95" s="3"/>
      <c r="KG95" s="3"/>
    </row>
    <row r="96" spans="1:293" ht="13.5" customHeight="1">
      <c r="KC96" s="3"/>
      <c r="KD96" s="3"/>
      <c r="KE96" s="3"/>
      <c r="KF96" s="3"/>
      <c r="KG96" s="3"/>
    </row>
    <row r="97" spans="289:293" ht="13.5" customHeight="1">
      <c r="KC97" s="3"/>
      <c r="KD97" s="3"/>
      <c r="KE97" s="3"/>
      <c r="KF97" s="3"/>
      <c r="KG97" s="3"/>
    </row>
    <row r="98" spans="289:293" ht="13.5" customHeight="1">
      <c r="KC98" s="3"/>
      <c r="KD98" s="3"/>
      <c r="KE98" s="3"/>
      <c r="KF98" s="3"/>
      <c r="KG98" s="3"/>
    </row>
    <row r="99" spans="289:293" ht="13.5" customHeight="1">
      <c r="KC99" s="3"/>
      <c r="KD99" s="3"/>
      <c r="KE99" s="3"/>
      <c r="KF99" s="3"/>
      <c r="KG99" s="3"/>
    </row>
    <row r="100" spans="289:293" ht="13.5" customHeight="1">
      <c r="KC100" s="3"/>
      <c r="KD100" s="3"/>
      <c r="KE100" s="3"/>
      <c r="KF100" s="3"/>
      <c r="KG100" s="3"/>
    </row>
    <row r="101" spans="289:293" ht="13.5" customHeight="1">
      <c r="KC101" s="3"/>
      <c r="KD101" s="3"/>
      <c r="KE101" s="3"/>
      <c r="KF101" s="3"/>
      <c r="KG101" s="3"/>
    </row>
    <row r="102" spans="289:293" ht="13.5" customHeight="1">
      <c r="KC102" s="3"/>
      <c r="KD102" s="3"/>
      <c r="KE102" s="3"/>
      <c r="KF102" s="3"/>
      <c r="KG102" s="3"/>
    </row>
    <row r="103" spans="289:293" ht="13.5" customHeight="1">
      <c r="KC103" s="3"/>
      <c r="KD103" s="3"/>
      <c r="KE103" s="3"/>
      <c r="KF103" s="3"/>
      <c r="KG103" s="3"/>
    </row>
    <row r="104" spans="289:293" ht="13.5" customHeight="1">
      <c r="KC104" s="3"/>
      <c r="KD104" s="3"/>
      <c r="KE104" s="3"/>
      <c r="KF104" s="3"/>
      <c r="KG104" s="3"/>
    </row>
    <row r="105" spans="289:293" ht="13.5" customHeight="1">
      <c r="KC105" s="3"/>
      <c r="KD105" s="3"/>
      <c r="KE105" s="3"/>
      <c r="KF105" s="3"/>
      <c r="KG105" s="3"/>
    </row>
    <row r="106" spans="289:293" ht="13.5" customHeight="1">
      <c r="KC106" s="3"/>
      <c r="KD106" s="3"/>
      <c r="KE106" s="3"/>
      <c r="KF106" s="3"/>
      <c r="KG106" s="3"/>
    </row>
    <row r="107" spans="289:293" ht="13.5" customHeight="1">
      <c r="KC107" s="3"/>
      <c r="KD107" s="3"/>
      <c r="KE107" s="3"/>
      <c r="KF107" s="3"/>
      <c r="KG107" s="3"/>
    </row>
    <row r="108" spans="289:293" ht="13.5" customHeight="1">
      <c r="KC108" s="3"/>
      <c r="KD108" s="3"/>
      <c r="KE108" s="3"/>
      <c r="KF108" s="3"/>
      <c r="KG108" s="3"/>
    </row>
    <row r="109" spans="289:293" ht="13.5" customHeight="1">
      <c r="KC109" s="3"/>
      <c r="KD109" s="3"/>
      <c r="KE109" s="3"/>
      <c r="KF109" s="3"/>
      <c r="KG109" s="3"/>
    </row>
    <row r="110" spans="289:293" ht="13.5" customHeight="1">
      <c r="KC110" s="3"/>
      <c r="KD110" s="3"/>
      <c r="KE110" s="3"/>
      <c r="KF110" s="3"/>
      <c r="KG110" s="3"/>
    </row>
    <row r="111" spans="289:293" ht="13.5" customHeight="1">
      <c r="KC111" s="3"/>
      <c r="KD111" s="3"/>
      <c r="KE111" s="3"/>
      <c r="KF111" s="3"/>
      <c r="KG111" s="3"/>
    </row>
    <row r="112" spans="289:293" ht="13.5" customHeight="1">
      <c r="KC112" s="3"/>
      <c r="KD112" s="3"/>
      <c r="KE112" s="3"/>
      <c r="KF112" s="3"/>
      <c r="KG112" s="3"/>
    </row>
    <row r="113" spans="289:293" ht="13.5" customHeight="1">
      <c r="KC113" s="3"/>
      <c r="KD113" s="3"/>
      <c r="KE113" s="3"/>
      <c r="KF113" s="3"/>
      <c r="KG113" s="3"/>
    </row>
    <row r="114" spans="289:293" ht="13.5" customHeight="1">
      <c r="KC114" s="3"/>
      <c r="KD114" s="3"/>
      <c r="KE114" s="3"/>
      <c r="KF114" s="3"/>
      <c r="KG114" s="3"/>
    </row>
    <row r="115" spans="289:293" ht="13.5" customHeight="1">
      <c r="KC115" s="3"/>
      <c r="KD115" s="3"/>
      <c r="KE115" s="3"/>
      <c r="KF115" s="3"/>
      <c r="KG115" s="3"/>
    </row>
    <row r="116" spans="289:293" ht="13.5" customHeight="1">
      <c r="KC116" s="3"/>
      <c r="KD116" s="3"/>
      <c r="KE116" s="3"/>
      <c r="KF116" s="3"/>
      <c r="KG116" s="3"/>
    </row>
    <row r="117" spans="289:293" ht="13.5" customHeight="1">
      <c r="KC117" s="3"/>
      <c r="KD117" s="3"/>
      <c r="KE117" s="3"/>
      <c r="KF117" s="3"/>
      <c r="KG117" s="3"/>
    </row>
    <row r="118" spans="289:293" ht="13.5" customHeight="1">
      <c r="KC118" s="3"/>
      <c r="KD118" s="3"/>
      <c r="KE118" s="3"/>
      <c r="KF118" s="3"/>
      <c r="KG118" s="3"/>
    </row>
    <row r="119" spans="289:293" ht="13.5" customHeight="1">
      <c r="KC119" s="3"/>
      <c r="KD119" s="3"/>
      <c r="KE119" s="3"/>
      <c r="KF119" s="3"/>
      <c r="KG119" s="3"/>
    </row>
    <row r="120" spans="289:293" ht="13.5" customHeight="1">
      <c r="KC120" s="3"/>
      <c r="KD120" s="3"/>
      <c r="KE120" s="3"/>
      <c r="KF120" s="3"/>
      <c r="KG120" s="3"/>
    </row>
    <row r="121" spans="289:293" ht="13.5" customHeight="1">
      <c r="KC121" s="3"/>
      <c r="KD121" s="3"/>
      <c r="KE121" s="3"/>
      <c r="KF121" s="3"/>
      <c r="KG121" s="3"/>
    </row>
    <row r="122" spans="289:293" ht="13.5" customHeight="1">
      <c r="KC122" s="3"/>
      <c r="KD122" s="3"/>
      <c r="KE122" s="3"/>
      <c r="KF122" s="3"/>
      <c r="KG122" s="3"/>
    </row>
    <row r="123" spans="289:293" ht="13.5" customHeight="1">
      <c r="KC123" s="3"/>
      <c r="KD123" s="3"/>
      <c r="KE123" s="3"/>
      <c r="KF123" s="3"/>
      <c r="KG123" s="3"/>
    </row>
    <row r="124" spans="289:293" ht="13.5" customHeight="1">
      <c r="KC124" s="3"/>
      <c r="KD124" s="3"/>
      <c r="KE124" s="3"/>
      <c r="KF124" s="3"/>
      <c r="KG124" s="3"/>
    </row>
    <row r="125" spans="289:293" ht="13.5" customHeight="1">
      <c r="KC125" s="3"/>
      <c r="KD125" s="3"/>
      <c r="KE125" s="3"/>
      <c r="KF125" s="3"/>
      <c r="KG125" s="3"/>
    </row>
    <row r="126" spans="289:293" ht="13.5" customHeight="1">
      <c r="KC126" s="3"/>
      <c r="KD126" s="3"/>
      <c r="KE126" s="3"/>
      <c r="KF126" s="3"/>
      <c r="KG126" s="3"/>
    </row>
    <row r="127" spans="289:293" ht="13.5" customHeight="1">
      <c r="KC127" s="3"/>
      <c r="KD127" s="3"/>
      <c r="KE127" s="3"/>
      <c r="KF127" s="3"/>
      <c r="KG127" s="3"/>
    </row>
    <row r="128" spans="289:293" ht="13.5" customHeight="1">
      <c r="KC128" s="3"/>
      <c r="KD128" s="3"/>
      <c r="KE128" s="3"/>
      <c r="KF128" s="3"/>
      <c r="KG128" s="3"/>
    </row>
    <row r="129" spans="289:293" ht="13.5" customHeight="1">
      <c r="KC129" s="3"/>
      <c r="KD129" s="3"/>
      <c r="KE129" s="3"/>
      <c r="KF129" s="3"/>
      <c r="KG129" s="3"/>
    </row>
    <row r="130" spans="289:293" ht="13.5" customHeight="1">
      <c r="KC130" s="3"/>
      <c r="KD130" s="3"/>
      <c r="KE130" s="3"/>
      <c r="KF130" s="3"/>
      <c r="KG130" s="3"/>
    </row>
    <row r="131" spans="289:293" ht="13.5" customHeight="1">
      <c r="KC131" s="3"/>
      <c r="KD131" s="3"/>
      <c r="KE131" s="3"/>
      <c r="KF131" s="3"/>
      <c r="KG131" s="3"/>
    </row>
    <row r="132" spans="289:293" ht="13.5" customHeight="1">
      <c r="KC132" s="3"/>
      <c r="KD132" s="3"/>
      <c r="KE132" s="3"/>
      <c r="KF132" s="3"/>
      <c r="KG132" s="3"/>
    </row>
    <row r="133" spans="289:293" ht="13.5" customHeight="1">
      <c r="KC133" s="3"/>
      <c r="KD133" s="3"/>
      <c r="KE133" s="3"/>
      <c r="KF133" s="3"/>
      <c r="KG133" s="3"/>
    </row>
    <row r="134" spans="289:293" ht="13.5" customHeight="1">
      <c r="KC134" s="3"/>
      <c r="KD134" s="3"/>
      <c r="KE134" s="3"/>
      <c r="KF134" s="3"/>
      <c r="KG134" s="3"/>
    </row>
    <row r="135" spans="289:293" ht="13.5" customHeight="1">
      <c r="KC135" s="3"/>
      <c r="KD135" s="3"/>
      <c r="KE135" s="3"/>
      <c r="KF135" s="3"/>
      <c r="KG135" s="3"/>
    </row>
    <row r="136" spans="289:293" ht="13.5" customHeight="1">
      <c r="KC136" s="3"/>
      <c r="KD136" s="3"/>
      <c r="KE136" s="3"/>
      <c r="KF136" s="3"/>
      <c r="KG136" s="3"/>
    </row>
    <row r="137" spans="289:293" ht="13.5" customHeight="1">
      <c r="KC137" s="3"/>
      <c r="KD137" s="3"/>
      <c r="KE137" s="3"/>
      <c r="KF137" s="3"/>
      <c r="KG137" s="3"/>
    </row>
    <row r="138" spans="289:293" ht="13.5" customHeight="1">
      <c r="KC138" s="3"/>
      <c r="KD138" s="3"/>
      <c r="KE138" s="3"/>
      <c r="KF138" s="3"/>
      <c r="KG138" s="3"/>
    </row>
    <row r="139" spans="289:293" ht="13.5" customHeight="1">
      <c r="KC139" s="3"/>
      <c r="KD139" s="3"/>
      <c r="KE139" s="3"/>
      <c r="KF139" s="3"/>
      <c r="KG139" s="3"/>
    </row>
    <row r="140" spans="289:293" ht="13.5" customHeight="1">
      <c r="KC140" s="3"/>
      <c r="KD140" s="3"/>
      <c r="KE140" s="3"/>
      <c r="KF140" s="3"/>
      <c r="KG140" s="3"/>
    </row>
    <row r="141" spans="289:293" ht="13.5" customHeight="1">
      <c r="KC141" s="3"/>
      <c r="KD141" s="3"/>
      <c r="KE141" s="3"/>
      <c r="KF141" s="3"/>
      <c r="KG141" s="3"/>
    </row>
    <row r="142" spans="289:293" ht="13.5" customHeight="1">
      <c r="KC142" s="3"/>
      <c r="KD142" s="3"/>
      <c r="KE142" s="3"/>
      <c r="KF142" s="3"/>
      <c r="KG142" s="3"/>
    </row>
    <row r="143" spans="289:293" ht="13.5" customHeight="1">
      <c r="KC143" s="3"/>
      <c r="KD143" s="3"/>
      <c r="KE143" s="3"/>
      <c r="KF143" s="3"/>
      <c r="KG143" s="3"/>
    </row>
    <row r="144" spans="289:293" ht="13.5" customHeight="1">
      <c r="KC144" s="3"/>
      <c r="KD144" s="3"/>
      <c r="KE144" s="3"/>
      <c r="KF144" s="3"/>
      <c r="KG144" s="3"/>
    </row>
    <row r="145" spans="289:293" ht="13.5" customHeight="1">
      <c r="KC145" s="3"/>
      <c r="KD145" s="3"/>
      <c r="KE145" s="3"/>
      <c r="KF145" s="3"/>
      <c r="KG145" s="3"/>
    </row>
    <row r="146" spans="289:293" ht="13.5" customHeight="1">
      <c r="KC146" s="3"/>
      <c r="KD146" s="3"/>
      <c r="KE146" s="3"/>
      <c r="KF146" s="3"/>
      <c r="KG146" s="3"/>
    </row>
    <row r="147" spans="289:293" ht="13.5" customHeight="1">
      <c r="KC147" s="3"/>
      <c r="KD147" s="3"/>
      <c r="KE147" s="3"/>
      <c r="KF147" s="3"/>
      <c r="KG147" s="3"/>
    </row>
    <row r="148" spans="289:293" ht="13.5" customHeight="1">
      <c r="KC148" s="3"/>
      <c r="KD148" s="3"/>
      <c r="KE148" s="3"/>
      <c r="KF148" s="3"/>
      <c r="KG148" s="3"/>
    </row>
    <row r="149" spans="289:293" ht="13.5" customHeight="1">
      <c r="KC149" s="3"/>
      <c r="KD149" s="3"/>
      <c r="KE149" s="3"/>
      <c r="KF149" s="3"/>
      <c r="KG149" s="3"/>
    </row>
    <row r="150" spans="289:293" ht="13.5" customHeight="1">
      <c r="KC150" s="3"/>
      <c r="KD150" s="3"/>
      <c r="KE150" s="3"/>
      <c r="KF150" s="3"/>
      <c r="KG150" s="3"/>
    </row>
    <row r="151" spans="289:293" ht="13.5" customHeight="1">
      <c r="KC151" s="3"/>
      <c r="KD151" s="3"/>
      <c r="KE151" s="3"/>
      <c r="KF151" s="3"/>
      <c r="KG151" s="3"/>
    </row>
    <row r="152" spans="289:293" ht="13.5" customHeight="1">
      <c r="KC152" s="3"/>
      <c r="KD152" s="3"/>
      <c r="KE152" s="3"/>
      <c r="KF152" s="3"/>
      <c r="KG152" s="3"/>
    </row>
    <row r="153" spans="289:293" ht="13.5" customHeight="1">
      <c r="KC153" s="3"/>
      <c r="KD153" s="3"/>
      <c r="KE153" s="3"/>
      <c r="KF153" s="3"/>
      <c r="KG153" s="3"/>
    </row>
    <row r="154" spans="289:293" ht="13.5" customHeight="1">
      <c r="KC154" s="3"/>
      <c r="KD154" s="3"/>
      <c r="KE154" s="3"/>
      <c r="KF154" s="3"/>
      <c r="KG154" s="3"/>
    </row>
    <row r="155" spans="289:293" ht="13.5" customHeight="1">
      <c r="KC155" s="3"/>
      <c r="KD155" s="3"/>
      <c r="KE155" s="3"/>
      <c r="KF155" s="3"/>
      <c r="KG155" s="3"/>
    </row>
    <row r="156" spans="289:293" ht="13.5" customHeight="1">
      <c r="KC156" s="3"/>
      <c r="KD156" s="3"/>
      <c r="KE156" s="3"/>
      <c r="KF156" s="3"/>
      <c r="KG156" s="3"/>
    </row>
    <row r="157" spans="289:293" ht="13.5" customHeight="1">
      <c r="KC157" s="3"/>
      <c r="KD157" s="3"/>
      <c r="KE157" s="3"/>
      <c r="KF157" s="3"/>
      <c r="KG157" s="3"/>
    </row>
    <row r="158" spans="289:293" ht="13.5" customHeight="1">
      <c r="KC158" s="3"/>
      <c r="KD158" s="3"/>
      <c r="KE158" s="3"/>
      <c r="KF158" s="3"/>
      <c r="KG158" s="3"/>
    </row>
    <row r="159" spans="289:293" ht="13.5" customHeight="1">
      <c r="KC159" s="3"/>
      <c r="KD159" s="3"/>
      <c r="KE159" s="3"/>
      <c r="KF159" s="3"/>
      <c r="KG159" s="3"/>
    </row>
    <row r="160" spans="289:293" ht="13.5" customHeight="1">
      <c r="KC160" s="3"/>
      <c r="KD160" s="3"/>
      <c r="KE160" s="3"/>
      <c r="KF160" s="3"/>
      <c r="KG160" s="3"/>
    </row>
    <row r="161" spans="289:293" ht="13.5" customHeight="1">
      <c r="KC161" s="3"/>
      <c r="KD161" s="3"/>
      <c r="KE161" s="3"/>
      <c r="KF161" s="3"/>
      <c r="KG161" s="3"/>
    </row>
    <row r="162" spans="289:293" ht="13.5" customHeight="1">
      <c r="KC162" s="3"/>
      <c r="KD162" s="3"/>
      <c r="KE162" s="3"/>
      <c r="KF162" s="3"/>
      <c r="KG162" s="3"/>
    </row>
    <row r="163" spans="289:293" ht="13.5" customHeight="1">
      <c r="KC163" s="3"/>
      <c r="KD163" s="3"/>
      <c r="KE163" s="3"/>
      <c r="KF163" s="3"/>
      <c r="KG163" s="3"/>
    </row>
    <row r="164" spans="289:293" ht="13.5" customHeight="1">
      <c r="KC164" s="3"/>
      <c r="KD164" s="3"/>
      <c r="KE164" s="3"/>
      <c r="KF164" s="3"/>
      <c r="KG164" s="3"/>
    </row>
    <row r="165" spans="289:293" ht="13.5" customHeight="1">
      <c r="KC165" s="3"/>
      <c r="KD165" s="3"/>
      <c r="KE165" s="3"/>
      <c r="KF165" s="3"/>
      <c r="KG165" s="3"/>
    </row>
    <row r="166" spans="289:293" ht="13.5" customHeight="1">
      <c r="KC166" s="3"/>
      <c r="KD166" s="3"/>
      <c r="KE166" s="3"/>
      <c r="KF166" s="3"/>
      <c r="KG166" s="3"/>
    </row>
    <row r="167" spans="289:293" ht="13.5" customHeight="1">
      <c r="KC167" s="3"/>
      <c r="KD167" s="3"/>
      <c r="KE167" s="3"/>
      <c r="KF167" s="3"/>
      <c r="KG167" s="3"/>
    </row>
    <row r="168" spans="289:293" ht="13.5" customHeight="1">
      <c r="KC168" s="3"/>
      <c r="KD168" s="3"/>
      <c r="KE168" s="3"/>
      <c r="KF168" s="3"/>
      <c r="KG168" s="3"/>
    </row>
    <row r="169" spans="289:293" ht="13.5" customHeight="1">
      <c r="KC169" s="3"/>
      <c r="KD169" s="3"/>
      <c r="KE169" s="3"/>
      <c r="KF169" s="3"/>
      <c r="KG169" s="3"/>
    </row>
    <row r="170" spans="289:293" ht="13.5" customHeight="1">
      <c r="KC170" s="3"/>
      <c r="KD170" s="3"/>
      <c r="KE170" s="3"/>
      <c r="KF170" s="3"/>
      <c r="KG170" s="3"/>
    </row>
    <row r="171" spans="289:293" ht="13.5" customHeight="1">
      <c r="KC171" s="3"/>
      <c r="KD171" s="3"/>
      <c r="KE171" s="3"/>
      <c r="KF171" s="3"/>
      <c r="KG171" s="3"/>
    </row>
    <row r="172" spans="289:293" ht="13.5" customHeight="1">
      <c r="KC172" s="3"/>
      <c r="KD172" s="3"/>
      <c r="KE172" s="3"/>
      <c r="KF172" s="3"/>
      <c r="KG172" s="3"/>
    </row>
    <row r="173" spans="289:293" ht="13.5" customHeight="1">
      <c r="KC173" s="3"/>
      <c r="KD173" s="3"/>
      <c r="KE173" s="3"/>
      <c r="KF173" s="3"/>
      <c r="KG173" s="3"/>
    </row>
    <row r="174" spans="289:293" ht="13.5" customHeight="1">
      <c r="KC174" s="3"/>
      <c r="KD174" s="3"/>
      <c r="KE174" s="3"/>
      <c r="KF174" s="3"/>
      <c r="KG174" s="3"/>
    </row>
    <row r="175" spans="289:293" ht="13.5" customHeight="1">
      <c r="KC175" s="3"/>
      <c r="KD175" s="3"/>
      <c r="KE175" s="3"/>
      <c r="KF175" s="3"/>
      <c r="KG175" s="3"/>
    </row>
    <row r="176" spans="289:293" ht="13.5" customHeight="1">
      <c r="KC176" s="3"/>
      <c r="KD176" s="3"/>
      <c r="KE176" s="3"/>
      <c r="KF176" s="3"/>
      <c r="KG176" s="3"/>
    </row>
    <row r="177" spans="289:293" ht="13.5" customHeight="1">
      <c r="KC177" s="3"/>
      <c r="KD177" s="3"/>
      <c r="KE177" s="3"/>
      <c r="KF177" s="3"/>
      <c r="KG177" s="3"/>
    </row>
    <row r="178" spans="289:293" ht="13.5" customHeight="1">
      <c r="KC178" s="3"/>
      <c r="KD178" s="3"/>
      <c r="KE178" s="3"/>
      <c r="KF178" s="3"/>
      <c r="KG178" s="3"/>
    </row>
    <row r="179" spans="289:293" ht="13.5" customHeight="1">
      <c r="KC179" s="3"/>
      <c r="KD179" s="3"/>
      <c r="KE179" s="3"/>
      <c r="KF179" s="3"/>
      <c r="KG179" s="3"/>
    </row>
    <row r="180" spans="289:293" ht="13.5" customHeight="1">
      <c r="KC180" s="3"/>
      <c r="KD180" s="3"/>
      <c r="KE180" s="3"/>
      <c r="KF180" s="3"/>
      <c r="KG180" s="3"/>
    </row>
    <row r="181" spans="289:293" ht="13.5" customHeight="1">
      <c r="KC181" s="3"/>
      <c r="KD181" s="3"/>
      <c r="KE181" s="3"/>
      <c r="KF181" s="3"/>
      <c r="KG181" s="3"/>
    </row>
    <row r="182" spans="289:293" ht="13.5" customHeight="1">
      <c r="KC182" s="3"/>
      <c r="KD182" s="3"/>
      <c r="KE182" s="3"/>
      <c r="KF182" s="3"/>
      <c r="KG182" s="3"/>
    </row>
    <row r="183" spans="289:293" ht="13.5" customHeight="1">
      <c r="KC183" s="3"/>
      <c r="KD183" s="3"/>
      <c r="KE183" s="3"/>
      <c r="KF183" s="3"/>
      <c r="KG183" s="3"/>
    </row>
    <row r="184" spans="289:293" ht="13.5" customHeight="1">
      <c r="KC184" s="3"/>
      <c r="KD184" s="3"/>
      <c r="KE184" s="3"/>
      <c r="KF184" s="3"/>
      <c r="KG184" s="3"/>
    </row>
    <row r="185" spans="289:293" ht="13.5" customHeight="1">
      <c r="KC185" s="3"/>
      <c r="KD185" s="3"/>
      <c r="KE185" s="3"/>
      <c r="KF185" s="3"/>
      <c r="KG185" s="3"/>
    </row>
    <row r="186" spans="289:293" ht="13.5" customHeight="1">
      <c r="KC186" s="3"/>
      <c r="KD186" s="3"/>
      <c r="KE186" s="3"/>
      <c r="KF186" s="3"/>
      <c r="KG186" s="3"/>
    </row>
    <row r="187" spans="289:293" ht="13.5" customHeight="1">
      <c r="KC187" s="3"/>
      <c r="KD187" s="3"/>
      <c r="KE187" s="3"/>
      <c r="KF187" s="3"/>
      <c r="KG187" s="3"/>
    </row>
    <row r="188" spans="289:293" ht="13.5" customHeight="1">
      <c r="KC188" s="3"/>
      <c r="KD188" s="3"/>
      <c r="KE188" s="3"/>
      <c r="KF188" s="3"/>
      <c r="KG188" s="3"/>
    </row>
    <row r="189" spans="289:293" ht="13.5" customHeight="1">
      <c r="KC189" s="3"/>
      <c r="KD189" s="3"/>
      <c r="KE189" s="3"/>
      <c r="KF189" s="3"/>
      <c r="KG189" s="3"/>
    </row>
    <row r="190" spans="289:293" ht="13.5" customHeight="1">
      <c r="KC190" s="3"/>
      <c r="KD190" s="3"/>
      <c r="KE190" s="3"/>
      <c r="KF190" s="3"/>
      <c r="KG190" s="3"/>
    </row>
    <row r="191" spans="289:293" ht="13.5" customHeight="1">
      <c r="KC191" s="3"/>
      <c r="KD191" s="3"/>
      <c r="KE191" s="3"/>
      <c r="KF191" s="3"/>
      <c r="KG191" s="3"/>
    </row>
    <row r="192" spans="289:293" ht="13.5" customHeight="1">
      <c r="KC192" s="3"/>
      <c r="KD192" s="3"/>
      <c r="KE192" s="3"/>
      <c r="KF192" s="3"/>
      <c r="KG192" s="3"/>
    </row>
    <row r="193" spans="289:293" ht="13.5" customHeight="1">
      <c r="KC193" s="3"/>
      <c r="KD193" s="3"/>
      <c r="KE193" s="3"/>
      <c r="KF193" s="3"/>
      <c r="KG193" s="3"/>
    </row>
    <row r="194" spans="289:293" ht="13.5" customHeight="1">
      <c r="KC194" s="3"/>
      <c r="KD194" s="3"/>
      <c r="KE194" s="3"/>
      <c r="KF194" s="3"/>
      <c r="KG194" s="3"/>
    </row>
    <row r="195" spans="289:293" ht="13.5" customHeight="1">
      <c r="KC195" s="3"/>
      <c r="KD195" s="3"/>
      <c r="KE195" s="3"/>
      <c r="KF195" s="3"/>
      <c r="KG195" s="3"/>
    </row>
    <row r="196" spans="289:293" ht="13.5" customHeight="1">
      <c r="KC196" s="3"/>
      <c r="KD196" s="3"/>
      <c r="KE196" s="3"/>
      <c r="KF196" s="3"/>
      <c r="KG196" s="3"/>
    </row>
    <row r="197" spans="289:293" ht="13.5" customHeight="1">
      <c r="KC197" s="3"/>
      <c r="KD197" s="3"/>
      <c r="KE197" s="3"/>
      <c r="KF197" s="3"/>
      <c r="KG197" s="3"/>
    </row>
    <row r="198" spans="289:293" ht="13.5" customHeight="1">
      <c r="KC198" s="3"/>
      <c r="KD198" s="3"/>
      <c r="KE198" s="3"/>
      <c r="KF198" s="3"/>
      <c r="KG198" s="3"/>
    </row>
    <row r="199" spans="289:293" ht="13.5" customHeight="1">
      <c r="KC199" s="3"/>
      <c r="KD199" s="3"/>
      <c r="KE199" s="3"/>
      <c r="KF199" s="3"/>
      <c r="KG199" s="3"/>
    </row>
    <row r="200" spans="289:293" ht="13.5" customHeight="1">
      <c r="KC200" s="3"/>
      <c r="KD200" s="3"/>
      <c r="KE200" s="3"/>
      <c r="KF200" s="3"/>
      <c r="KG200" s="3"/>
    </row>
    <row r="201" spans="289:293" ht="13.5" customHeight="1">
      <c r="KC201" s="3"/>
      <c r="KD201" s="3"/>
      <c r="KE201" s="3"/>
      <c r="KF201" s="3"/>
      <c r="KG201" s="3"/>
    </row>
    <row r="202" spans="289:293" ht="13.5" customHeight="1">
      <c r="KC202" s="3"/>
      <c r="KD202" s="3"/>
      <c r="KE202" s="3"/>
      <c r="KF202" s="3"/>
      <c r="KG202" s="3"/>
    </row>
    <row r="203" spans="289:293" ht="13.5" customHeight="1">
      <c r="KC203" s="3"/>
      <c r="KD203" s="3"/>
      <c r="KE203" s="3"/>
      <c r="KF203" s="3"/>
      <c r="KG203" s="3"/>
    </row>
    <row r="204" spans="289:293" ht="13.5" customHeight="1">
      <c r="KC204" s="3"/>
      <c r="KD204" s="3"/>
      <c r="KE204" s="3"/>
      <c r="KF204" s="3"/>
      <c r="KG204" s="3"/>
    </row>
    <row r="205" spans="289:293" ht="13.5" customHeight="1">
      <c r="KC205" s="3"/>
      <c r="KD205" s="3"/>
      <c r="KE205" s="3"/>
      <c r="KF205" s="3"/>
      <c r="KG205" s="3"/>
    </row>
    <row r="206" spans="289:293" ht="13.5" customHeight="1">
      <c r="KC206" s="3"/>
      <c r="KD206" s="3"/>
      <c r="KE206" s="3"/>
      <c r="KF206" s="3"/>
      <c r="KG206" s="3"/>
    </row>
    <row r="207" spans="289:293" ht="13.5" customHeight="1">
      <c r="KC207" s="3"/>
      <c r="KD207" s="3"/>
      <c r="KE207" s="3"/>
      <c r="KF207" s="3"/>
      <c r="KG207" s="3"/>
    </row>
    <row r="208" spans="289:293" ht="13.5" customHeight="1">
      <c r="KC208" s="3"/>
      <c r="KD208" s="3"/>
      <c r="KE208" s="3"/>
      <c r="KF208" s="3"/>
      <c r="KG208" s="3"/>
    </row>
    <row r="209" spans="289:293" ht="13.5" customHeight="1">
      <c r="KC209" s="3"/>
      <c r="KD209" s="3"/>
      <c r="KE209" s="3"/>
      <c r="KF209" s="3"/>
      <c r="KG209" s="3"/>
    </row>
    <row r="210" spans="289:293" ht="13.5" customHeight="1">
      <c r="KC210" s="3"/>
      <c r="KD210" s="3"/>
      <c r="KE210" s="3"/>
      <c r="KF210" s="3"/>
      <c r="KG210" s="3"/>
    </row>
    <row r="211" spans="289:293" ht="13.5" customHeight="1">
      <c r="KC211" s="3"/>
      <c r="KD211" s="3"/>
      <c r="KE211" s="3"/>
      <c r="KF211" s="3"/>
      <c r="KG211" s="3"/>
    </row>
    <row r="212" spans="289:293" ht="13.5" customHeight="1">
      <c r="KC212" s="3"/>
      <c r="KD212" s="3"/>
      <c r="KE212" s="3"/>
      <c r="KF212" s="3"/>
      <c r="KG212" s="3"/>
    </row>
    <row r="213" spans="289:293" ht="13.5" customHeight="1">
      <c r="KC213" s="3"/>
      <c r="KD213" s="3"/>
      <c r="KE213" s="3"/>
      <c r="KF213" s="3"/>
      <c r="KG213" s="3"/>
    </row>
    <row r="214" spans="289:293" ht="13.5" customHeight="1">
      <c r="KC214" s="3"/>
      <c r="KD214" s="3"/>
      <c r="KE214" s="3"/>
      <c r="KF214" s="3"/>
      <c r="KG214" s="3"/>
    </row>
    <row r="215" spans="289:293" ht="13.5" customHeight="1">
      <c r="KC215" s="3"/>
      <c r="KD215" s="3"/>
      <c r="KE215" s="3"/>
      <c r="KF215" s="3"/>
      <c r="KG215" s="3"/>
    </row>
    <row r="216" spans="289:293" ht="13.5" customHeight="1">
      <c r="KC216" s="3"/>
      <c r="KD216" s="3"/>
      <c r="KE216" s="3"/>
      <c r="KF216" s="3"/>
      <c r="KG216" s="3"/>
    </row>
    <row r="217" spans="289:293" ht="13.5" customHeight="1">
      <c r="KC217" s="3"/>
      <c r="KD217" s="3"/>
      <c r="KE217" s="3"/>
      <c r="KF217" s="3"/>
      <c r="KG217" s="3"/>
    </row>
    <row r="218" spans="289:293" ht="13.5" customHeight="1">
      <c r="KC218" s="3"/>
      <c r="KD218" s="3"/>
      <c r="KE218" s="3"/>
      <c r="KF218" s="3"/>
      <c r="KG218" s="3"/>
    </row>
    <row r="219" spans="289:293" ht="13.5" customHeight="1">
      <c r="KC219" s="3"/>
      <c r="KD219" s="3"/>
      <c r="KE219" s="3"/>
      <c r="KF219" s="3"/>
      <c r="KG219" s="3"/>
    </row>
    <row r="220" spans="289:293" ht="13.5" customHeight="1">
      <c r="KC220" s="3"/>
      <c r="KD220" s="3"/>
      <c r="KE220" s="3"/>
      <c r="KF220" s="3"/>
      <c r="KG220" s="3"/>
    </row>
    <row r="221" spans="289:293" ht="13.5" customHeight="1">
      <c r="KC221" s="3"/>
      <c r="KD221" s="3"/>
      <c r="KE221" s="3"/>
      <c r="KF221" s="3"/>
      <c r="KG221" s="3"/>
    </row>
    <row r="222" spans="289:293" ht="13.5" customHeight="1">
      <c r="KC222" s="3"/>
      <c r="KD222" s="3"/>
      <c r="KE222" s="3"/>
      <c r="KF222" s="3"/>
      <c r="KG222" s="3"/>
    </row>
    <row r="223" spans="289:293" ht="13.5" customHeight="1">
      <c r="KC223" s="3"/>
      <c r="KD223" s="3"/>
      <c r="KE223" s="3"/>
      <c r="KF223" s="3"/>
      <c r="KG223" s="3"/>
    </row>
    <row r="224" spans="289:293" ht="13.5" customHeight="1">
      <c r="KC224" s="3"/>
      <c r="KD224" s="3"/>
      <c r="KE224" s="3"/>
      <c r="KF224" s="3"/>
      <c r="KG224" s="3"/>
    </row>
    <row r="225" spans="289:293" ht="13.5" customHeight="1">
      <c r="KC225" s="3"/>
      <c r="KD225" s="3"/>
      <c r="KE225" s="3"/>
      <c r="KF225" s="3"/>
      <c r="KG225" s="3"/>
    </row>
    <row r="226" spans="289:293" ht="13.5" customHeight="1">
      <c r="KC226" s="3"/>
      <c r="KD226" s="3"/>
      <c r="KE226" s="3"/>
      <c r="KF226" s="3"/>
      <c r="KG226" s="3"/>
    </row>
    <row r="227" spans="289:293" ht="13.5" customHeight="1">
      <c r="KC227" s="3"/>
      <c r="KD227" s="3"/>
      <c r="KE227" s="3"/>
      <c r="KF227" s="3"/>
      <c r="KG227" s="3"/>
    </row>
    <row r="228" spans="289:293" ht="13.5" customHeight="1">
      <c r="KC228" s="3"/>
      <c r="KD228" s="3"/>
      <c r="KE228" s="3"/>
      <c r="KF228" s="3"/>
      <c r="KG228" s="3"/>
    </row>
    <row r="229" spans="289:293" ht="13.5" customHeight="1">
      <c r="KC229" s="3"/>
      <c r="KD229" s="3"/>
      <c r="KE229" s="3"/>
      <c r="KF229" s="3"/>
      <c r="KG229" s="3"/>
    </row>
    <row r="230" spans="289:293" ht="13.5" customHeight="1">
      <c r="KC230" s="3"/>
      <c r="KD230" s="3"/>
      <c r="KE230" s="3"/>
      <c r="KF230" s="3"/>
      <c r="KG230" s="3"/>
    </row>
    <row r="231" spans="289:293" ht="13.5" customHeight="1">
      <c r="KC231" s="3"/>
      <c r="KD231" s="3"/>
      <c r="KE231" s="3"/>
      <c r="KF231" s="3"/>
      <c r="KG231" s="3"/>
    </row>
    <row r="232" spans="289:293" ht="13.5" customHeight="1">
      <c r="KC232" s="3"/>
      <c r="KD232" s="3"/>
      <c r="KE232" s="3"/>
      <c r="KF232" s="3"/>
      <c r="KG232" s="3"/>
    </row>
    <row r="233" spans="289:293" ht="13.5" customHeight="1">
      <c r="KC233" s="3"/>
      <c r="KD233" s="3"/>
      <c r="KE233" s="3"/>
      <c r="KF233" s="3"/>
      <c r="KG233" s="3"/>
    </row>
    <row r="234" spans="289:293" ht="13.5" customHeight="1">
      <c r="KC234" s="3"/>
      <c r="KD234" s="3"/>
      <c r="KE234" s="3"/>
      <c r="KF234" s="3"/>
      <c r="KG234" s="3"/>
    </row>
    <row r="235" spans="289:293" ht="13.5" customHeight="1">
      <c r="KC235" s="3"/>
      <c r="KD235" s="3"/>
      <c r="KE235" s="3"/>
      <c r="KF235" s="3"/>
      <c r="KG235" s="3"/>
    </row>
    <row r="236" spans="289:293" ht="13.5" customHeight="1">
      <c r="KC236" s="3"/>
      <c r="KD236" s="3"/>
      <c r="KE236" s="3"/>
      <c r="KF236" s="3"/>
      <c r="KG236" s="3"/>
    </row>
    <row r="237" spans="289:293" ht="13.5" customHeight="1">
      <c r="KC237" s="3"/>
      <c r="KD237" s="3"/>
      <c r="KE237" s="3"/>
      <c r="KF237" s="3"/>
      <c r="KG237" s="3"/>
    </row>
    <row r="238" spans="289:293" ht="13.5" customHeight="1">
      <c r="KC238" s="3"/>
      <c r="KD238" s="3"/>
      <c r="KE238" s="3"/>
      <c r="KF238" s="3"/>
      <c r="KG238" s="3"/>
    </row>
    <row r="239" spans="289:293" ht="13.5" customHeight="1">
      <c r="KC239" s="3"/>
      <c r="KD239" s="3"/>
      <c r="KE239" s="3"/>
      <c r="KF239" s="3"/>
      <c r="KG239" s="3"/>
    </row>
    <row r="240" spans="289:293" ht="13.5" customHeight="1">
      <c r="KC240" s="3"/>
      <c r="KD240" s="3"/>
      <c r="KE240" s="3"/>
      <c r="KF240" s="3"/>
      <c r="KG240" s="3"/>
    </row>
    <row r="241" spans="289:293" ht="13.5" customHeight="1">
      <c r="KC241" s="3"/>
      <c r="KD241" s="3"/>
      <c r="KE241" s="3"/>
      <c r="KF241" s="3"/>
      <c r="KG241" s="3"/>
    </row>
    <row r="242" spans="289:293" ht="13.5" customHeight="1">
      <c r="KC242" s="3"/>
      <c r="KD242" s="3"/>
      <c r="KE242" s="3"/>
      <c r="KF242" s="3"/>
      <c r="KG242" s="3"/>
    </row>
    <row r="243" spans="289:293" ht="13.5" customHeight="1">
      <c r="KC243" s="3"/>
      <c r="KD243" s="3"/>
      <c r="KE243" s="3"/>
      <c r="KF243" s="3"/>
      <c r="KG243" s="3"/>
    </row>
  </sheetData>
  <sheetProtection algorithmName="SHA-512" hashValue="r9dhjxyxHKErr5EpQ3XCGRhZ43jM8JTNPSzNUyQyXmenXSIeLsjP2+8rhI4QRikryIWjQsLy2tq2UyczItpEQg==" saltValue="RFV4iBAzEd6+lGXHucqwwg==" spinCount="100000" sheet="1" sort="0" autoFilter="0"/>
  <autoFilter ref="A6:BR82" xr:uid="{46219F82-1C38-2F4F-8350-F6194C265FAA}"/>
  <phoneticPr fontId="26" type="noConversion"/>
  <conditionalFormatting sqref="AM62:AM66 AM53:AM60 AM45:AM51 AM40:AM43 AM8:AM9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{B9BF23B1-08FD-0544-8A13-1983826A70A7}</x14:id>
        </ext>
      </extLst>
    </cfRule>
  </conditionalFormatting>
  <conditionalFormatting sqref="AM72:AM81 AM68:AM70 AM11:AM38">
    <cfRule type="dataBar" priority="1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{A0797324-9FF1-8248-B31F-3B88386A270B}</x14:id>
        </ext>
      </extLst>
    </cfRule>
  </conditionalFormatting>
  <conditionalFormatting sqref="AT10:AU38">
    <cfRule type="dataBar" priority="39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{6B2F9179-EBC6-5746-B419-BAEA9F9910D8}</x14:id>
        </ext>
      </extLst>
    </cfRule>
  </conditionalFormatting>
  <conditionalFormatting sqref="AT39:AU66 AT7:AU9">
    <cfRule type="dataBar" priority="1547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{4BEF8583-603F-F64A-9AB9-10B4E4B5DABB}</x14:id>
        </ext>
      </extLst>
    </cfRule>
  </conditionalFormatting>
  <conditionalFormatting sqref="AT67:AU70">
    <cfRule type="dataBar" priority="3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{270A0BC3-B3F4-4845-B609-AE30A94F4FFD}</x14:id>
        </ext>
      </extLst>
    </cfRule>
  </conditionalFormatting>
  <conditionalFormatting sqref="AT71:AU82">
    <cfRule type="dataBar" priority="1130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{F0DC786E-2133-464E-93BC-9B6676991173}</x14:id>
        </ext>
      </extLst>
    </cfRule>
  </conditionalFormatting>
  <dataValidations count="4">
    <dataValidation type="whole" operator="greaterThan" allowBlank="1" showInputMessage="1" showErrorMessage="1" sqref="BI82 BJ72 BL71 BL82 BG68:BG81 BL45:BM60 BG62:BG66 BF7:BG60 AX68:AY81 X68:Z81 AC68:AC81 Q68:V81 BM7:BM66 BI71 BI45:BI60 BF71:BF82 BF61:BF66 BM68:BM81 Q7:AC66 AX7:BB66 Q71:AC82 AX71:BB82" xr:uid="{C79FD054-A59B-C94C-B1EB-2C9ADBD1DF41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F62:BF66 BI7:BI66 BF8:BF60 BF68:BF81 BL68:BL81 BL7:BL66 BI68:BI81" xr:uid="{E4080166-1CD9-2B44-8784-5C2CDEA941C8}">
      <formula1>0</formula1>
    </dataValidation>
    <dataValidation type="whole" operator="greaterThan" allowBlank="1" showInputMessage="1" showErrorMessage="1" promptTitle="Color not matching!" prompt="The colour you have selected in the polyurethane does not match the colour in polyester, GRP and wood" sqref="W62:W66 W8:W60 W68:W81 AA68:AC81 AZ68:BB81 AA8:AC60 AZ8:BB60 AA62:AC66 AZ62:BB66" xr:uid="{526CDF11-E03C-5546-9B35-A8CB00F444CD}">
      <formula1>0</formula1>
    </dataValidation>
    <dataValidation operator="greaterThan" allowBlank="1" showInputMessage="1" showErrorMessage="1" sqref="BG61:BG66 BG73:BG81" xr:uid="{E8FBD601-C004-D244-836A-621D8C2483E7}"/>
  </dataValidation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BF23B1-08FD-0544-8A13-1983826A70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AM62:AM66 AM53:AM60 AM45:AM51 AM40:AM43 AM8:AM9</xm:sqref>
        </x14:conditionalFormatting>
        <x14:conditionalFormatting xmlns:xm="http://schemas.microsoft.com/office/excel/2006/main">
          <x14:cfRule type="dataBar" id="{A0797324-9FF1-8248-B31F-3B88386A27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AM72:AM81 AM68:AM70 AM11:AM38</xm:sqref>
        </x14:conditionalFormatting>
        <x14:conditionalFormatting xmlns:xm="http://schemas.microsoft.com/office/excel/2006/main">
          <x14:cfRule type="dataBar" id="{6B2F9179-EBC6-5746-B419-BAEA9F9910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AT10:AU38</xm:sqref>
        </x14:conditionalFormatting>
        <x14:conditionalFormatting xmlns:xm="http://schemas.microsoft.com/office/excel/2006/main">
          <x14:cfRule type="dataBar" id="{4BEF8583-603F-F64A-9AB9-10B4E4B5DA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AT39:AU66 AT7:AU9</xm:sqref>
        </x14:conditionalFormatting>
        <x14:conditionalFormatting xmlns:xm="http://schemas.microsoft.com/office/excel/2006/main">
          <x14:cfRule type="dataBar" id="{270A0BC3-B3F4-4845-B609-AE30A94F4F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AT67:AU70</xm:sqref>
        </x14:conditionalFormatting>
        <x14:conditionalFormatting xmlns:xm="http://schemas.microsoft.com/office/excel/2006/main">
          <x14:cfRule type="dataBar" id="{F0DC786E-2133-464E-93BC-9B66769911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AT71:AU82</xm:sqref>
        </x14:conditionalFormatting>
        <x14:conditionalFormatting xmlns:xm="http://schemas.microsoft.com/office/excel/2006/main">
          <x14:cfRule type="expression" priority="5" id="{B751338C-58AD-1F49-AA48-2D42F77EACC5}">
            <xm:f>Currency!$H$2="Krone"</xm:f>
            <x14:dxf>
              <numFmt numFmtId="184" formatCode="[$kr-43B]\ #,##0.00"/>
            </x14:dxf>
          </x14:cfRule>
          <x14:cfRule type="expression" priority="6" id="{0737DACB-3C4A-244C-9455-162C0BB66BD1}">
            <xm:f>Currency!$H$2="Koruna"</xm:f>
            <x14:dxf>
              <numFmt numFmtId="180" formatCode="#,##0.00\ [$Kč-405]"/>
            </x14:dxf>
          </x14:cfRule>
          <x14:cfRule type="expression" priority="7" id="{ABABC5C9-28A2-4842-ADD1-0BE57041E881}">
            <xm:f>Currency!$H$2="Yen"</xm:f>
            <x14:dxf>
              <numFmt numFmtId="181" formatCode="[$¥-411]#,##0.00"/>
            </x14:dxf>
          </x14:cfRule>
          <x14:cfRule type="expression" priority="8" id="{A4DCC62A-DF3E-0941-8C85-B919B55A061B}">
            <xm:f>Currency!$H$2="Yuan"</xm:f>
            <x14:dxf>
              <numFmt numFmtId="182" formatCode="[$¥-804]#,##0.00"/>
            </x14:dxf>
          </x14:cfRule>
          <x14:cfRule type="expression" priority="9" id="{210DF900-6892-4847-8BD1-C242BDFEF35A}">
            <xm:f>Currency!$H$2="Won"</xm:f>
            <x14:dxf>
              <numFmt numFmtId="183" formatCode="[$₩-412]#,##0.00"/>
            </x14:dxf>
          </x14:cfRule>
          <x14:cfRule type="expression" priority="4" id="{FC43B74A-EBA1-EF48-8E65-CFC5253CC055}">
            <xm:f>Currency!$H$2="Franc"</xm:f>
            <x14:dxf>
              <numFmt numFmtId="178" formatCode="[$CHF]\ #,##0.00"/>
            </x14:dxf>
          </x14:cfRule>
          <x14:cfRule type="expression" priority="2" id="{E994CB9B-B27F-EA45-B8E6-6255184AA15F}">
            <xm:f>Currency!$H$2="Dollar"</xm:f>
            <x14:dxf>
              <numFmt numFmtId="171" formatCode="[$$-409]#,##0.00"/>
            </x14:dxf>
          </x14:cfRule>
          <x14:cfRule type="expression" priority="3" id="{05A92222-071F-2D4A-AD96-4A07829FBC6F}">
            <xm:f>Currency!$H$2="Pound"</xm:f>
            <x14:dxf>
              <numFmt numFmtId="177" formatCode="[$£-809]#,##0.00"/>
            </x14:dxf>
          </x14:cfRule>
          <xm:sqref>BG7 BI7:BN7 BP7 BH8:BH60 BK8:BK60 BN8:BN60 BG39 BI39:BN39 BP39 BG44 BI44:BN44 BP44 BG52 BI52:BN52 BP52 BG61 BI61:BN61 BP61 BH62:BH66 BK62:BK66 BN62:BN66</xm:sqref>
        </x14:conditionalFormatting>
        <x14:conditionalFormatting xmlns:xm="http://schemas.microsoft.com/office/excel/2006/main">
          <x14:cfRule type="expression" priority="38" id="{0549FB22-49B3-7A42-AA46-9B489914F8BC}">
            <xm:f>Currency!$H$2="Won"</xm:f>
            <x14:dxf>
              <numFmt numFmtId="183" formatCode="[$₩-412]#,##0.00"/>
            </x14:dxf>
          </x14:cfRule>
          <x14:cfRule type="expression" priority="37" id="{501D38D4-B517-8543-B4E4-6D2395C66FAD}">
            <xm:f>Currency!$H$2="Yuan"</xm:f>
            <x14:dxf>
              <numFmt numFmtId="182" formatCode="[$¥-804]#,##0.00"/>
            </x14:dxf>
          </x14:cfRule>
          <x14:cfRule type="expression" priority="36" id="{6FCE7F50-68B1-F742-A4C7-338ED9262248}">
            <xm:f>Currency!$H$2="Yen"</xm:f>
            <x14:dxf>
              <numFmt numFmtId="181" formatCode="[$¥-411]#,##0.00"/>
            </x14:dxf>
          </x14:cfRule>
          <x14:cfRule type="expression" priority="35" id="{AF52C76D-61C6-7E4C-AE84-CE01F332576B}">
            <xm:f>Currency!$H$2="Koruna"</xm:f>
            <x14:dxf>
              <numFmt numFmtId="180" formatCode="#,##0.00\ [$Kč-405]"/>
            </x14:dxf>
          </x14:cfRule>
          <x14:cfRule type="expression" priority="34" id="{6C911E16-9603-F045-82C8-7870FBD427A6}">
            <xm:f>Currency!$H$2="Krone"</xm:f>
            <x14:dxf>
              <numFmt numFmtId="184" formatCode="[$kr-43B]\ #,##0.00"/>
            </x14:dxf>
          </x14:cfRule>
          <x14:cfRule type="expression" priority="33" id="{6EF072A7-D857-C74E-A831-4B1A0322B38F}">
            <xm:f>Currency!$H$2="Franc"</xm:f>
            <x14:dxf>
              <numFmt numFmtId="178" formatCode="[$CHF]\ #,##0.00"/>
            </x14:dxf>
          </x14:cfRule>
          <x14:cfRule type="expression" priority="32" id="{20A1C712-3C2F-984E-90EC-808B533E9EBC}">
            <xm:f>Currency!$H$2="Pound"</xm:f>
            <x14:dxf>
              <numFmt numFmtId="177" formatCode="[$£-809]#,##0.00"/>
            </x14:dxf>
          </x14:cfRule>
          <xm:sqref>BG10 BI10:BN10 BP10 BH11:BH60 BK11:BK60 BN11:BN60</xm:sqref>
        </x14:conditionalFormatting>
        <x14:conditionalFormatting xmlns:xm="http://schemas.microsoft.com/office/excel/2006/main">
          <x14:cfRule type="expression" priority="25" id="{97DAC265-2686-6F4F-9131-24BB71470279}">
            <xm:f>Currency!$H$2="Krone"</xm:f>
            <x14:dxf>
              <numFmt numFmtId="184" formatCode="[$kr-43B]\ #,##0.00"/>
            </x14:dxf>
          </x14:cfRule>
          <x14:cfRule type="expression" priority="26" id="{97341F49-8088-9643-B3F7-2A314FA2D386}">
            <xm:f>Currency!$H$2="Koruna"</xm:f>
            <x14:dxf>
              <numFmt numFmtId="180" formatCode="#,##0.00\ [$Kč-405]"/>
            </x14:dxf>
          </x14:cfRule>
          <x14:cfRule type="expression" priority="27" id="{D9FFB9B2-A425-8F48-BFF7-3E2D99256DB9}">
            <xm:f>Currency!$H$2="Yen"</xm:f>
            <x14:dxf>
              <numFmt numFmtId="181" formatCode="[$¥-411]#,##0.00"/>
            </x14:dxf>
          </x14:cfRule>
          <x14:cfRule type="expression" priority="28" id="{A4D7800B-A4F1-F34E-9409-03D574A9B4AA}">
            <xm:f>Currency!$H$2="Yuan"</xm:f>
            <x14:dxf>
              <numFmt numFmtId="182" formatCode="[$¥-804]#,##0.00"/>
            </x14:dxf>
          </x14:cfRule>
          <x14:cfRule type="expression" priority="29" id="{5659DB62-D7A5-F145-BF00-3223CFAD81F3}">
            <xm:f>Currency!$H$2="Won"</xm:f>
            <x14:dxf>
              <numFmt numFmtId="183" formatCode="[$₩-412]#,##0.00"/>
            </x14:dxf>
          </x14:cfRule>
          <x14:cfRule type="expression" priority="24" id="{48334D47-B44C-494E-A01F-D2B4D5FC4D3B}">
            <xm:f>Currency!$H$2="Franc"</xm:f>
            <x14:dxf>
              <numFmt numFmtId="178" formatCode="[$CHF]\ #,##0.00"/>
            </x14:dxf>
          </x14:cfRule>
          <x14:cfRule type="expression" priority="23" id="{26797FCA-2974-C345-9E60-F8DDA180377B}">
            <xm:f>Currency!$H$2="Pound"</xm:f>
            <x14:dxf>
              <numFmt numFmtId="177" formatCode="[$£-809]#,##0.00"/>
            </x14:dxf>
          </x14:cfRule>
          <xm:sqref>BG67 BI67:BN67 BP67 BN68:BN81 BH68:BH82 BK68:BK82</xm:sqref>
        </x14:conditionalFormatting>
        <x14:conditionalFormatting xmlns:xm="http://schemas.microsoft.com/office/excel/2006/main">
          <x14:cfRule type="expression" priority="31" id="{84CCC081-4BA0-6C48-84D4-043E485AB4FC}">
            <xm:f>Currency!$H$2="Dollar"</xm:f>
            <x14:dxf>
              <numFmt numFmtId="171" formatCode="[$$-409]#,##0.00"/>
            </x14:dxf>
          </x14:cfRule>
          <xm:sqref>BI10:BN10 BH11:BH60 BK11:BK60 BN11:BN60 BG10 BP10</xm:sqref>
        </x14:conditionalFormatting>
        <x14:conditionalFormatting xmlns:xm="http://schemas.microsoft.com/office/excel/2006/main">
          <x14:cfRule type="expression" priority="22" id="{A237D45F-7C0E-B748-90FA-AA89F176DBB0}">
            <xm:f>Currency!$H$2="Dollar"</xm:f>
            <x14:dxf>
              <numFmt numFmtId="171" formatCode="[$$-409]#,##0.00"/>
            </x14:dxf>
          </x14:cfRule>
          <xm:sqref>BN68:BN81 BH68:BH82 BK68:BK82 BG67 BI67:BN67 BP67</xm:sqref>
        </x14:conditionalFormatting>
        <x14:conditionalFormatting xmlns:xm="http://schemas.microsoft.com/office/excel/2006/main">
          <x14:cfRule type="expression" priority="20" id="{E7FB478A-C138-6C46-8E96-78C42AA78080}">
            <xm:f>Currency!$H$2="Won"</xm:f>
            <x14:dxf>
              <numFmt numFmtId="183" formatCode="[$₩-412]#,##0.00"/>
            </x14:dxf>
          </x14:cfRule>
          <x14:cfRule type="expression" priority="19" id="{EC93B732-57D6-E04B-8D07-BC9D7559DDDB}">
            <xm:f>Currency!$H$2="Yuan"</xm:f>
            <x14:dxf>
              <numFmt numFmtId="182" formatCode="[$¥-804]#,##0.00"/>
            </x14:dxf>
          </x14:cfRule>
          <x14:cfRule type="expression" priority="18" id="{E628A2C7-CE48-E044-925A-65F95E953F70}">
            <xm:f>Currency!$H$2="Yen"</xm:f>
            <x14:dxf>
              <numFmt numFmtId="181" formatCode="[$¥-411]#,##0.00"/>
            </x14:dxf>
          </x14:cfRule>
          <x14:cfRule type="expression" priority="17" id="{45364499-730C-F748-80A0-66841BEAC974}">
            <xm:f>Currency!$H$2="Koruna"</xm:f>
            <x14:dxf>
              <numFmt numFmtId="180" formatCode="#,##0.00\ [$Kč-405]"/>
            </x14:dxf>
          </x14:cfRule>
          <x14:cfRule type="expression" priority="16" id="{86FCE73F-E9E0-9F4A-B6A1-AFF71C2254E0}">
            <xm:f>Currency!$H$2="Krone"</xm:f>
            <x14:dxf>
              <numFmt numFmtId="184" formatCode="[$kr-43B]\ #,##0.00"/>
            </x14:dxf>
          </x14:cfRule>
          <x14:cfRule type="expression" priority="15" id="{43178224-7215-0D4F-8D82-B03CF5BE95EA}">
            <xm:f>Currency!$H$2="Franc"</xm:f>
            <x14:dxf>
              <numFmt numFmtId="178" formatCode="[$CHF]\ #,##0.00"/>
            </x14:dxf>
          </x14:cfRule>
          <x14:cfRule type="expression" priority="14" id="{19B896EE-DB8C-3F46-85F0-7E73D5E247E2}">
            <xm:f>Currency!$H$2="Pound"</xm:f>
            <x14:dxf>
              <numFmt numFmtId="177" formatCode="[$£-809]#,##0.00"/>
            </x14:dxf>
          </x14:cfRule>
          <x14:cfRule type="expression" priority="13" id="{55B85D9D-AB0E-A842-9748-3AFAF84824DA}">
            <xm:f>Currency!$H$2="Dollar"</xm:f>
            <x14:dxf>
              <numFmt numFmtId="171" formatCode="[$$-409]#,##0.00"/>
            </x14:dxf>
          </x14:cfRule>
          <xm:sqref>BN5:BO66 BH7:BH66 BK7:BK66 AW7:AW82 BE7:BE82 BO67:BO81 BH71:BH81 BK71:BK81 BN71:BO82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KL264"/>
  <sheetViews>
    <sheetView showGridLines="0" topLeftCell="C1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5" style="2" hidden="1" customWidth="1" outlineLevel="1"/>
    <col min="2" max="2" width="19.1640625" style="2" hidden="1" customWidth="1" outlineLevel="1"/>
    <col min="3" max="3" width="25.5" style="2" customWidth="1" collapsed="1"/>
    <col min="4" max="4" width="8.33203125" style="2" customWidth="1"/>
    <col min="5" max="5" width="6.6640625" style="2" customWidth="1"/>
    <col min="6" max="6" width="23" style="2" hidden="1" customWidth="1" outlineLevel="1"/>
    <col min="7" max="7" width="12.83203125" style="2" customWidth="1" collapsed="1"/>
    <col min="8" max="9" width="13.5" style="2" hidden="1" customWidth="1" outlineLevel="1"/>
    <col min="10" max="10" width="32.83203125" style="2" hidden="1" customWidth="1" outlineLevel="1"/>
    <col min="11" max="11" width="14" style="2" hidden="1" customWidth="1" outlineLevel="1"/>
    <col min="12" max="12" width="13.5" style="2" hidden="1" customWidth="1" outlineLevel="1"/>
    <col min="13" max="13" width="9.1640625" style="2" hidden="1" customWidth="1" outlineLevel="1"/>
    <col min="14" max="14" width="5.1640625" style="2" customWidth="1" collapsed="1"/>
    <col min="15" max="16" width="6.1640625" style="2" hidden="1" customWidth="1" outlineLevel="1"/>
    <col min="17" max="17" width="4.6640625" style="2" customWidth="1" collapsed="1"/>
    <col min="18" max="29" width="4.6640625" style="2" customWidth="1"/>
    <col min="30" max="30" width="5" style="2" customWidth="1"/>
    <col min="31" max="31" width="5.5" style="2" customWidth="1"/>
    <col min="32" max="34" width="11.6640625" style="2" hidden="1" customWidth="1" outlineLevel="1"/>
    <col min="35" max="41" width="10.8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8" width="12.33203125" style="2" hidden="1" customWidth="1" outlineLevel="1"/>
    <col min="49" max="49" width="12.33203125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2.33203125" style="2" bestFit="1" customWidth="1"/>
    <col min="58" max="58" width="6.1640625" style="2" customWidth="1"/>
    <col min="59" max="59" width="5.6640625" style="2" customWidth="1"/>
    <col min="60" max="60" width="12.33203125" style="2" bestFit="1" customWidth="1"/>
    <col min="61" max="61" width="5.5" style="2" customWidth="1"/>
    <col min="62" max="62" width="5.6640625" style="2" customWidth="1"/>
    <col min="63" max="63" width="12.33203125" style="2" bestFit="1" customWidth="1"/>
    <col min="64" max="64" width="5.5" style="2" customWidth="1"/>
    <col min="65" max="65" width="5.6640625" style="2" customWidth="1"/>
    <col min="66" max="66" width="12.33203125" style="2" bestFit="1" customWidth="1"/>
    <col min="67" max="67" width="19" style="2" customWidth="1"/>
    <col min="68" max="68" width="6.5" style="2" customWidth="1"/>
    <col min="69" max="69" width="8.83203125" style="2" customWidth="1"/>
    <col min="70" max="70" width="5.1640625" style="2" hidden="1" customWidth="1" outlineLevel="1"/>
    <col min="71" max="71" width="11.5" style="2" customWidth="1" collapsed="1"/>
    <col min="72" max="293" width="11.5" style="2" customWidth="1"/>
    <col min="294" max="16384" width="11.5" style="3"/>
  </cols>
  <sheetData>
    <row r="1" spans="1:298" ht="52">
      <c r="A1" s="139" t="s">
        <v>26</v>
      </c>
      <c r="B1" s="122" t="s">
        <v>69</v>
      </c>
      <c r="C1" s="139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370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32"/>
      <c r="B2" s="328"/>
      <c r="C2" s="706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357" t="s">
        <v>1278</v>
      </c>
      <c r="O2" s="357"/>
      <c r="P2" s="357"/>
      <c r="Q2" s="358" t="s">
        <v>41</v>
      </c>
      <c r="R2" s="358" t="s">
        <v>42</v>
      </c>
      <c r="S2" s="358" t="s">
        <v>43</v>
      </c>
      <c r="T2" s="358" t="s">
        <v>44</v>
      </c>
      <c r="U2" s="358" t="s">
        <v>45</v>
      </c>
      <c r="V2" s="358" t="s">
        <v>46</v>
      </c>
      <c r="W2" s="358" t="s">
        <v>47</v>
      </c>
      <c r="X2" s="358" t="s">
        <v>48</v>
      </c>
      <c r="Y2" s="358" t="s">
        <v>49</v>
      </c>
      <c r="Z2" s="358" t="s">
        <v>50</v>
      </c>
      <c r="AA2" s="358" t="s">
        <v>51</v>
      </c>
      <c r="AB2" s="358"/>
      <c r="AC2" s="360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320"/>
      <c r="AT2" s="320"/>
      <c r="AU2" s="320"/>
      <c r="AV2" s="345"/>
      <c r="AW2" s="345"/>
      <c r="AX2" s="358" t="s">
        <v>52</v>
      </c>
      <c r="AY2" s="358" t="s">
        <v>44</v>
      </c>
      <c r="AZ2" s="358" t="s">
        <v>43</v>
      </c>
      <c r="BA2" s="358" t="s">
        <v>53</v>
      </c>
      <c r="BB2" s="35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357" t="s">
        <v>500</v>
      </c>
      <c r="O3" s="357"/>
      <c r="P3" s="357"/>
      <c r="Q3" s="358" t="s">
        <v>1281</v>
      </c>
      <c r="R3" s="358" t="s">
        <v>1283</v>
      </c>
      <c r="S3" s="358" t="s">
        <v>1279</v>
      </c>
      <c r="T3" s="358" t="s">
        <v>1284</v>
      </c>
      <c r="U3" s="358" t="s">
        <v>1288</v>
      </c>
      <c r="V3" s="358" t="s">
        <v>1287</v>
      </c>
      <c r="W3" s="358" t="s">
        <v>1285</v>
      </c>
      <c r="X3" s="358" t="s">
        <v>1289</v>
      </c>
      <c r="Y3" s="358" t="s">
        <v>1282</v>
      </c>
      <c r="Z3" s="358" t="s">
        <v>1280</v>
      </c>
      <c r="AA3" s="358" t="s">
        <v>1286</v>
      </c>
      <c r="AB3" s="358" t="s">
        <v>501</v>
      </c>
      <c r="AC3" s="360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58"/>
      <c r="AY3" s="358"/>
      <c r="AZ3" s="358"/>
      <c r="BA3" s="358"/>
      <c r="BB3" s="35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KH3" s="2"/>
      <c r="KI3" s="2"/>
      <c r="KJ3" s="2"/>
      <c r="KK3" s="2"/>
      <c r="KL3" s="2"/>
    </row>
    <row r="4" spans="1:298" ht="13" customHeight="1">
      <c r="A4" s="32"/>
      <c r="B4" s="704"/>
      <c r="C4" s="706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359"/>
      <c r="P4" s="359"/>
      <c r="Q4" s="360" t="s">
        <v>54</v>
      </c>
      <c r="R4" s="360" t="s">
        <v>546</v>
      </c>
      <c r="S4" s="360" t="s">
        <v>807</v>
      </c>
      <c r="T4" s="360" t="s">
        <v>806</v>
      </c>
      <c r="U4" s="360" t="s">
        <v>55</v>
      </c>
      <c r="V4" s="360" t="s">
        <v>458</v>
      </c>
      <c r="W4" s="360"/>
      <c r="X4" s="360" t="s">
        <v>809</v>
      </c>
      <c r="Y4" s="360" t="s">
        <v>810</v>
      </c>
      <c r="Z4" s="360" t="s">
        <v>549</v>
      </c>
      <c r="AA4" s="360"/>
      <c r="AB4" s="360"/>
      <c r="AC4" s="360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60" t="s">
        <v>1452</v>
      </c>
      <c r="AY4" s="360" t="s">
        <v>808</v>
      </c>
      <c r="AZ4" s="360"/>
      <c r="BA4" s="360"/>
      <c r="BB4" s="360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</row>
    <row r="5" spans="1:298" ht="14.25" customHeight="1">
      <c r="A5" s="36"/>
      <c r="B5" s="708"/>
      <c r="C5" s="707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AC5" si="0">SUMPRODUCT(Q6:Q217,$N6:$N217)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SUM(AD6:AD217)</f>
        <v>0</v>
      </c>
      <c r="AE5" s="93">
        <f>SUM(AE6:AE217)</f>
        <v>0</v>
      </c>
      <c r="AF5" s="36"/>
      <c r="AG5" s="36"/>
      <c r="AH5" s="36"/>
      <c r="AI5" s="93"/>
      <c r="AJ5" s="443"/>
      <c r="AK5" s="93"/>
      <c r="AL5" s="443"/>
      <c r="AM5" s="93"/>
      <c r="AN5" s="93"/>
      <c r="AO5" s="443"/>
      <c r="AP5" s="443"/>
      <c r="AQ5" s="443"/>
      <c r="AR5" s="93"/>
      <c r="AS5" s="37"/>
      <c r="AT5" s="37"/>
      <c r="AU5" s="37"/>
      <c r="AV5" s="37" t="s">
        <v>56</v>
      </c>
      <c r="AW5" s="410"/>
      <c r="AX5" s="349">
        <f>SUMPRODUCT(AX6:AX217,$N6:$N217)</f>
        <v>0</v>
      </c>
      <c r="AY5" s="350">
        <f>SUMPRODUCT(AY6:AY217,$N6:$N217)</f>
        <v>0</v>
      </c>
      <c r="AZ5" s="351">
        <f>SUMPRODUCT(AZ6:AZ217,$N6:$N217)</f>
        <v>0</v>
      </c>
      <c r="BA5" s="352">
        <f>SUMPRODUCT(BA6:BA217,$N6:$N217)</f>
        <v>0</v>
      </c>
      <c r="BB5" s="353">
        <f>SUMPRODUCT(BB6:BB217,$N6:$N217)</f>
        <v>0</v>
      </c>
      <c r="BC5" s="36">
        <f>SUM(BC6:BC217)</f>
        <v>0</v>
      </c>
      <c r="BD5" s="93">
        <f>SUM(BD6:BD217)</f>
        <v>0</v>
      </c>
      <c r="BE5" s="38" t="s">
        <v>56</v>
      </c>
      <c r="BF5" s="36">
        <f>SUMPRODUCT(BF6:BF217,$N6:$N217)</f>
        <v>0</v>
      </c>
      <c r="BG5" s="93">
        <f>SUM(BG6:BG217)</f>
        <v>0</v>
      </c>
      <c r="BH5" s="38" t="s">
        <v>56</v>
      </c>
      <c r="BI5" s="36">
        <f>SUMPRODUCT(BI6:BI217,$N6:$N217)</f>
        <v>0</v>
      </c>
      <c r="BJ5" s="93">
        <f>SUM(BJ6:BJ217)</f>
        <v>0</v>
      </c>
      <c r="BK5" s="38" t="s">
        <v>56</v>
      </c>
      <c r="BL5" s="36">
        <f>SUMPRODUCT(BL6:BL217,$N6:$N217)</f>
        <v>0</v>
      </c>
      <c r="BM5" s="93">
        <f>SUM(BM6:BM217)</f>
        <v>0</v>
      </c>
      <c r="BN5" s="38" t="s">
        <v>56</v>
      </c>
      <c r="BO5" s="483">
        <f>SUM(BO6:BO217)</f>
        <v>0</v>
      </c>
      <c r="BP5" s="31">
        <f>SUM(BP6:BP217)</f>
        <v>0</v>
      </c>
      <c r="BQ5" s="31">
        <f>SUM(BQ6:BQ217)</f>
        <v>0</v>
      </c>
      <c r="BR5" s="39">
        <f>ROWS(BR6:BR217)</f>
        <v>212</v>
      </c>
    </row>
    <row r="6" spans="1:298" ht="13" customHeight="1">
      <c r="A6" s="40"/>
      <c r="B6" s="34"/>
      <c r="C6" s="705"/>
      <c r="D6" s="36"/>
      <c r="E6" s="390"/>
      <c r="F6" s="36"/>
      <c r="G6" s="48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76"/>
      <c r="BP6" s="40"/>
      <c r="BQ6" s="40"/>
      <c r="BR6" s="43"/>
    </row>
    <row r="7" spans="1:298" ht="17">
      <c r="A7" s="71"/>
      <c r="B7" s="192"/>
      <c r="C7" s="293" t="s">
        <v>891</v>
      </c>
      <c r="D7" s="72"/>
      <c r="E7" s="207"/>
      <c r="F7" s="86"/>
      <c r="G7" s="86"/>
      <c r="H7" s="86"/>
      <c r="I7" s="269"/>
      <c r="J7" s="269"/>
      <c r="K7" s="269"/>
      <c r="L7" s="269"/>
      <c r="M7" s="86"/>
      <c r="N7" s="73"/>
      <c r="O7" s="270"/>
      <c r="P7" s="270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2"/>
      <c r="AI7" s="142"/>
      <c r="AJ7" s="209"/>
      <c r="AK7" s="142"/>
      <c r="AL7" s="209"/>
      <c r="AM7" s="142"/>
      <c r="AN7" s="143"/>
      <c r="AO7" s="444"/>
      <c r="AP7" s="444"/>
      <c r="AQ7" s="444"/>
      <c r="AR7" s="142"/>
      <c r="AS7" s="142"/>
      <c r="AT7" s="141"/>
      <c r="AU7" s="141"/>
      <c r="AV7" s="141"/>
      <c r="AW7" s="208"/>
      <c r="AX7" s="141"/>
      <c r="AY7" s="141"/>
      <c r="AZ7" s="141"/>
      <c r="BA7" s="141"/>
      <c r="BB7" s="141"/>
      <c r="BC7" s="73"/>
      <c r="BD7" s="73"/>
      <c r="BE7" s="73"/>
      <c r="BF7" s="141"/>
      <c r="BG7" s="79"/>
      <c r="BH7" s="79"/>
      <c r="BI7" s="141"/>
      <c r="BJ7" s="79"/>
      <c r="BK7" s="79"/>
      <c r="BL7" s="141"/>
      <c r="BM7" s="79"/>
      <c r="BN7" s="79"/>
      <c r="BO7" s="79"/>
      <c r="BP7" s="79"/>
      <c r="BQ7" s="81"/>
      <c r="BR7" s="82"/>
    </row>
    <row r="8" spans="1:298" ht="12.75" customHeight="1">
      <c r="A8" s="44" t="str">
        <f t="shared" ref="A8" si="1">"CR5"&amp;REPT(0,4-LEN(BR8))&amp;BR8</f>
        <v>CR52238</v>
      </c>
      <c r="B8" s="161" t="s">
        <v>891</v>
      </c>
      <c r="C8" s="161" t="s">
        <v>892</v>
      </c>
      <c r="D8" s="46" t="s">
        <v>7</v>
      </c>
      <c r="E8" s="243"/>
      <c r="F8" s="48" t="s">
        <v>63</v>
      </c>
      <c r="G8" s="48" t="s">
        <v>67</v>
      </c>
      <c r="H8" s="48" t="s">
        <v>74</v>
      </c>
      <c r="I8" s="223" t="s">
        <v>1798</v>
      </c>
      <c r="J8" s="636" t="s">
        <v>1808</v>
      </c>
      <c r="K8" s="636" t="s">
        <v>1801</v>
      </c>
      <c r="L8" s="223" t="s">
        <v>1799</v>
      </c>
      <c r="M8" s="48">
        <v>1.3</v>
      </c>
      <c r="N8" s="44">
        <v>10</v>
      </c>
      <c r="O8" s="210"/>
      <c r="P8" s="210"/>
      <c r="Q8" s="49"/>
      <c r="R8" s="123"/>
      <c r="S8" s="51"/>
      <c r="T8" s="52"/>
      <c r="U8" s="124"/>
      <c r="V8" s="54"/>
      <c r="W8" s="55"/>
      <c r="X8" s="56"/>
      <c r="Y8" s="57"/>
      <c r="Z8" s="58"/>
      <c r="AA8" s="125"/>
      <c r="AB8" s="242"/>
      <c r="AC8" s="242"/>
      <c r="AD8" s="213">
        <f>SUM(Q8:AC8)</f>
        <v>0</v>
      </c>
      <c r="AE8" s="214">
        <f>N8*AD8</f>
        <v>0</v>
      </c>
      <c r="AF8" s="62"/>
      <c r="AG8" s="62"/>
      <c r="AH8" s="63"/>
      <c r="AI8" s="62"/>
      <c r="AJ8" s="516"/>
      <c r="AK8" s="516"/>
      <c r="AL8" s="516"/>
      <c r="AM8" s="510"/>
      <c r="AN8" s="62">
        <f>ROUND(CEILING(AR8*('Summary '!$J$2/100+1),5),0)-1</f>
        <v>79</v>
      </c>
      <c r="AO8" s="63">
        <f>IF(P8=TRUE,-0.05,0)</f>
        <v>0</v>
      </c>
      <c r="AP8" s="63">
        <f>IF(O8=TRUE,0.15,0)</f>
        <v>0</v>
      </c>
      <c r="AQ8" s="63"/>
      <c r="AR8" s="62">
        <v>64</v>
      </c>
      <c r="AS8" s="62"/>
      <c r="AT8" s="510"/>
      <c r="AU8" s="511"/>
      <c r="AV8" s="511">
        <f>IF(OrderFormType="Wholesale",CEILING(AR8*ExchRate,ExchRateRoundUpTo),CEILING(AN8*ExchRate,ExchRateRoundUpTo)/1.22)</f>
        <v>64</v>
      </c>
      <c r="AW8" s="511">
        <f>AV8*(1+AO8+AP8)</f>
        <v>64</v>
      </c>
      <c r="AX8" s="234"/>
      <c r="AY8" s="235"/>
      <c r="AZ8" s="236"/>
      <c r="BA8" s="249"/>
      <c r="BB8" s="238"/>
      <c r="BC8" s="239">
        <f>SUM(AX8:BB8)</f>
        <v>0</v>
      </c>
      <c r="BD8" s="210">
        <f>N8*BC8</f>
        <v>0</v>
      </c>
      <c r="BE8" s="512">
        <f>AV8*(1.05+AO8+AP8)</f>
        <v>67.2</v>
      </c>
      <c r="BF8" s="242"/>
      <c r="BG8" s="210">
        <f>$N8*BF8</f>
        <v>0</v>
      </c>
      <c r="BH8" s="512">
        <f>$AV8*(1.1+$AO8+$AP8)</f>
        <v>70.400000000000006</v>
      </c>
      <c r="BI8" s="242"/>
      <c r="BJ8" s="210">
        <f>N8*BI8</f>
        <v>0</v>
      </c>
      <c r="BK8" s="512">
        <f>$AV8*(1.1+$AO8+$AP8)</f>
        <v>70.400000000000006</v>
      </c>
      <c r="BL8" s="242"/>
      <c r="BM8" s="210">
        <f>N8*BL8</f>
        <v>0</v>
      </c>
      <c r="BN8" s="512">
        <f>AV8*(1.2+AO8+AP8)</f>
        <v>76.8</v>
      </c>
      <c r="BO8" s="397">
        <f>(AD8*AW8)+(BC8*BE8)+(BF8*BH8)+(BI8*BK8)+(BL8*BN8)</f>
        <v>0</v>
      </c>
      <c r="BP8" s="210">
        <f>AD8+BC8+BF8+BI8+BL8</f>
        <v>0</v>
      </c>
      <c r="BQ8" s="210">
        <f>N8*BP8</f>
        <v>0</v>
      </c>
      <c r="BR8" s="70">
        <v>2238</v>
      </c>
    </row>
    <row r="9" spans="1:298" ht="17">
      <c r="A9" s="71"/>
      <c r="B9" s="192"/>
      <c r="C9" s="293" t="s">
        <v>1262</v>
      </c>
      <c r="D9" s="72"/>
      <c r="E9" s="207"/>
      <c r="F9" s="86"/>
      <c r="G9" s="86"/>
      <c r="H9" s="86"/>
      <c r="I9" s="86"/>
      <c r="J9" s="86"/>
      <c r="K9" s="86"/>
      <c r="L9" s="86"/>
      <c r="M9" s="86"/>
      <c r="N9" s="73"/>
      <c r="O9" s="86"/>
      <c r="P9" s="86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7"/>
      <c r="AB9" s="557"/>
      <c r="AC9" s="557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557"/>
      <c r="AY9" s="557"/>
      <c r="AZ9" s="557"/>
      <c r="BA9" s="557"/>
      <c r="BB9" s="557"/>
      <c r="BC9" s="86"/>
      <c r="BD9" s="86"/>
      <c r="BE9" s="86"/>
      <c r="BF9" s="557"/>
      <c r="BG9" s="86"/>
      <c r="BH9" s="86"/>
      <c r="BI9" s="557"/>
      <c r="BJ9" s="86"/>
      <c r="BK9" s="86"/>
      <c r="BL9" s="557"/>
      <c r="BM9" s="86"/>
      <c r="BN9" s="86"/>
      <c r="BO9" s="86"/>
      <c r="BP9" s="86"/>
      <c r="BQ9" s="81"/>
      <c r="BR9" s="82"/>
    </row>
    <row r="10" spans="1:298" ht="12.75" customHeight="1">
      <c r="A10" s="44" t="str">
        <f t="shared" ref="A10:A15" si="2">"CR5"&amp;REPT(0,4-LEN(BR10))&amp;BR10</f>
        <v>CR50838</v>
      </c>
      <c r="B10" s="161" t="s">
        <v>1262</v>
      </c>
      <c r="C10" s="161" t="s">
        <v>1263</v>
      </c>
      <c r="D10" s="46" t="s">
        <v>7</v>
      </c>
      <c r="E10" s="243"/>
      <c r="F10" s="118" t="s">
        <v>326</v>
      </c>
      <c r="G10" s="118" t="s">
        <v>76</v>
      </c>
      <c r="H10" s="48" t="s">
        <v>74</v>
      </c>
      <c r="I10" s="223" t="s">
        <v>1798</v>
      </c>
      <c r="J10" s="636" t="s">
        <v>1808</v>
      </c>
      <c r="K10" s="636" t="s">
        <v>1801</v>
      </c>
      <c r="L10" s="223" t="s">
        <v>1799</v>
      </c>
      <c r="M10" s="48">
        <v>1.6120000000000001</v>
      </c>
      <c r="N10" s="427">
        <v>10</v>
      </c>
      <c r="O10" s="430"/>
      <c r="P10" s="430"/>
      <c r="Q10" s="421"/>
      <c r="R10" s="123"/>
      <c r="S10" s="51"/>
      <c r="T10" s="52"/>
      <c r="U10" s="124"/>
      <c r="V10" s="54"/>
      <c r="W10" s="55"/>
      <c r="X10" s="56"/>
      <c r="Y10" s="57"/>
      <c r="Z10" s="58"/>
      <c r="AA10" s="125"/>
      <c r="AB10" s="69"/>
      <c r="AC10" s="69"/>
      <c r="AD10" s="213">
        <f t="shared" ref="AD10:AD72" si="3">SUM(Q10:AC10)</f>
        <v>0</v>
      </c>
      <c r="AE10" s="61">
        <f>N10*AD10</f>
        <v>0</v>
      </c>
      <c r="AF10" s="62"/>
      <c r="AG10" s="62"/>
      <c r="AH10" s="63"/>
      <c r="AI10" s="62"/>
      <c r="AJ10" s="62"/>
      <c r="AK10" s="62"/>
      <c r="AL10" s="516"/>
      <c r="AM10" s="510"/>
      <c r="AN10" s="62">
        <f>ROUND(CEILING(AR10*('Summary '!$J$2/100+1),5),0)-1</f>
        <v>94</v>
      </c>
      <c r="AO10" s="63">
        <f t="shared" ref="AO10:AO78" si="4">IF(P10=TRUE,-0.05,0)</f>
        <v>0</v>
      </c>
      <c r="AP10" s="63">
        <f t="shared" ref="AP10:AP78" si="5">IF(O10=TRUE,0.15,0)</f>
        <v>0</v>
      </c>
      <c r="AQ10" s="63"/>
      <c r="AR10" s="62">
        <v>74</v>
      </c>
      <c r="AS10" s="62"/>
      <c r="AT10" s="514"/>
      <c r="AU10" s="515"/>
      <c r="AV10" s="511">
        <f t="shared" ref="AV10:AV29" si="6">IF(OrderFormType="Wholesale",CEILING(AR10*ExchRate,ExchRateRoundUpTo),CEILING(AN10*ExchRate,ExchRateRoundUpTo)/1.22)</f>
        <v>74</v>
      </c>
      <c r="AW10" s="511">
        <f t="shared" ref="AW10:AW29" si="7">AV10*(1+AO10+AP10)</f>
        <v>74</v>
      </c>
      <c r="AX10" s="64"/>
      <c r="AY10" s="65"/>
      <c r="AZ10" s="66"/>
      <c r="BA10" s="126"/>
      <c r="BB10" s="68"/>
      <c r="BC10" s="45">
        <f t="shared" ref="BC10:BC23" si="8">SUM(AX10:BB10)</f>
        <v>0</v>
      </c>
      <c r="BD10" s="44">
        <f t="shared" ref="BD10:BD23" si="9">N10*BC10</f>
        <v>0</v>
      </c>
      <c r="BE10" s="512">
        <f t="shared" ref="BE10:BE23" si="10">AV10*(1.05+AO10+AP10)</f>
        <v>77.7</v>
      </c>
      <c r="BF10" s="69"/>
      <c r="BG10" s="210">
        <f t="shared" ref="BG10:BG78" si="11">$N10*BF10</f>
        <v>0</v>
      </c>
      <c r="BH10" s="512">
        <f t="shared" ref="BH10:BH29" si="12">$AV10*(1.1+$AO10+$AP10)</f>
        <v>81.400000000000006</v>
      </c>
      <c r="BI10" s="69"/>
      <c r="BJ10" s="44">
        <f t="shared" ref="BJ10:BJ23" si="13">N10*BI10</f>
        <v>0</v>
      </c>
      <c r="BK10" s="512">
        <f t="shared" ref="BK10:BK23" si="14">AV10*(1.15+AO10+AP10)</f>
        <v>85.1</v>
      </c>
      <c r="BL10" s="69"/>
      <c r="BM10" s="210">
        <f t="shared" ref="BM10:BM23" si="15">N10*BL10</f>
        <v>0</v>
      </c>
      <c r="BN10" s="512">
        <f t="shared" ref="BN10:BN23" si="16">AV10*(1.2+AO10+AP10)</f>
        <v>88.8</v>
      </c>
      <c r="BO10" s="397">
        <f t="shared" ref="BO10:BO23" si="17">(AD10*AW10)+(BC10*BE10)+(BF10*BH10)+(BI10*BK10)+(BL10*BN10)</f>
        <v>0</v>
      </c>
      <c r="BP10" s="210">
        <f t="shared" ref="BP10:BP23" si="18">AD10+BC10+BF10+BI10+BL10</f>
        <v>0</v>
      </c>
      <c r="BQ10" s="44">
        <f t="shared" ref="BQ10:BQ23" si="19">N10*BP10</f>
        <v>0</v>
      </c>
      <c r="BR10" s="70">
        <v>838</v>
      </c>
    </row>
    <row r="11" spans="1:298" ht="12.75" customHeight="1">
      <c r="A11" s="44" t="str">
        <f t="shared" si="2"/>
        <v>CR50837</v>
      </c>
      <c r="B11" s="161" t="s">
        <v>1262</v>
      </c>
      <c r="C11" s="161" t="s">
        <v>1264</v>
      </c>
      <c r="D11" s="46" t="s">
        <v>7</v>
      </c>
      <c r="E11" s="243"/>
      <c r="F11" s="118" t="s">
        <v>326</v>
      </c>
      <c r="G11" s="118" t="s">
        <v>76</v>
      </c>
      <c r="H11" s="48" t="s">
        <v>74</v>
      </c>
      <c r="I11" s="223" t="s">
        <v>1798</v>
      </c>
      <c r="J11" s="636" t="s">
        <v>1808</v>
      </c>
      <c r="K11" s="636" t="s">
        <v>1801</v>
      </c>
      <c r="L11" s="223" t="s">
        <v>1799</v>
      </c>
      <c r="M11" s="48">
        <v>6.742</v>
      </c>
      <c r="N11" s="427">
        <v>10</v>
      </c>
      <c r="O11" s="430"/>
      <c r="P11" s="430"/>
      <c r="Q11" s="421"/>
      <c r="R11" s="123"/>
      <c r="S11" s="51"/>
      <c r="T11" s="52"/>
      <c r="U11" s="124"/>
      <c r="V11" s="54"/>
      <c r="W11" s="55"/>
      <c r="X11" s="56"/>
      <c r="Y11" s="57"/>
      <c r="Z11" s="58"/>
      <c r="AA11" s="125"/>
      <c r="AB11" s="69"/>
      <c r="AC11" s="69"/>
      <c r="AD11" s="213">
        <f t="shared" si="3"/>
        <v>0</v>
      </c>
      <c r="AE11" s="61">
        <f>N11*AD11</f>
        <v>0</v>
      </c>
      <c r="AF11" s="62"/>
      <c r="AG11" s="62"/>
      <c r="AH11" s="63"/>
      <c r="AI11" s="62"/>
      <c r="AJ11" s="62"/>
      <c r="AK11" s="62"/>
      <c r="AL11" s="516"/>
      <c r="AM11" s="510"/>
      <c r="AN11" s="62">
        <f>ROUND(CEILING(AR11*('Summary '!$J$2/100+1),5),0)-1</f>
        <v>169</v>
      </c>
      <c r="AO11" s="63">
        <f t="shared" si="4"/>
        <v>0</v>
      </c>
      <c r="AP11" s="63">
        <f t="shared" si="5"/>
        <v>0</v>
      </c>
      <c r="AQ11" s="63"/>
      <c r="AR11" s="62">
        <v>139</v>
      </c>
      <c r="AS11" s="62"/>
      <c r="AT11" s="514"/>
      <c r="AU11" s="515"/>
      <c r="AV11" s="511">
        <f t="shared" si="6"/>
        <v>139</v>
      </c>
      <c r="AW11" s="511">
        <f t="shared" si="7"/>
        <v>139</v>
      </c>
      <c r="AX11" s="64"/>
      <c r="AY11" s="65"/>
      <c r="AZ11" s="66"/>
      <c r="BA11" s="126"/>
      <c r="BB11" s="68"/>
      <c r="BC11" s="45">
        <f t="shared" si="8"/>
        <v>0</v>
      </c>
      <c r="BD11" s="44">
        <f t="shared" si="9"/>
        <v>0</v>
      </c>
      <c r="BE11" s="512">
        <f t="shared" si="10"/>
        <v>145.95000000000002</v>
      </c>
      <c r="BF11" s="69"/>
      <c r="BG11" s="210">
        <f t="shared" si="11"/>
        <v>0</v>
      </c>
      <c r="BH11" s="512">
        <f t="shared" si="12"/>
        <v>152.9</v>
      </c>
      <c r="BI11" s="69"/>
      <c r="BJ11" s="44">
        <f t="shared" si="13"/>
        <v>0</v>
      </c>
      <c r="BK11" s="512">
        <f t="shared" si="14"/>
        <v>159.85</v>
      </c>
      <c r="BL11" s="69"/>
      <c r="BM11" s="210">
        <f t="shared" si="15"/>
        <v>0</v>
      </c>
      <c r="BN11" s="512">
        <f t="shared" si="16"/>
        <v>166.79999999999998</v>
      </c>
      <c r="BO11" s="397">
        <f t="shared" si="17"/>
        <v>0</v>
      </c>
      <c r="BP11" s="210">
        <f t="shared" si="18"/>
        <v>0</v>
      </c>
      <c r="BQ11" s="44">
        <f t="shared" si="19"/>
        <v>0</v>
      </c>
      <c r="BR11" s="70">
        <v>837</v>
      </c>
    </row>
    <row r="12" spans="1:298" ht="12.75" customHeight="1">
      <c r="A12" s="44" t="str">
        <f t="shared" si="2"/>
        <v>CR50822</v>
      </c>
      <c r="B12" s="161" t="s">
        <v>1262</v>
      </c>
      <c r="C12" s="161" t="s">
        <v>1265</v>
      </c>
      <c r="D12" s="46" t="s">
        <v>7</v>
      </c>
      <c r="E12" s="243"/>
      <c r="F12" s="118" t="s">
        <v>326</v>
      </c>
      <c r="G12" s="48" t="s">
        <v>76</v>
      </c>
      <c r="H12" s="48" t="s">
        <v>74</v>
      </c>
      <c r="I12" s="223" t="s">
        <v>1798</v>
      </c>
      <c r="J12" s="636" t="s">
        <v>1808</v>
      </c>
      <c r="K12" s="636" t="s">
        <v>1801</v>
      </c>
      <c r="L12" s="223" t="s">
        <v>1799</v>
      </c>
      <c r="M12" s="48">
        <v>9</v>
      </c>
      <c r="N12" s="427">
        <v>7</v>
      </c>
      <c r="O12" s="430"/>
      <c r="P12" s="430"/>
      <c r="Q12" s="421"/>
      <c r="R12" s="123"/>
      <c r="S12" s="51"/>
      <c r="T12" s="52"/>
      <c r="U12" s="124"/>
      <c r="V12" s="54"/>
      <c r="W12" s="55"/>
      <c r="X12" s="56"/>
      <c r="Y12" s="57"/>
      <c r="Z12" s="58"/>
      <c r="AA12" s="125"/>
      <c r="AB12" s="69"/>
      <c r="AC12" s="69"/>
      <c r="AD12" s="213">
        <f t="shared" si="3"/>
        <v>0</v>
      </c>
      <c r="AE12" s="61">
        <f>N12*AD12</f>
        <v>0</v>
      </c>
      <c r="AF12" s="62"/>
      <c r="AG12" s="62"/>
      <c r="AH12" s="63"/>
      <c r="AI12" s="62"/>
      <c r="AJ12" s="62"/>
      <c r="AK12" s="62"/>
      <c r="AL12" s="516"/>
      <c r="AM12" s="510"/>
      <c r="AN12" s="62">
        <f>ROUND(CEILING(AR12*('Summary '!$J$2/100+1),5),0)-1</f>
        <v>204</v>
      </c>
      <c r="AO12" s="63">
        <f t="shared" si="4"/>
        <v>0</v>
      </c>
      <c r="AP12" s="63">
        <f t="shared" si="5"/>
        <v>0</v>
      </c>
      <c r="AQ12" s="63"/>
      <c r="AR12" s="62">
        <v>164</v>
      </c>
      <c r="AS12" s="62"/>
      <c r="AT12" s="514"/>
      <c r="AU12" s="515"/>
      <c r="AV12" s="511">
        <f t="shared" si="6"/>
        <v>164</v>
      </c>
      <c r="AW12" s="511">
        <f t="shared" si="7"/>
        <v>164</v>
      </c>
      <c r="AX12" s="64"/>
      <c r="AY12" s="65"/>
      <c r="AZ12" s="66"/>
      <c r="BA12" s="126"/>
      <c r="BB12" s="68"/>
      <c r="BC12" s="45">
        <f t="shared" si="8"/>
        <v>0</v>
      </c>
      <c r="BD12" s="44">
        <f t="shared" si="9"/>
        <v>0</v>
      </c>
      <c r="BE12" s="512">
        <f t="shared" si="10"/>
        <v>172.20000000000002</v>
      </c>
      <c r="BF12" s="69"/>
      <c r="BG12" s="210">
        <f t="shared" si="11"/>
        <v>0</v>
      </c>
      <c r="BH12" s="512">
        <f t="shared" si="12"/>
        <v>180.4</v>
      </c>
      <c r="BI12" s="69"/>
      <c r="BJ12" s="44">
        <f t="shared" si="13"/>
        <v>0</v>
      </c>
      <c r="BK12" s="512">
        <f t="shared" si="14"/>
        <v>188.6</v>
      </c>
      <c r="BL12" s="69"/>
      <c r="BM12" s="210">
        <f t="shared" si="15"/>
        <v>0</v>
      </c>
      <c r="BN12" s="512">
        <f t="shared" si="16"/>
        <v>196.79999999999998</v>
      </c>
      <c r="BO12" s="397">
        <f t="shared" si="17"/>
        <v>0</v>
      </c>
      <c r="BP12" s="210">
        <f t="shared" si="18"/>
        <v>0</v>
      </c>
      <c r="BQ12" s="44">
        <f t="shared" si="19"/>
        <v>0</v>
      </c>
      <c r="BR12" s="70">
        <v>822</v>
      </c>
    </row>
    <row r="13" spans="1:298" ht="12.75" customHeight="1">
      <c r="A13" s="44" t="str">
        <f t="shared" si="2"/>
        <v>CR51167</v>
      </c>
      <c r="B13" s="161" t="s">
        <v>1262</v>
      </c>
      <c r="C13" s="161" t="s">
        <v>1266</v>
      </c>
      <c r="D13" s="46" t="s">
        <v>7</v>
      </c>
      <c r="E13" s="243"/>
      <c r="F13" s="118" t="s">
        <v>326</v>
      </c>
      <c r="G13" s="118" t="s">
        <v>76</v>
      </c>
      <c r="H13" s="48" t="s">
        <v>74</v>
      </c>
      <c r="I13" s="223" t="s">
        <v>1798</v>
      </c>
      <c r="J13" s="636" t="s">
        <v>1808</v>
      </c>
      <c r="K13" s="636" t="s">
        <v>1801</v>
      </c>
      <c r="L13" s="223" t="s">
        <v>1799</v>
      </c>
      <c r="M13" s="48">
        <v>2.9</v>
      </c>
      <c r="N13" s="427">
        <v>10</v>
      </c>
      <c r="O13" s="430"/>
      <c r="P13" s="430"/>
      <c r="Q13" s="421"/>
      <c r="R13" s="123"/>
      <c r="S13" s="51"/>
      <c r="T13" s="52"/>
      <c r="U13" s="124"/>
      <c r="V13" s="54"/>
      <c r="W13" s="55"/>
      <c r="X13" s="56"/>
      <c r="Y13" s="57"/>
      <c r="Z13" s="58"/>
      <c r="AA13" s="125"/>
      <c r="AB13" s="69"/>
      <c r="AC13" s="69"/>
      <c r="AD13" s="213">
        <f t="shared" si="3"/>
        <v>0</v>
      </c>
      <c r="AE13" s="61">
        <f t="shared" ref="AE13" si="20">N13*AD13</f>
        <v>0</v>
      </c>
      <c r="AF13" s="62"/>
      <c r="AG13" s="62"/>
      <c r="AH13" s="63"/>
      <c r="AI13" s="62"/>
      <c r="AJ13" s="62"/>
      <c r="AK13" s="62"/>
      <c r="AL13" s="516"/>
      <c r="AM13" s="510"/>
      <c r="AN13" s="62">
        <f>ROUND(CEILING(AR13*('Summary '!$J$2/100+1),5),0)-1</f>
        <v>114</v>
      </c>
      <c r="AO13" s="63">
        <f t="shared" si="4"/>
        <v>0</v>
      </c>
      <c r="AP13" s="63">
        <f t="shared" si="5"/>
        <v>0</v>
      </c>
      <c r="AQ13" s="63"/>
      <c r="AR13" s="62">
        <v>94</v>
      </c>
      <c r="AS13" s="62"/>
      <c r="AT13" s="514"/>
      <c r="AU13" s="515"/>
      <c r="AV13" s="511">
        <f t="shared" si="6"/>
        <v>94</v>
      </c>
      <c r="AW13" s="511">
        <f t="shared" si="7"/>
        <v>94</v>
      </c>
      <c r="AX13" s="64"/>
      <c r="AY13" s="65"/>
      <c r="AZ13" s="66"/>
      <c r="BA13" s="126"/>
      <c r="BB13" s="68"/>
      <c r="BC13" s="45">
        <f t="shared" si="8"/>
        <v>0</v>
      </c>
      <c r="BD13" s="44">
        <f t="shared" si="9"/>
        <v>0</v>
      </c>
      <c r="BE13" s="512">
        <f t="shared" si="10"/>
        <v>98.7</v>
      </c>
      <c r="BF13" s="69"/>
      <c r="BG13" s="210">
        <f t="shared" si="11"/>
        <v>0</v>
      </c>
      <c r="BH13" s="512">
        <f t="shared" si="12"/>
        <v>103.4</v>
      </c>
      <c r="BI13" s="69"/>
      <c r="BJ13" s="44">
        <f t="shared" si="13"/>
        <v>0</v>
      </c>
      <c r="BK13" s="512">
        <f t="shared" si="14"/>
        <v>108.1</v>
      </c>
      <c r="BL13" s="69"/>
      <c r="BM13" s="210">
        <f t="shared" si="15"/>
        <v>0</v>
      </c>
      <c r="BN13" s="512">
        <f t="shared" si="16"/>
        <v>112.8</v>
      </c>
      <c r="BO13" s="397">
        <f t="shared" si="17"/>
        <v>0</v>
      </c>
      <c r="BP13" s="210">
        <f t="shared" si="18"/>
        <v>0</v>
      </c>
      <c r="BQ13" s="44">
        <f t="shared" si="19"/>
        <v>0</v>
      </c>
      <c r="BR13" s="70">
        <v>1167</v>
      </c>
    </row>
    <row r="14" spans="1:298" ht="12.75" customHeight="1">
      <c r="A14" s="44" t="str">
        <f t="shared" si="2"/>
        <v>CR51650</v>
      </c>
      <c r="B14" s="161" t="s">
        <v>1262</v>
      </c>
      <c r="C14" s="161" t="s">
        <v>1267</v>
      </c>
      <c r="D14" s="46" t="s">
        <v>7</v>
      </c>
      <c r="E14" s="243"/>
      <c r="F14" s="118" t="s">
        <v>326</v>
      </c>
      <c r="G14" s="48" t="s">
        <v>76</v>
      </c>
      <c r="H14" s="48" t="s">
        <v>74</v>
      </c>
      <c r="I14" s="223" t="s">
        <v>1798</v>
      </c>
      <c r="J14" s="636" t="s">
        <v>1808</v>
      </c>
      <c r="K14" s="636" t="s">
        <v>1801</v>
      </c>
      <c r="L14" s="223" t="s">
        <v>1799</v>
      </c>
      <c r="M14" s="48">
        <v>8.2739999999999991</v>
      </c>
      <c r="N14" s="554">
        <v>9</v>
      </c>
      <c r="O14" s="430"/>
      <c r="P14" s="430"/>
      <c r="Q14" s="421"/>
      <c r="R14" s="123"/>
      <c r="S14" s="51"/>
      <c r="T14" s="52"/>
      <c r="U14" s="124"/>
      <c r="V14" s="54"/>
      <c r="W14" s="55"/>
      <c r="X14" s="56"/>
      <c r="Y14" s="57"/>
      <c r="Z14" s="58"/>
      <c r="AA14" s="125"/>
      <c r="AB14" s="69"/>
      <c r="AC14" s="69"/>
      <c r="AD14" s="213">
        <f t="shared" si="3"/>
        <v>0</v>
      </c>
      <c r="AE14" s="61">
        <f>N14*AD14</f>
        <v>0</v>
      </c>
      <c r="AF14" s="62"/>
      <c r="AG14" s="62"/>
      <c r="AH14" s="63"/>
      <c r="AI14" s="62"/>
      <c r="AJ14" s="62"/>
      <c r="AK14" s="62"/>
      <c r="AL14" s="516"/>
      <c r="AM14" s="510"/>
      <c r="AN14" s="62">
        <f>ROUND(CEILING(AR14*('Summary '!$J$2/100+1),5),0)-1</f>
        <v>194</v>
      </c>
      <c r="AO14" s="63">
        <f t="shared" si="4"/>
        <v>0</v>
      </c>
      <c r="AP14" s="63">
        <f t="shared" si="5"/>
        <v>0</v>
      </c>
      <c r="AQ14" s="63"/>
      <c r="AR14" s="62">
        <v>159</v>
      </c>
      <c r="AS14" s="62"/>
      <c r="AT14" s="514"/>
      <c r="AU14" s="515"/>
      <c r="AV14" s="511">
        <f t="shared" si="6"/>
        <v>159</v>
      </c>
      <c r="AW14" s="511">
        <f t="shared" si="7"/>
        <v>159</v>
      </c>
      <c r="AX14" s="64"/>
      <c r="AY14" s="65"/>
      <c r="AZ14" s="66"/>
      <c r="BA14" s="126"/>
      <c r="BB14" s="68"/>
      <c r="BC14" s="45">
        <f t="shared" si="8"/>
        <v>0</v>
      </c>
      <c r="BD14" s="44">
        <f t="shared" si="9"/>
        <v>0</v>
      </c>
      <c r="BE14" s="512">
        <f t="shared" si="10"/>
        <v>166.95000000000002</v>
      </c>
      <c r="BF14" s="69"/>
      <c r="BG14" s="210">
        <f t="shared" si="11"/>
        <v>0</v>
      </c>
      <c r="BH14" s="512">
        <f t="shared" si="12"/>
        <v>174.9</v>
      </c>
      <c r="BI14" s="69"/>
      <c r="BJ14" s="44">
        <f t="shared" si="13"/>
        <v>0</v>
      </c>
      <c r="BK14" s="512">
        <f t="shared" si="14"/>
        <v>182.85</v>
      </c>
      <c r="BL14" s="69"/>
      <c r="BM14" s="210">
        <f t="shared" si="15"/>
        <v>0</v>
      </c>
      <c r="BN14" s="512">
        <f t="shared" si="16"/>
        <v>190.79999999999998</v>
      </c>
      <c r="BO14" s="397">
        <f t="shared" si="17"/>
        <v>0</v>
      </c>
      <c r="BP14" s="210">
        <f t="shared" si="18"/>
        <v>0</v>
      </c>
      <c r="BQ14" s="44">
        <f t="shared" si="19"/>
        <v>0</v>
      </c>
      <c r="BR14" s="70">
        <v>1650</v>
      </c>
    </row>
    <row r="15" spans="1:298" ht="12.75" customHeight="1">
      <c r="A15" s="44" t="str">
        <f t="shared" si="2"/>
        <v>CR51819</v>
      </c>
      <c r="B15" s="161" t="s">
        <v>1262</v>
      </c>
      <c r="C15" s="161" t="s">
        <v>1268</v>
      </c>
      <c r="D15" s="46" t="s">
        <v>7</v>
      </c>
      <c r="E15" s="243"/>
      <c r="F15" s="118" t="s">
        <v>326</v>
      </c>
      <c r="G15" s="48" t="s">
        <v>76</v>
      </c>
      <c r="H15" s="48" t="s">
        <v>74</v>
      </c>
      <c r="I15" s="223" t="s">
        <v>1798</v>
      </c>
      <c r="J15" s="636" t="s">
        <v>1808</v>
      </c>
      <c r="K15" s="636" t="s">
        <v>1801</v>
      </c>
      <c r="L15" s="223" t="s">
        <v>1799</v>
      </c>
      <c r="M15" s="48">
        <v>2.9</v>
      </c>
      <c r="N15" s="427">
        <v>15</v>
      </c>
      <c r="O15" s="430"/>
      <c r="P15" s="430"/>
      <c r="Q15" s="421"/>
      <c r="R15" s="50"/>
      <c r="S15" s="51"/>
      <c r="T15" s="52"/>
      <c r="U15" s="124"/>
      <c r="V15" s="54"/>
      <c r="W15" s="55"/>
      <c r="X15" s="56"/>
      <c r="Y15" s="57"/>
      <c r="Z15" s="58"/>
      <c r="AA15" s="59"/>
      <c r="AB15" s="69"/>
      <c r="AC15" s="69"/>
      <c r="AD15" s="213">
        <f t="shared" si="3"/>
        <v>0</v>
      </c>
      <c r="AE15" s="61">
        <f>N15*AD15</f>
        <v>0</v>
      </c>
      <c r="AF15" s="62"/>
      <c r="AG15" s="62"/>
      <c r="AH15" s="63"/>
      <c r="AI15" s="62"/>
      <c r="AJ15" s="62"/>
      <c r="AK15" s="62"/>
      <c r="AL15" s="516"/>
      <c r="AM15" s="510"/>
      <c r="AN15" s="62">
        <f>ROUND(CEILING(AR15*('Summary '!$J$2/100+1),5),0)-1</f>
        <v>109</v>
      </c>
      <c r="AO15" s="63">
        <f t="shared" si="4"/>
        <v>0</v>
      </c>
      <c r="AP15" s="63">
        <f t="shared" si="5"/>
        <v>0</v>
      </c>
      <c r="AQ15" s="63"/>
      <c r="AR15" s="62">
        <v>89</v>
      </c>
      <c r="AS15" s="62"/>
      <c r="AT15" s="514"/>
      <c r="AU15" s="515"/>
      <c r="AV15" s="511">
        <f t="shared" si="6"/>
        <v>89</v>
      </c>
      <c r="AW15" s="511">
        <f t="shared" si="7"/>
        <v>89</v>
      </c>
      <c r="AX15" s="64"/>
      <c r="AY15" s="65"/>
      <c r="AZ15" s="66"/>
      <c r="BA15" s="67"/>
      <c r="BB15" s="68"/>
      <c r="BC15" s="45">
        <f t="shared" si="8"/>
        <v>0</v>
      </c>
      <c r="BD15" s="44">
        <f t="shared" si="9"/>
        <v>0</v>
      </c>
      <c r="BE15" s="512">
        <f t="shared" si="10"/>
        <v>93.45</v>
      </c>
      <c r="BF15" s="69"/>
      <c r="BG15" s="210">
        <f t="shared" si="11"/>
        <v>0</v>
      </c>
      <c r="BH15" s="512">
        <f t="shared" si="12"/>
        <v>97.9</v>
      </c>
      <c r="BI15" s="69"/>
      <c r="BJ15" s="44">
        <f t="shared" si="13"/>
        <v>0</v>
      </c>
      <c r="BK15" s="512">
        <f t="shared" si="14"/>
        <v>102.35</v>
      </c>
      <c r="BL15" s="69"/>
      <c r="BM15" s="210">
        <f t="shared" si="15"/>
        <v>0</v>
      </c>
      <c r="BN15" s="512">
        <f t="shared" si="16"/>
        <v>106.8</v>
      </c>
      <c r="BO15" s="397">
        <f t="shared" si="17"/>
        <v>0</v>
      </c>
      <c r="BP15" s="210">
        <f t="shared" si="18"/>
        <v>0</v>
      </c>
      <c r="BQ15" s="44">
        <f t="shared" si="19"/>
        <v>0</v>
      </c>
      <c r="BR15" s="70">
        <v>1819</v>
      </c>
    </row>
    <row r="16" spans="1:298" ht="12.75" customHeight="1">
      <c r="A16" s="210" t="str">
        <f>"CR5"&amp;REPT(0,4-LEN(BR16))&amp;BR16</f>
        <v>CR51960</v>
      </c>
      <c r="B16" s="161" t="s">
        <v>1262</v>
      </c>
      <c r="C16" s="161" t="s">
        <v>1269</v>
      </c>
      <c r="D16" s="243" t="s">
        <v>7</v>
      </c>
      <c r="E16" s="243"/>
      <c r="F16" s="212" t="s">
        <v>59</v>
      </c>
      <c r="G16" s="212" t="s">
        <v>76</v>
      </c>
      <c r="H16" s="212" t="s">
        <v>74</v>
      </c>
      <c r="I16" s="223" t="s">
        <v>1798</v>
      </c>
      <c r="J16" s="636" t="s">
        <v>1808</v>
      </c>
      <c r="K16" s="636" t="s">
        <v>1801</v>
      </c>
      <c r="L16" s="223" t="s">
        <v>1799</v>
      </c>
      <c r="M16" s="212">
        <v>4.76</v>
      </c>
      <c r="N16" s="466">
        <v>6</v>
      </c>
      <c r="O16" s="430"/>
      <c r="P16" s="430"/>
      <c r="Q16" s="421"/>
      <c r="R16" s="225"/>
      <c r="S16" s="196"/>
      <c r="T16" s="197"/>
      <c r="U16" s="124"/>
      <c r="V16" s="199"/>
      <c r="W16" s="200"/>
      <c r="X16" s="201"/>
      <c r="Y16" s="202"/>
      <c r="Z16" s="203"/>
      <c r="AA16" s="227"/>
      <c r="AB16" s="69"/>
      <c r="AC16" s="69"/>
      <c r="AD16" s="213">
        <f t="shared" si="3"/>
        <v>0</v>
      </c>
      <c r="AE16" s="61">
        <f>N16*AD16</f>
        <v>0</v>
      </c>
      <c r="AF16" s="62"/>
      <c r="AG16" s="62"/>
      <c r="AH16" s="63"/>
      <c r="AI16" s="62"/>
      <c r="AJ16" s="62"/>
      <c r="AK16" s="62"/>
      <c r="AL16" s="516"/>
      <c r="AM16" s="510"/>
      <c r="AN16" s="62">
        <f>ROUND(CEILING(AR16*('Summary '!$J$2/100+1),5),0)-1</f>
        <v>149</v>
      </c>
      <c r="AO16" s="63">
        <f t="shared" si="4"/>
        <v>0</v>
      </c>
      <c r="AP16" s="63">
        <f t="shared" si="5"/>
        <v>0</v>
      </c>
      <c r="AQ16" s="63"/>
      <c r="AR16" s="62">
        <v>119</v>
      </c>
      <c r="AS16" s="62"/>
      <c r="AT16" s="510"/>
      <c r="AU16" s="511"/>
      <c r="AV16" s="511">
        <f t="shared" si="6"/>
        <v>119</v>
      </c>
      <c r="AW16" s="511">
        <f t="shared" si="7"/>
        <v>119</v>
      </c>
      <c r="AX16" s="234"/>
      <c r="AY16" s="235"/>
      <c r="AZ16" s="236"/>
      <c r="BA16" s="237"/>
      <c r="BB16" s="238"/>
      <c r="BC16" s="239">
        <f t="shared" si="8"/>
        <v>0</v>
      </c>
      <c r="BD16" s="44">
        <f t="shared" si="9"/>
        <v>0</v>
      </c>
      <c r="BE16" s="512">
        <f t="shared" si="10"/>
        <v>124.95</v>
      </c>
      <c r="BF16" s="242"/>
      <c r="BG16" s="210">
        <f t="shared" si="11"/>
        <v>0</v>
      </c>
      <c r="BH16" s="512">
        <f t="shared" si="12"/>
        <v>130.9</v>
      </c>
      <c r="BI16" s="242"/>
      <c r="BJ16" s="44">
        <f t="shared" si="13"/>
        <v>0</v>
      </c>
      <c r="BK16" s="512">
        <f t="shared" si="14"/>
        <v>136.85</v>
      </c>
      <c r="BL16" s="242"/>
      <c r="BM16" s="210">
        <f t="shared" si="15"/>
        <v>0</v>
      </c>
      <c r="BN16" s="512">
        <f t="shared" si="16"/>
        <v>142.79999999999998</v>
      </c>
      <c r="BO16" s="397">
        <f t="shared" si="17"/>
        <v>0</v>
      </c>
      <c r="BP16" s="210">
        <f t="shared" si="18"/>
        <v>0</v>
      </c>
      <c r="BQ16" s="44">
        <f t="shared" si="19"/>
        <v>0</v>
      </c>
      <c r="BR16" s="215">
        <v>1960</v>
      </c>
    </row>
    <row r="17" spans="1:70" ht="12.75" customHeight="1">
      <c r="A17" s="210" t="str">
        <f>"CR5"&amp;REPT(0,4-LEN(BR17))&amp;BR17</f>
        <v>CR51961</v>
      </c>
      <c r="B17" s="161" t="s">
        <v>1262</v>
      </c>
      <c r="C17" s="161" t="s">
        <v>1270</v>
      </c>
      <c r="D17" s="243" t="s">
        <v>7</v>
      </c>
      <c r="E17" s="243"/>
      <c r="F17" s="212" t="s">
        <v>59</v>
      </c>
      <c r="G17" s="212" t="s">
        <v>76</v>
      </c>
      <c r="H17" s="212" t="s">
        <v>74</v>
      </c>
      <c r="I17" s="223" t="s">
        <v>1798</v>
      </c>
      <c r="J17" s="636" t="s">
        <v>1808</v>
      </c>
      <c r="K17" s="636" t="s">
        <v>1801</v>
      </c>
      <c r="L17" s="223" t="s">
        <v>1799</v>
      </c>
      <c r="M17" s="212">
        <v>6.2</v>
      </c>
      <c r="N17" s="427">
        <v>3</v>
      </c>
      <c r="O17" s="430"/>
      <c r="P17" s="430"/>
      <c r="Q17" s="421"/>
      <c r="R17" s="225"/>
      <c r="S17" s="196"/>
      <c r="T17" s="197"/>
      <c r="U17" s="124"/>
      <c r="V17" s="199"/>
      <c r="W17" s="200"/>
      <c r="X17" s="201"/>
      <c r="Y17" s="202"/>
      <c r="Z17" s="203"/>
      <c r="AA17" s="227"/>
      <c r="AB17" s="69"/>
      <c r="AC17" s="69"/>
      <c r="AD17" s="213">
        <f t="shared" si="3"/>
        <v>0</v>
      </c>
      <c r="AE17" s="214">
        <f>N17*AD17</f>
        <v>0</v>
      </c>
      <c r="AF17" s="62"/>
      <c r="AG17" s="62"/>
      <c r="AH17" s="63"/>
      <c r="AI17" s="62"/>
      <c r="AJ17" s="62"/>
      <c r="AK17" s="62"/>
      <c r="AL17" s="516"/>
      <c r="AM17" s="510"/>
      <c r="AN17" s="62">
        <f>ROUND(CEILING(AR17*('Summary '!$J$2/100+1),5),0)-1</f>
        <v>164</v>
      </c>
      <c r="AO17" s="63">
        <f t="shared" si="4"/>
        <v>0</v>
      </c>
      <c r="AP17" s="63">
        <f t="shared" si="5"/>
        <v>0</v>
      </c>
      <c r="AQ17" s="63"/>
      <c r="AR17" s="62">
        <v>134</v>
      </c>
      <c r="AS17" s="62"/>
      <c r="AT17" s="510"/>
      <c r="AU17" s="511"/>
      <c r="AV17" s="511">
        <f t="shared" si="6"/>
        <v>134</v>
      </c>
      <c r="AW17" s="511">
        <f t="shared" si="7"/>
        <v>134</v>
      </c>
      <c r="AX17" s="234"/>
      <c r="AY17" s="235"/>
      <c r="AZ17" s="236"/>
      <c r="BA17" s="237"/>
      <c r="BB17" s="238"/>
      <c r="BC17" s="239">
        <f t="shared" si="8"/>
        <v>0</v>
      </c>
      <c r="BD17" s="210">
        <f t="shared" si="9"/>
        <v>0</v>
      </c>
      <c r="BE17" s="512">
        <f t="shared" si="10"/>
        <v>140.70000000000002</v>
      </c>
      <c r="BF17" s="242"/>
      <c r="BG17" s="210">
        <f t="shared" si="11"/>
        <v>0</v>
      </c>
      <c r="BH17" s="512">
        <f t="shared" si="12"/>
        <v>147.4</v>
      </c>
      <c r="BI17" s="242"/>
      <c r="BJ17" s="210">
        <f t="shared" si="13"/>
        <v>0</v>
      </c>
      <c r="BK17" s="512">
        <f t="shared" si="14"/>
        <v>154.1</v>
      </c>
      <c r="BL17" s="242"/>
      <c r="BM17" s="210">
        <f t="shared" si="15"/>
        <v>0</v>
      </c>
      <c r="BN17" s="512">
        <f t="shared" si="16"/>
        <v>160.79999999999998</v>
      </c>
      <c r="BO17" s="397">
        <f t="shared" si="17"/>
        <v>0</v>
      </c>
      <c r="BP17" s="210">
        <f t="shared" si="18"/>
        <v>0</v>
      </c>
      <c r="BQ17" s="210">
        <f t="shared" si="19"/>
        <v>0</v>
      </c>
      <c r="BR17" s="215">
        <v>1961</v>
      </c>
    </row>
    <row r="18" spans="1:70" ht="12.75" customHeight="1">
      <c r="A18" s="44" t="str">
        <f t="shared" ref="A18" si="21">"CR5"&amp;REPT(0,4-LEN(BR18))&amp;BR18</f>
        <v>CR51968</v>
      </c>
      <c r="B18" s="161" t="s">
        <v>1262</v>
      </c>
      <c r="C18" s="161" t="s">
        <v>1271</v>
      </c>
      <c r="D18" s="46" t="s">
        <v>7</v>
      </c>
      <c r="E18" s="243"/>
      <c r="F18" s="212" t="s">
        <v>59</v>
      </c>
      <c r="G18" s="212" t="s">
        <v>76</v>
      </c>
      <c r="H18" s="212" t="s">
        <v>74</v>
      </c>
      <c r="I18" s="223" t="s">
        <v>1798</v>
      </c>
      <c r="J18" s="636" t="s">
        <v>1808</v>
      </c>
      <c r="K18" s="636" t="s">
        <v>1801</v>
      </c>
      <c r="L18" s="223" t="s">
        <v>1799</v>
      </c>
      <c r="M18" s="48">
        <v>5.6219999999999999</v>
      </c>
      <c r="N18" s="427">
        <v>3</v>
      </c>
      <c r="O18" s="430"/>
      <c r="P18" s="430"/>
      <c r="Q18" s="421"/>
      <c r="R18" s="50"/>
      <c r="S18" s="51"/>
      <c r="T18" s="52"/>
      <c r="U18" s="124"/>
      <c r="V18" s="54"/>
      <c r="W18" s="55"/>
      <c r="X18" s="56"/>
      <c r="Y18" s="57"/>
      <c r="Z18" s="58"/>
      <c r="AA18" s="59"/>
      <c r="AB18" s="69"/>
      <c r="AC18" s="69"/>
      <c r="AD18" s="213">
        <f t="shared" si="3"/>
        <v>0</v>
      </c>
      <c r="AE18" s="61">
        <f t="shared" ref="AE18" si="22">N18*AD18</f>
        <v>0</v>
      </c>
      <c r="AF18" s="62"/>
      <c r="AG18" s="62"/>
      <c r="AH18" s="63"/>
      <c r="AI18" s="62"/>
      <c r="AJ18" s="62"/>
      <c r="AK18" s="62"/>
      <c r="AL18" s="516"/>
      <c r="AM18" s="510"/>
      <c r="AN18" s="62">
        <f>ROUND(CEILING(AR18*('Summary '!$J$2/100+1),5),0)-1</f>
        <v>154</v>
      </c>
      <c r="AO18" s="63">
        <f t="shared" si="4"/>
        <v>0</v>
      </c>
      <c r="AP18" s="63">
        <f t="shared" si="5"/>
        <v>0</v>
      </c>
      <c r="AQ18" s="63"/>
      <c r="AR18" s="62">
        <v>124</v>
      </c>
      <c r="AS18" s="62"/>
      <c r="AT18" s="514"/>
      <c r="AU18" s="515"/>
      <c r="AV18" s="511">
        <f t="shared" si="6"/>
        <v>124</v>
      </c>
      <c r="AW18" s="511">
        <f t="shared" si="7"/>
        <v>124</v>
      </c>
      <c r="AX18" s="64"/>
      <c r="AY18" s="65"/>
      <c r="AZ18" s="66"/>
      <c r="BA18" s="67"/>
      <c r="BB18" s="68"/>
      <c r="BC18" s="45">
        <f t="shared" si="8"/>
        <v>0</v>
      </c>
      <c r="BD18" s="44">
        <f t="shared" si="9"/>
        <v>0</v>
      </c>
      <c r="BE18" s="512">
        <f t="shared" si="10"/>
        <v>130.20000000000002</v>
      </c>
      <c r="BF18" s="69"/>
      <c r="BG18" s="210">
        <f t="shared" si="11"/>
        <v>0</v>
      </c>
      <c r="BH18" s="512">
        <f t="shared" si="12"/>
        <v>136.4</v>
      </c>
      <c r="BI18" s="69"/>
      <c r="BJ18" s="44">
        <f t="shared" si="13"/>
        <v>0</v>
      </c>
      <c r="BK18" s="512">
        <f t="shared" si="14"/>
        <v>142.6</v>
      </c>
      <c r="BL18" s="69"/>
      <c r="BM18" s="210">
        <f t="shared" si="15"/>
        <v>0</v>
      </c>
      <c r="BN18" s="512">
        <f t="shared" si="16"/>
        <v>148.79999999999998</v>
      </c>
      <c r="BO18" s="397">
        <f t="shared" si="17"/>
        <v>0</v>
      </c>
      <c r="BP18" s="210">
        <f t="shared" si="18"/>
        <v>0</v>
      </c>
      <c r="BQ18" s="44">
        <f t="shared" si="19"/>
        <v>0</v>
      </c>
      <c r="BR18" s="215">
        <v>1968</v>
      </c>
    </row>
    <row r="19" spans="1:70" ht="12.75" customHeight="1">
      <c r="A19" s="44" t="str">
        <f>"CR5"&amp;REPT(0,4-LEN(BR19))&amp;BR19</f>
        <v>CR51964</v>
      </c>
      <c r="B19" s="161" t="s">
        <v>1262</v>
      </c>
      <c r="C19" s="161" t="s">
        <v>1272</v>
      </c>
      <c r="D19" s="46" t="s">
        <v>7</v>
      </c>
      <c r="E19" s="243"/>
      <c r="F19" s="212" t="s">
        <v>59</v>
      </c>
      <c r="G19" s="212" t="s">
        <v>76</v>
      </c>
      <c r="H19" s="212" t="s">
        <v>74</v>
      </c>
      <c r="I19" s="223" t="s">
        <v>1798</v>
      </c>
      <c r="J19" s="636" t="s">
        <v>1808</v>
      </c>
      <c r="K19" s="636" t="s">
        <v>1801</v>
      </c>
      <c r="L19" s="223" t="s">
        <v>1799</v>
      </c>
      <c r="M19" s="48">
        <v>2.7509999999999999</v>
      </c>
      <c r="N19" s="427">
        <v>12</v>
      </c>
      <c r="O19" s="430"/>
      <c r="P19" s="430"/>
      <c r="Q19" s="421"/>
      <c r="R19" s="50"/>
      <c r="S19" s="51"/>
      <c r="T19" s="52"/>
      <c r="U19" s="124"/>
      <c r="V19" s="54"/>
      <c r="W19" s="55"/>
      <c r="X19" s="56"/>
      <c r="Y19" s="57"/>
      <c r="Z19" s="58"/>
      <c r="AA19" s="59"/>
      <c r="AB19" s="69"/>
      <c r="AC19" s="69"/>
      <c r="AD19" s="213">
        <f t="shared" si="3"/>
        <v>0</v>
      </c>
      <c r="AE19" s="61">
        <f>N19*AD19</f>
        <v>0</v>
      </c>
      <c r="AF19" s="62"/>
      <c r="AG19" s="62"/>
      <c r="AH19" s="63"/>
      <c r="AI19" s="62"/>
      <c r="AJ19" s="62"/>
      <c r="AK19" s="62"/>
      <c r="AL19" s="516"/>
      <c r="AM19" s="510"/>
      <c r="AN19" s="62">
        <f>ROUND(CEILING(AR19*('Summary '!$J$2/100+1),5),0)-1</f>
        <v>109</v>
      </c>
      <c r="AO19" s="63">
        <f t="shared" si="4"/>
        <v>0</v>
      </c>
      <c r="AP19" s="63">
        <f t="shared" si="5"/>
        <v>0</v>
      </c>
      <c r="AQ19" s="63"/>
      <c r="AR19" s="62">
        <v>89</v>
      </c>
      <c r="AS19" s="62"/>
      <c r="AT19" s="514"/>
      <c r="AU19" s="515"/>
      <c r="AV19" s="511">
        <f t="shared" si="6"/>
        <v>89</v>
      </c>
      <c r="AW19" s="511">
        <f t="shared" si="7"/>
        <v>89</v>
      </c>
      <c r="AX19" s="64"/>
      <c r="AY19" s="65"/>
      <c r="AZ19" s="66"/>
      <c r="BA19" s="67"/>
      <c r="BB19" s="68"/>
      <c r="BC19" s="45">
        <f t="shared" si="8"/>
        <v>0</v>
      </c>
      <c r="BD19" s="44">
        <f t="shared" si="9"/>
        <v>0</v>
      </c>
      <c r="BE19" s="512">
        <f t="shared" si="10"/>
        <v>93.45</v>
      </c>
      <c r="BF19" s="69"/>
      <c r="BG19" s="210">
        <f t="shared" si="11"/>
        <v>0</v>
      </c>
      <c r="BH19" s="512">
        <f t="shared" si="12"/>
        <v>97.9</v>
      </c>
      <c r="BI19" s="69"/>
      <c r="BJ19" s="44">
        <f t="shared" si="13"/>
        <v>0</v>
      </c>
      <c r="BK19" s="512">
        <f t="shared" si="14"/>
        <v>102.35</v>
      </c>
      <c r="BL19" s="69"/>
      <c r="BM19" s="210">
        <f t="shared" si="15"/>
        <v>0</v>
      </c>
      <c r="BN19" s="512">
        <f t="shared" si="16"/>
        <v>106.8</v>
      </c>
      <c r="BO19" s="397">
        <f t="shared" si="17"/>
        <v>0</v>
      </c>
      <c r="BP19" s="210">
        <f t="shared" si="18"/>
        <v>0</v>
      </c>
      <c r="BQ19" s="44">
        <f t="shared" si="19"/>
        <v>0</v>
      </c>
      <c r="BR19" s="215">
        <v>1964</v>
      </c>
    </row>
    <row r="20" spans="1:70" ht="12.75" customHeight="1">
      <c r="A20" s="44" t="str">
        <f>"CR5"&amp;REPT(0,4-LEN(BR20))&amp;BR20</f>
        <v>CR51974</v>
      </c>
      <c r="B20" s="161" t="s">
        <v>1262</v>
      </c>
      <c r="C20" s="161" t="s">
        <v>1273</v>
      </c>
      <c r="D20" s="46" t="s">
        <v>7</v>
      </c>
      <c r="E20" s="243"/>
      <c r="F20" s="212" t="s">
        <v>59</v>
      </c>
      <c r="G20" s="212" t="s">
        <v>76</v>
      </c>
      <c r="H20" s="212" t="s">
        <v>74</v>
      </c>
      <c r="I20" s="223" t="s">
        <v>1798</v>
      </c>
      <c r="J20" s="636" t="s">
        <v>1808</v>
      </c>
      <c r="K20" s="636" t="s">
        <v>1801</v>
      </c>
      <c r="L20" s="223" t="s">
        <v>1799</v>
      </c>
      <c r="M20" s="48">
        <v>3.71</v>
      </c>
      <c r="N20" s="427">
        <v>10</v>
      </c>
      <c r="O20" s="430"/>
      <c r="P20" s="430"/>
      <c r="Q20" s="421"/>
      <c r="R20" s="50"/>
      <c r="S20" s="51"/>
      <c r="T20" s="52"/>
      <c r="U20" s="124"/>
      <c r="V20" s="54"/>
      <c r="W20" s="55"/>
      <c r="X20" s="56"/>
      <c r="Y20" s="57"/>
      <c r="Z20" s="58"/>
      <c r="AA20" s="59"/>
      <c r="AB20" s="69"/>
      <c r="AC20" s="69"/>
      <c r="AD20" s="213">
        <f t="shared" si="3"/>
        <v>0</v>
      </c>
      <c r="AE20" s="61">
        <f>N20*AD20</f>
        <v>0</v>
      </c>
      <c r="AF20" s="62"/>
      <c r="AG20" s="62"/>
      <c r="AH20" s="63"/>
      <c r="AI20" s="62"/>
      <c r="AJ20" s="62"/>
      <c r="AK20" s="62"/>
      <c r="AL20" s="516"/>
      <c r="AM20" s="510"/>
      <c r="AN20" s="62">
        <f>ROUND(CEILING(AR20*('Summary '!$J$2/100+1),5),0)-1</f>
        <v>139</v>
      </c>
      <c r="AO20" s="63">
        <f t="shared" si="4"/>
        <v>0</v>
      </c>
      <c r="AP20" s="63">
        <f t="shared" si="5"/>
        <v>0</v>
      </c>
      <c r="AQ20" s="63"/>
      <c r="AR20" s="62">
        <v>114</v>
      </c>
      <c r="AS20" s="62"/>
      <c r="AT20" s="514"/>
      <c r="AU20" s="515"/>
      <c r="AV20" s="511">
        <f t="shared" si="6"/>
        <v>114</v>
      </c>
      <c r="AW20" s="511">
        <f t="shared" si="7"/>
        <v>114</v>
      </c>
      <c r="AX20" s="64"/>
      <c r="AY20" s="65"/>
      <c r="AZ20" s="66"/>
      <c r="BA20" s="67"/>
      <c r="BB20" s="68"/>
      <c r="BC20" s="45">
        <f t="shared" si="8"/>
        <v>0</v>
      </c>
      <c r="BD20" s="44">
        <f t="shared" si="9"/>
        <v>0</v>
      </c>
      <c r="BE20" s="512">
        <f t="shared" si="10"/>
        <v>119.7</v>
      </c>
      <c r="BF20" s="69"/>
      <c r="BG20" s="210">
        <f t="shared" si="11"/>
        <v>0</v>
      </c>
      <c r="BH20" s="512">
        <f t="shared" si="12"/>
        <v>125.4</v>
      </c>
      <c r="BI20" s="69"/>
      <c r="BJ20" s="44">
        <f t="shared" si="13"/>
        <v>0</v>
      </c>
      <c r="BK20" s="512">
        <f t="shared" si="14"/>
        <v>131.1</v>
      </c>
      <c r="BL20" s="69"/>
      <c r="BM20" s="210">
        <f t="shared" si="15"/>
        <v>0</v>
      </c>
      <c r="BN20" s="512">
        <f t="shared" si="16"/>
        <v>136.79999999999998</v>
      </c>
      <c r="BO20" s="397">
        <f t="shared" si="17"/>
        <v>0</v>
      </c>
      <c r="BP20" s="210">
        <f t="shared" si="18"/>
        <v>0</v>
      </c>
      <c r="BQ20" s="44">
        <f t="shared" si="19"/>
        <v>0</v>
      </c>
      <c r="BR20" s="215">
        <v>1974</v>
      </c>
    </row>
    <row r="21" spans="1:70" ht="12.75" customHeight="1">
      <c r="A21" s="44" t="str">
        <f>"CR5"&amp;REPT(0,4-LEN(BR21))&amp;BR21</f>
        <v>CR51965</v>
      </c>
      <c r="B21" s="161" t="s">
        <v>1262</v>
      </c>
      <c r="C21" s="161" t="s">
        <v>1274</v>
      </c>
      <c r="D21" s="46" t="s">
        <v>7</v>
      </c>
      <c r="E21" s="243"/>
      <c r="F21" s="212" t="s">
        <v>59</v>
      </c>
      <c r="G21" s="212" t="s">
        <v>76</v>
      </c>
      <c r="H21" s="212" t="s">
        <v>74</v>
      </c>
      <c r="I21" s="223" t="s">
        <v>1798</v>
      </c>
      <c r="J21" s="636" t="s">
        <v>1808</v>
      </c>
      <c r="K21" s="636" t="s">
        <v>1801</v>
      </c>
      <c r="L21" s="223" t="s">
        <v>1799</v>
      </c>
      <c r="M21" s="48">
        <v>3.38</v>
      </c>
      <c r="N21" s="427">
        <v>8</v>
      </c>
      <c r="O21" s="430"/>
      <c r="P21" s="430"/>
      <c r="Q21" s="421"/>
      <c r="R21" s="50"/>
      <c r="S21" s="51"/>
      <c r="T21" s="52"/>
      <c r="U21" s="124"/>
      <c r="V21" s="54"/>
      <c r="W21" s="55"/>
      <c r="X21" s="56"/>
      <c r="Y21" s="57"/>
      <c r="Z21" s="58"/>
      <c r="AA21" s="59"/>
      <c r="AB21" s="69"/>
      <c r="AC21" s="69"/>
      <c r="AD21" s="213">
        <f t="shared" si="3"/>
        <v>0</v>
      </c>
      <c r="AE21" s="61">
        <f>N21*AD21</f>
        <v>0</v>
      </c>
      <c r="AF21" s="62"/>
      <c r="AG21" s="62"/>
      <c r="AH21" s="63"/>
      <c r="AI21" s="62"/>
      <c r="AJ21" s="62"/>
      <c r="AK21" s="62"/>
      <c r="AL21" s="516"/>
      <c r="AM21" s="510"/>
      <c r="AN21" s="62">
        <f>ROUND(CEILING(AR21*('Summary '!$J$2/100+1),5),0)-1</f>
        <v>129</v>
      </c>
      <c r="AO21" s="63">
        <f t="shared" si="4"/>
        <v>0</v>
      </c>
      <c r="AP21" s="63">
        <f t="shared" si="5"/>
        <v>0</v>
      </c>
      <c r="AQ21" s="63"/>
      <c r="AR21" s="62">
        <v>104</v>
      </c>
      <c r="AS21" s="62"/>
      <c r="AT21" s="514"/>
      <c r="AU21" s="515"/>
      <c r="AV21" s="511">
        <f t="shared" si="6"/>
        <v>104</v>
      </c>
      <c r="AW21" s="511">
        <f t="shared" si="7"/>
        <v>104</v>
      </c>
      <c r="AX21" s="64"/>
      <c r="AY21" s="65"/>
      <c r="AZ21" s="66"/>
      <c r="BA21" s="67"/>
      <c r="BB21" s="68"/>
      <c r="BC21" s="45">
        <f t="shared" si="8"/>
        <v>0</v>
      </c>
      <c r="BD21" s="44">
        <f t="shared" si="9"/>
        <v>0</v>
      </c>
      <c r="BE21" s="512">
        <f t="shared" si="10"/>
        <v>109.2</v>
      </c>
      <c r="BF21" s="69"/>
      <c r="BG21" s="210">
        <f t="shared" si="11"/>
        <v>0</v>
      </c>
      <c r="BH21" s="512">
        <f t="shared" si="12"/>
        <v>114.4</v>
      </c>
      <c r="BI21" s="69"/>
      <c r="BJ21" s="44">
        <f t="shared" si="13"/>
        <v>0</v>
      </c>
      <c r="BK21" s="512">
        <f t="shared" si="14"/>
        <v>119.6</v>
      </c>
      <c r="BL21" s="69"/>
      <c r="BM21" s="210">
        <f t="shared" si="15"/>
        <v>0</v>
      </c>
      <c r="BN21" s="512">
        <f t="shared" si="16"/>
        <v>124.8</v>
      </c>
      <c r="BO21" s="397">
        <f t="shared" si="17"/>
        <v>0</v>
      </c>
      <c r="BP21" s="210">
        <f t="shared" si="18"/>
        <v>0</v>
      </c>
      <c r="BQ21" s="44">
        <f t="shared" si="19"/>
        <v>0</v>
      </c>
      <c r="BR21" s="215">
        <v>1965</v>
      </c>
    </row>
    <row r="22" spans="1:70" ht="12.75" customHeight="1">
      <c r="A22" s="44" t="str">
        <f>"CR5"&amp;REPT(0,4-LEN(BR22))&amp;BR22</f>
        <v>CR51966</v>
      </c>
      <c r="B22" s="161" t="s">
        <v>1262</v>
      </c>
      <c r="C22" s="161" t="s">
        <v>1275</v>
      </c>
      <c r="D22" s="46" t="s">
        <v>7</v>
      </c>
      <c r="E22" s="243"/>
      <c r="F22" s="212" t="s">
        <v>59</v>
      </c>
      <c r="G22" s="212" t="s">
        <v>76</v>
      </c>
      <c r="H22" s="212" t="s">
        <v>74</v>
      </c>
      <c r="I22" s="223" t="s">
        <v>1798</v>
      </c>
      <c r="J22" s="636" t="s">
        <v>1808</v>
      </c>
      <c r="K22" s="636" t="s">
        <v>1801</v>
      </c>
      <c r="L22" s="223" t="s">
        <v>1799</v>
      </c>
      <c r="M22" s="48">
        <v>4.9000000000000004</v>
      </c>
      <c r="N22" s="427">
        <v>6</v>
      </c>
      <c r="O22" s="430"/>
      <c r="P22" s="430"/>
      <c r="Q22" s="421"/>
      <c r="R22" s="50"/>
      <c r="S22" s="51"/>
      <c r="T22" s="52"/>
      <c r="U22" s="124"/>
      <c r="V22" s="54"/>
      <c r="W22" s="55"/>
      <c r="X22" s="56"/>
      <c r="Y22" s="57"/>
      <c r="Z22" s="58"/>
      <c r="AA22" s="59"/>
      <c r="AB22" s="69"/>
      <c r="AC22" s="69"/>
      <c r="AD22" s="213">
        <f t="shared" si="3"/>
        <v>0</v>
      </c>
      <c r="AE22" s="61">
        <f>N22*AD22</f>
        <v>0</v>
      </c>
      <c r="AF22" s="62"/>
      <c r="AG22" s="62"/>
      <c r="AH22" s="63"/>
      <c r="AI22" s="62"/>
      <c r="AJ22" s="62"/>
      <c r="AK22" s="62"/>
      <c r="AL22" s="516"/>
      <c r="AM22" s="510"/>
      <c r="AN22" s="62">
        <f>ROUND(CEILING(AR22*('Summary '!$J$2/100+1),5),0)-1</f>
        <v>149</v>
      </c>
      <c r="AO22" s="63">
        <f t="shared" si="4"/>
        <v>0</v>
      </c>
      <c r="AP22" s="63">
        <f t="shared" si="5"/>
        <v>0</v>
      </c>
      <c r="AQ22" s="63"/>
      <c r="AR22" s="62">
        <v>119</v>
      </c>
      <c r="AS22" s="62"/>
      <c r="AT22" s="514"/>
      <c r="AU22" s="515"/>
      <c r="AV22" s="511">
        <f t="shared" si="6"/>
        <v>119</v>
      </c>
      <c r="AW22" s="511">
        <f t="shared" si="7"/>
        <v>119</v>
      </c>
      <c r="AX22" s="64"/>
      <c r="AY22" s="65"/>
      <c r="AZ22" s="66"/>
      <c r="BA22" s="67"/>
      <c r="BB22" s="68"/>
      <c r="BC22" s="45">
        <f t="shared" si="8"/>
        <v>0</v>
      </c>
      <c r="BD22" s="44">
        <f t="shared" si="9"/>
        <v>0</v>
      </c>
      <c r="BE22" s="512">
        <f t="shared" si="10"/>
        <v>124.95</v>
      </c>
      <c r="BF22" s="69"/>
      <c r="BG22" s="210">
        <f t="shared" si="11"/>
        <v>0</v>
      </c>
      <c r="BH22" s="512">
        <f t="shared" si="12"/>
        <v>130.9</v>
      </c>
      <c r="BI22" s="69"/>
      <c r="BJ22" s="44">
        <f t="shared" si="13"/>
        <v>0</v>
      </c>
      <c r="BK22" s="512">
        <f t="shared" si="14"/>
        <v>136.85</v>
      </c>
      <c r="BL22" s="69"/>
      <c r="BM22" s="210">
        <f t="shared" si="15"/>
        <v>0</v>
      </c>
      <c r="BN22" s="512">
        <f t="shared" si="16"/>
        <v>142.79999999999998</v>
      </c>
      <c r="BO22" s="397">
        <f t="shared" si="17"/>
        <v>0</v>
      </c>
      <c r="BP22" s="210">
        <f t="shared" si="18"/>
        <v>0</v>
      </c>
      <c r="BQ22" s="44">
        <f t="shared" si="19"/>
        <v>0</v>
      </c>
      <c r="BR22" s="215">
        <v>1966</v>
      </c>
    </row>
    <row r="23" spans="1:70" ht="12.75" customHeight="1">
      <c r="A23" s="210" t="str">
        <f t="shared" ref="A23" si="23">"CR5"&amp;REPT(0,4-LEN(BR23))&amp;BR23</f>
        <v>CR51993</v>
      </c>
      <c r="B23" s="161" t="s">
        <v>1262</v>
      </c>
      <c r="C23" s="161" t="s">
        <v>1276</v>
      </c>
      <c r="D23" s="243" t="s">
        <v>7</v>
      </c>
      <c r="E23" s="243"/>
      <c r="F23" s="212" t="s">
        <v>59</v>
      </c>
      <c r="G23" s="212" t="s">
        <v>76</v>
      </c>
      <c r="H23" s="212" t="s">
        <v>74</v>
      </c>
      <c r="I23" s="223" t="s">
        <v>1798</v>
      </c>
      <c r="J23" s="636" t="s">
        <v>1808</v>
      </c>
      <c r="K23" s="636" t="s">
        <v>1801</v>
      </c>
      <c r="L23" s="223" t="s">
        <v>1799</v>
      </c>
      <c r="M23" s="212">
        <v>9.69</v>
      </c>
      <c r="N23" s="427">
        <v>3</v>
      </c>
      <c r="O23" s="430"/>
      <c r="P23" s="430"/>
      <c r="Q23" s="421"/>
      <c r="R23" s="225"/>
      <c r="S23" s="196"/>
      <c r="T23" s="197"/>
      <c r="U23" s="124"/>
      <c r="V23" s="199"/>
      <c r="W23" s="200"/>
      <c r="X23" s="201"/>
      <c r="Y23" s="202"/>
      <c r="Z23" s="203"/>
      <c r="AA23" s="227"/>
      <c r="AB23" s="69"/>
      <c r="AC23" s="69"/>
      <c r="AD23" s="213">
        <f t="shared" si="3"/>
        <v>0</v>
      </c>
      <c r="AE23" s="214">
        <f>N23*AD23</f>
        <v>0</v>
      </c>
      <c r="AF23" s="62"/>
      <c r="AG23" s="62"/>
      <c r="AH23" s="63"/>
      <c r="AI23" s="62"/>
      <c r="AJ23" s="62"/>
      <c r="AK23" s="62"/>
      <c r="AL23" s="516"/>
      <c r="AM23" s="510"/>
      <c r="AN23" s="62">
        <f>ROUND(CEILING(AR23*('Summary '!$J$2/100+1),5),0)-1</f>
        <v>214</v>
      </c>
      <c r="AO23" s="63">
        <f t="shared" si="4"/>
        <v>0</v>
      </c>
      <c r="AP23" s="63">
        <f t="shared" si="5"/>
        <v>0</v>
      </c>
      <c r="AQ23" s="63"/>
      <c r="AR23" s="62">
        <v>174</v>
      </c>
      <c r="AS23" s="62"/>
      <c r="AT23" s="510"/>
      <c r="AU23" s="511"/>
      <c r="AV23" s="511">
        <f t="shared" si="6"/>
        <v>174</v>
      </c>
      <c r="AW23" s="511">
        <f t="shared" si="7"/>
        <v>174</v>
      </c>
      <c r="AX23" s="234"/>
      <c r="AY23" s="235"/>
      <c r="AZ23" s="236"/>
      <c r="BA23" s="237"/>
      <c r="BB23" s="238"/>
      <c r="BC23" s="239">
        <f t="shared" si="8"/>
        <v>0</v>
      </c>
      <c r="BD23" s="210">
        <f t="shared" si="9"/>
        <v>0</v>
      </c>
      <c r="BE23" s="512">
        <f t="shared" si="10"/>
        <v>182.70000000000002</v>
      </c>
      <c r="BF23" s="242"/>
      <c r="BG23" s="210">
        <f t="shared" si="11"/>
        <v>0</v>
      </c>
      <c r="BH23" s="512">
        <f t="shared" si="12"/>
        <v>191.4</v>
      </c>
      <c r="BI23" s="242"/>
      <c r="BJ23" s="210">
        <f t="shared" si="13"/>
        <v>0</v>
      </c>
      <c r="BK23" s="512">
        <f t="shared" si="14"/>
        <v>200.1</v>
      </c>
      <c r="BL23" s="242"/>
      <c r="BM23" s="210">
        <f t="shared" si="15"/>
        <v>0</v>
      </c>
      <c r="BN23" s="512">
        <f t="shared" si="16"/>
        <v>208.79999999999998</v>
      </c>
      <c r="BO23" s="397">
        <f t="shared" si="17"/>
        <v>0</v>
      </c>
      <c r="BP23" s="210">
        <f t="shared" si="18"/>
        <v>0</v>
      </c>
      <c r="BQ23" s="210">
        <f t="shared" si="19"/>
        <v>0</v>
      </c>
      <c r="BR23" s="215">
        <v>1993</v>
      </c>
    </row>
    <row r="24" spans="1:70" ht="17">
      <c r="A24" s="71"/>
      <c r="B24" s="192"/>
      <c r="C24" s="293" t="s">
        <v>2214</v>
      </c>
      <c r="D24" s="72"/>
      <c r="E24" s="207"/>
      <c r="F24" s="86"/>
      <c r="G24" s="86"/>
      <c r="H24" s="86"/>
      <c r="I24" s="86"/>
      <c r="J24" s="86"/>
      <c r="K24" s="86"/>
      <c r="L24" s="86"/>
      <c r="M24" s="86"/>
      <c r="N24" s="73"/>
      <c r="O24" s="86"/>
      <c r="P24" s="86"/>
      <c r="Q24" s="557"/>
      <c r="R24" s="557"/>
      <c r="S24" s="557"/>
      <c r="T24" s="557"/>
      <c r="U24" s="557"/>
      <c r="V24" s="557"/>
      <c r="W24" s="557"/>
      <c r="X24" s="557"/>
      <c r="Y24" s="557"/>
      <c r="Z24" s="557"/>
      <c r="AA24" s="557"/>
      <c r="AB24" s="557"/>
      <c r="AC24" s="557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557"/>
      <c r="AY24" s="557"/>
      <c r="AZ24" s="557"/>
      <c r="BA24" s="557"/>
      <c r="BB24" s="557"/>
      <c r="BC24" s="86"/>
      <c r="BD24" s="86"/>
      <c r="BE24" s="86"/>
      <c r="BF24" s="557"/>
      <c r="BG24" s="86"/>
      <c r="BH24" s="86"/>
      <c r="BI24" s="557"/>
      <c r="BJ24" s="86"/>
      <c r="BK24" s="86"/>
      <c r="BL24" s="557"/>
      <c r="BM24" s="86"/>
      <c r="BN24" s="86"/>
      <c r="BO24" s="86"/>
      <c r="BP24" s="86"/>
      <c r="BQ24" s="81"/>
      <c r="BR24" s="82"/>
    </row>
    <row r="25" spans="1:70" ht="12.75" customHeight="1">
      <c r="A25" s="210" t="str">
        <f>"CR5"&amp;REPT(0,4-LEN(BR25))&amp;BR25</f>
        <v>CR53282</v>
      </c>
      <c r="B25" s="402" t="s">
        <v>2214</v>
      </c>
      <c r="C25" s="402" t="s">
        <v>2342</v>
      </c>
      <c r="D25" s="402" t="s">
        <v>544</v>
      </c>
      <c r="E25" s="463"/>
      <c r="F25" s="118" t="s">
        <v>326</v>
      </c>
      <c r="G25" s="48" t="s">
        <v>76</v>
      </c>
      <c r="H25" s="48" t="s">
        <v>74</v>
      </c>
      <c r="I25" s="223" t="s">
        <v>1798</v>
      </c>
      <c r="J25" s="636" t="s">
        <v>1808</v>
      </c>
      <c r="K25" s="636" t="s">
        <v>1801</v>
      </c>
      <c r="L25" s="223" t="s">
        <v>1799</v>
      </c>
      <c r="M25" s="212">
        <v>1.2150000000000001</v>
      </c>
      <c r="N25" s="210">
        <v>10</v>
      </c>
      <c r="O25" s="427"/>
      <c r="P25" s="430"/>
      <c r="Q25" s="421"/>
      <c r="R25" s="195"/>
      <c r="S25" s="196"/>
      <c r="T25" s="197"/>
      <c r="U25" s="198"/>
      <c r="V25" s="199"/>
      <c r="W25" s="464"/>
      <c r="X25" s="201"/>
      <c r="Y25" s="202"/>
      <c r="Z25" s="203"/>
      <c r="AA25" s="465"/>
      <c r="AB25" s="532"/>
      <c r="AC25" s="242"/>
      <c r="AD25" s="213">
        <f t="shared" si="3"/>
        <v>0</v>
      </c>
      <c r="AE25" s="214">
        <f t="shared" ref="AE25:AE29" si="24">N25*AD25</f>
        <v>0</v>
      </c>
      <c r="AF25" s="62"/>
      <c r="AG25" s="62"/>
      <c r="AH25" s="63"/>
      <c r="AI25" s="149"/>
      <c r="AJ25" s="516"/>
      <c r="AK25" s="516"/>
      <c r="AL25" s="516"/>
      <c r="AM25" s="510"/>
      <c r="AN25" s="62">
        <f>ROUND(CEILING(AR25*('Summary '!$J$4/100+1),5),0)-1</f>
        <v>149</v>
      </c>
      <c r="AO25" s="63">
        <f t="shared" ref="AO25:AO29" si="25">IF(P25=TRUE,-0.05,0)</f>
        <v>0</v>
      </c>
      <c r="AP25" s="63">
        <f t="shared" ref="AP25:AP29" si="26">IF(O25=TRUE,0.15,0)</f>
        <v>0</v>
      </c>
      <c r="AQ25" s="667"/>
      <c r="AR25" s="62">
        <v>119</v>
      </c>
      <c r="AS25" s="62"/>
      <c r="AT25" s="510"/>
      <c r="AU25" s="511"/>
      <c r="AV25" s="511">
        <f t="shared" si="6"/>
        <v>119</v>
      </c>
      <c r="AW25" s="511">
        <f t="shared" si="7"/>
        <v>119</v>
      </c>
      <c r="AX25" s="234"/>
      <c r="AY25" s="235"/>
      <c r="AZ25" s="530"/>
      <c r="BA25" s="531"/>
      <c r="BB25" s="460"/>
      <c r="BC25" s="239">
        <f>SUM(AX25:BB25)</f>
        <v>0</v>
      </c>
      <c r="BD25" s="210">
        <f>N25*BC25</f>
        <v>0</v>
      </c>
      <c r="BE25" s="512">
        <f>AV25*(1+AO25+AP25)</f>
        <v>119</v>
      </c>
      <c r="BF25" s="400"/>
      <c r="BG25" s="210">
        <f t="shared" ref="BG25:BG29" si="27">$N25*BF25</f>
        <v>0</v>
      </c>
      <c r="BH25" s="512">
        <f t="shared" si="12"/>
        <v>130.9</v>
      </c>
      <c r="BI25" s="400"/>
      <c r="BJ25" s="210">
        <f>N25*BI25</f>
        <v>0</v>
      </c>
      <c r="BK25" s="512">
        <f>AV25*(1.15+AO25+AP25)</f>
        <v>136.85</v>
      </c>
      <c r="BL25" s="400"/>
      <c r="BM25" s="210">
        <f>N25*BL25</f>
        <v>0</v>
      </c>
      <c r="BN25" s="512">
        <f>AV25*(1.2+AO25+AP25)</f>
        <v>142.79999999999998</v>
      </c>
      <c r="BO25" s="397">
        <f>(AD25*AW25)+(BC25*BE25)+(BF25*BH25)+(BI25*BK25)+(BL25*BN25)</f>
        <v>0</v>
      </c>
      <c r="BP25" s="210">
        <f>AD25+BC25+BF25+BI25+BL25</f>
        <v>0</v>
      </c>
      <c r="BQ25" s="210">
        <f>N25*BP25</f>
        <v>0</v>
      </c>
      <c r="BR25" s="215">
        <v>3282</v>
      </c>
    </row>
    <row r="26" spans="1:70" ht="12.75" customHeight="1">
      <c r="A26" s="210" t="str">
        <f>"CR5"&amp;REPT(0,4-LEN(BR26))&amp;BR26</f>
        <v>CR53283</v>
      </c>
      <c r="B26" s="402" t="s">
        <v>2214</v>
      </c>
      <c r="C26" s="402" t="s">
        <v>2343</v>
      </c>
      <c r="D26" s="402" t="s">
        <v>544</v>
      </c>
      <c r="E26" s="463"/>
      <c r="F26" s="212" t="s">
        <v>59</v>
      </c>
      <c r="G26" s="212" t="s">
        <v>76</v>
      </c>
      <c r="H26" s="212" t="s">
        <v>74</v>
      </c>
      <c r="I26" s="223" t="s">
        <v>1798</v>
      </c>
      <c r="J26" s="636" t="s">
        <v>1808</v>
      </c>
      <c r="K26" s="636" t="s">
        <v>1801</v>
      </c>
      <c r="L26" s="223" t="s">
        <v>1799</v>
      </c>
      <c r="M26" s="212">
        <v>2.4525000000000001</v>
      </c>
      <c r="N26" s="210">
        <v>3</v>
      </c>
      <c r="O26" s="427"/>
      <c r="P26" s="430"/>
      <c r="Q26" s="421"/>
      <c r="R26" s="195"/>
      <c r="S26" s="196"/>
      <c r="T26" s="197"/>
      <c r="U26" s="198"/>
      <c r="V26" s="199"/>
      <c r="W26" s="464"/>
      <c r="X26" s="201"/>
      <c r="Y26" s="202"/>
      <c r="Z26" s="203"/>
      <c r="AA26" s="465"/>
      <c r="AB26" s="532"/>
      <c r="AC26" s="242"/>
      <c r="AD26" s="213">
        <f t="shared" si="3"/>
        <v>0</v>
      </c>
      <c r="AE26" s="214">
        <f t="shared" si="24"/>
        <v>0</v>
      </c>
      <c r="AF26" s="62"/>
      <c r="AG26" s="62"/>
      <c r="AH26" s="63"/>
      <c r="AI26" s="149"/>
      <c r="AJ26" s="516"/>
      <c r="AK26" s="516"/>
      <c r="AL26" s="516"/>
      <c r="AM26" s="510"/>
      <c r="AN26" s="62">
        <f>ROUND(CEILING(AR26*('Summary '!$J$4/100+1),5),0)-1</f>
        <v>204</v>
      </c>
      <c r="AO26" s="63">
        <f t="shared" si="25"/>
        <v>0</v>
      </c>
      <c r="AP26" s="63">
        <f t="shared" si="26"/>
        <v>0</v>
      </c>
      <c r="AQ26" s="667"/>
      <c r="AR26" s="62">
        <v>164</v>
      </c>
      <c r="AS26" s="62"/>
      <c r="AT26" s="510"/>
      <c r="AU26" s="511"/>
      <c r="AV26" s="511">
        <f t="shared" si="6"/>
        <v>164</v>
      </c>
      <c r="AW26" s="511">
        <f t="shared" si="7"/>
        <v>164</v>
      </c>
      <c r="AX26" s="234"/>
      <c r="AY26" s="235"/>
      <c r="AZ26" s="530"/>
      <c r="BA26" s="531"/>
      <c r="BB26" s="460"/>
      <c r="BC26" s="239">
        <f>SUM(AX26:BB26)</f>
        <v>0</v>
      </c>
      <c r="BD26" s="210">
        <f>N26*BC26</f>
        <v>0</v>
      </c>
      <c r="BE26" s="512">
        <f>AV26*(1+AO26+AP26)</f>
        <v>164</v>
      </c>
      <c r="BF26" s="400"/>
      <c r="BG26" s="210">
        <f t="shared" si="27"/>
        <v>0</v>
      </c>
      <c r="BH26" s="512">
        <f t="shared" si="12"/>
        <v>180.4</v>
      </c>
      <c r="BI26" s="400"/>
      <c r="BJ26" s="210">
        <f>N26*BI26</f>
        <v>0</v>
      </c>
      <c r="BK26" s="512">
        <f>AV26*(1.15+AO26+AP26)</f>
        <v>188.6</v>
      </c>
      <c r="BL26" s="400"/>
      <c r="BM26" s="210">
        <f>N26*BL26</f>
        <v>0</v>
      </c>
      <c r="BN26" s="512">
        <f>AV26*(1.2+AO26+AP26)</f>
        <v>196.79999999999998</v>
      </c>
      <c r="BO26" s="397">
        <f>(AD26*AW26)+(BC26*BE26)+(BF26*BH26)+(BI26*BK26)+(BL26*BN26)</f>
        <v>0</v>
      </c>
      <c r="BP26" s="210">
        <f>AD26+BC26+BF26+BI26+BL26</f>
        <v>0</v>
      </c>
      <c r="BQ26" s="210">
        <f>N26*BP26</f>
        <v>0</v>
      </c>
      <c r="BR26" s="215">
        <v>3283</v>
      </c>
    </row>
    <row r="27" spans="1:70" ht="12.75" customHeight="1">
      <c r="A27" s="210" t="str">
        <f>"CR5"&amp;REPT(0,4-LEN(BR27))&amp;BR27</f>
        <v>CR53284</v>
      </c>
      <c r="B27" s="402" t="s">
        <v>2214</v>
      </c>
      <c r="C27" s="402" t="s">
        <v>2344</v>
      </c>
      <c r="D27" s="402" t="s">
        <v>544</v>
      </c>
      <c r="E27" s="463"/>
      <c r="F27" s="212" t="s">
        <v>59</v>
      </c>
      <c r="G27" s="212" t="s">
        <v>76</v>
      </c>
      <c r="H27" s="212" t="s">
        <v>74</v>
      </c>
      <c r="I27" s="223" t="s">
        <v>1798</v>
      </c>
      <c r="J27" s="636" t="s">
        <v>1808</v>
      </c>
      <c r="K27" s="636" t="s">
        <v>1801</v>
      </c>
      <c r="L27" s="223" t="s">
        <v>1799</v>
      </c>
      <c r="M27" s="212">
        <v>2.3400000000000003</v>
      </c>
      <c r="N27" s="210">
        <v>3</v>
      </c>
      <c r="O27" s="427"/>
      <c r="P27" s="430"/>
      <c r="Q27" s="421"/>
      <c r="R27" s="195"/>
      <c r="S27" s="196"/>
      <c r="T27" s="197"/>
      <c r="U27" s="198"/>
      <c r="V27" s="199"/>
      <c r="W27" s="464"/>
      <c r="X27" s="201"/>
      <c r="Y27" s="202"/>
      <c r="Z27" s="203"/>
      <c r="AA27" s="465"/>
      <c r="AB27" s="532"/>
      <c r="AC27" s="242"/>
      <c r="AD27" s="213">
        <f t="shared" si="3"/>
        <v>0</v>
      </c>
      <c r="AE27" s="214">
        <f t="shared" si="24"/>
        <v>0</v>
      </c>
      <c r="AF27" s="62"/>
      <c r="AG27" s="62"/>
      <c r="AH27" s="63"/>
      <c r="AI27" s="149"/>
      <c r="AJ27" s="516"/>
      <c r="AK27" s="516"/>
      <c r="AL27" s="516"/>
      <c r="AM27" s="510"/>
      <c r="AN27" s="62">
        <f>ROUND(CEILING(AR27*('Summary '!$J$4/100+1),5),0)-1</f>
        <v>214</v>
      </c>
      <c r="AO27" s="63">
        <f t="shared" si="25"/>
        <v>0</v>
      </c>
      <c r="AP27" s="63">
        <f t="shared" si="26"/>
        <v>0</v>
      </c>
      <c r="AQ27" s="667"/>
      <c r="AR27" s="62">
        <v>174</v>
      </c>
      <c r="AS27" s="62"/>
      <c r="AT27" s="510"/>
      <c r="AU27" s="511"/>
      <c r="AV27" s="511">
        <f t="shared" si="6"/>
        <v>174</v>
      </c>
      <c r="AW27" s="511">
        <f t="shared" si="7"/>
        <v>174</v>
      </c>
      <c r="AX27" s="234"/>
      <c r="AY27" s="235"/>
      <c r="AZ27" s="530"/>
      <c r="BA27" s="531"/>
      <c r="BB27" s="460"/>
      <c r="BC27" s="239">
        <f>SUM(AX27:BB27)</f>
        <v>0</v>
      </c>
      <c r="BD27" s="210">
        <f>N27*BC27</f>
        <v>0</v>
      </c>
      <c r="BE27" s="512">
        <f>AV27*(1+AO27+AP27)</f>
        <v>174</v>
      </c>
      <c r="BF27" s="400"/>
      <c r="BG27" s="210">
        <f t="shared" si="27"/>
        <v>0</v>
      </c>
      <c r="BH27" s="512">
        <f t="shared" si="12"/>
        <v>191.4</v>
      </c>
      <c r="BI27" s="400"/>
      <c r="BJ27" s="210">
        <f>N27*BI27</f>
        <v>0</v>
      </c>
      <c r="BK27" s="512">
        <f>AV27*(1.15+AO27+AP27)</f>
        <v>200.1</v>
      </c>
      <c r="BL27" s="400"/>
      <c r="BM27" s="210">
        <f>N27*BL27</f>
        <v>0</v>
      </c>
      <c r="BN27" s="512">
        <f>AV27*(1.2+AO27+AP27)</f>
        <v>208.79999999999998</v>
      </c>
      <c r="BO27" s="397">
        <f>(AD27*AW27)+(BC27*BE27)+(BF27*BH27)+(BI27*BK27)+(BL27*BN27)</f>
        <v>0</v>
      </c>
      <c r="BP27" s="210">
        <f>AD27+BC27+BF27+BI27+BL27</f>
        <v>0</v>
      </c>
      <c r="BQ27" s="210">
        <f>N27*BP27</f>
        <v>0</v>
      </c>
      <c r="BR27" s="215">
        <v>3284</v>
      </c>
    </row>
    <row r="28" spans="1:70" ht="12.75" customHeight="1">
      <c r="A28" s="210" t="str">
        <f t="shared" ref="A28:A29" si="28">"CR5"&amp;REPT(0,4-LEN(BR28))&amp;BR28</f>
        <v>CR53285</v>
      </c>
      <c r="B28" s="402" t="s">
        <v>2214</v>
      </c>
      <c r="C28" s="402" t="s">
        <v>2345</v>
      </c>
      <c r="D28" s="402" t="s">
        <v>544</v>
      </c>
      <c r="E28" s="463"/>
      <c r="F28" s="212" t="s">
        <v>59</v>
      </c>
      <c r="G28" s="212" t="s">
        <v>76</v>
      </c>
      <c r="H28" s="212" t="s">
        <v>74</v>
      </c>
      <c r="I28" s="223" t="s">
        <v>1798</v>
      </c>
      <c r="J28" s="636" t="s">
        <v>1808</v>
      </c>
      <c r="K28" s="636" t="s">
        <v>1801</v>
      </c>
      <c r="L28" s="223" t="s">
        <v>1799</v>
      </c>
      <c r="M28" s="212">
        <v>3.177</v>
      </c>
      <c r="N28" s="210">
        <v>6</v>
      </c>
      <c r="O28" s="427"/>
      <c r="P28" s="430"/>
      <c r="Q28" s="421"/>
      <c r="R28" s="195"/>
      <c r="S28" s="196"/>
      <c r="T28" s="197"/>
      <c r="U28" s="198"/>
      <c r="V28" s="199"/>
      <c r="W28" s="464"/>
      <c r="X28" s="201"/>
      <c r="Y28" s="202"/>
      <c r="Z28" s="203"/>
      <c r="AA28" s="465"/>
      <c r="AB28" s="532"/>
      <c r="AC28" s="242"/>
      <c r="AD28" s="213">
        <f t="shared" si="3"/>
        <v>0</v>
      </c>
      <c r="AE28" s="214">
        <f t="shared" si="24"/>
        <v>0</v>
      </c>
      <c r="AF28" s="62"/>
      <c r="AG28" s="62"/>
      <c r="AH28" s="63"/>
      <c r="AI28" s="149"/>
      <c r="AJ28" s="516"/>
      <c r="AK28" s="516"/>
      <c r="AL28" s="516"/>
      <c r="AM28" s="510"/>
      <c r="AN28" s="62">
        <f>ROUND(CEILING(AR28*('Summary '!$J$4/100+1),5),0)-1</f>
        <v>239</v>
      </c>
      <c r="AO28" s="63">
        <f t="shared" si="25"/>
        <v>0</v>
      </c>
      <c r="AP28" s="63">
        <f t="shared" si="26"/>
        <v>0</v>
      </c>
      <c r="AQ28" s="667"/>
      <c r="AR28" s="62">
        <v>194</v>
      </c>
      <c r="AS28" s="62"/>
      <c r="AT28" s="510"/>
      <c r="AU28" s="511"/>
      <c r="AV28" s="511">
        <f t="shared" si="6"/>
        <v>194</v>
      </c>
      <c r="AW28" s="511">
        <f t="shared" si="7"/>
        <v>194</v>
      </c>
      <c r="AX28" s="234"/>
      <c r="AY28" s="235"/>
      <c r="AZ28" s="530"/>
      <c r="BA28" s="531"/>
      <c r="BB28" s="460"/>
      <c r="BC28" s="239">
        <f>SUM(AX28:BB28)</f>
        <v>0</v>
      </c>
      <c r="BD28" s="210">
        <f>N28*BC28</f>
        <v>0</v>
      </c>
      <c r="BE28" s="512">
        <f>AV28*(1+AO28+AP28)</f>
        <v>194</v>
      </c>
      <c r="BF28" s="400"/>
      <c r="BG28" s="210">
        <f t="shared" si="27"/>
        <v>0</v>
      </c>
      <c r="BH28" s="512">
        <f t="shared" si="12"/>
        <v>213.4</v>
      </c>
      <c r="BI28" s="400"/>
      <c r="BJ28" s="210">
        <f>N28*BI28</f>
        <v>0</v>
      </c>
      <c r="BK28" s="512">
        <f>AV28*(1.15+AO28+AP28)</f>
        <v>223.1</v>
      </c>
      <c r="BL28" s="400"/>
      <c r="BM28" s="210">
        <f>N28*BL28</f>
        <v>0</v>
      </c>
      <c r="BN28" s="512">
        <f>AV28*(1.2+AO28+AP28)</f>
        <v>232.79999999999998</v>
      </c>
      <c r="BO28" s="397">
        <f>(AD28*AW28)+(BC28*BE28)+(BF28*BH28)+(BI28*BK28)+(BL28*BN28)</f>
        <v>0</v>
      </c>
      <c r="BP28" s="210">
        <f>AD28+BC28+BF28+BI28+BL28</f>
        <v>0</v>
      </c>
      <c r="BQ28" s="210">
        <f>N28*BP28</f>
        <v>0</v>
      </c>
      <c r="BR28" s="215">
        <v>3285</v>
      </c>
    </row>
    <row r="29" spans="1:70" ht="12.75" customHeight="1">
      <c r="A29" s="210" t="str">
        <f t="shared" si="28"/>
        <v>CR53286</v>
      </c>
      <c r="B29" s="402" t="s">
        <v>2214</v>
      </c>
      <c r="C29" s="402" t="s">
        <v>2215</v>
      </c>
      <c r="D29" s="402" t="s">
        <v>544</v>
      </c>
      <c r="E29" s="463"/>
      <c r="F29" s="212" t="s">
        <v>59</v>
      </c>
      <c r="G29" s="212" t="s">
        <v>76</v>
      </c>
      <c r="H29" s="212" t="s">
        <v>74</v>
      </c>
      <c r="I29" s="223" t="s">
        <v>1798</v>
      </c>
      <c r="J29" s="636" t="s">
        <v>1808</v>
      </c>
      <c r="K29" s="636" t="s">
        <v>1801</v>
      </c>
      <c r="L29" s="223" t="s">
        <v>1799</v>
      </c>
      <c r="M29" s="212">
        <v>3.1274999999999999</v>
      </c>
      <c r="N29" s="210">
        <v>3</v>
      </c>
      <c r="O29" s="427"/>
      <c r="P29" s="430"/>
      <c r="Q29" s="421"/>
      <c r="R29" s="195"/>
      <c r="S29" s="196"/>
      <c r="T29" s="197"/>
      <c r="U29" s="198"/>
      <c r="V29" s="199"/>
      <c r="W29" s="464"/>
      <c r="X29" s="201"/>
      <c r="Y29" s="202"/>
      <c r="Z29" s="203"/>
      <c r="AA29" s="465"/>
      <c r="AB29" s="532"/>
      <c r="AC29" s="242"/>
      <c r="AD29" s="213">
        <f t="shared" si="3"/>
        <v>0</v>
      </c>
      <c r="AE29" s="214">
        <f t="shared" si="24"/>
        <v>0</v>
      </c>
      <c r="AF29" s="62"/>
      <c r="AG29" s="62"/>
      <c r="AH29" s="63"/>
      <c r="AI29" s="149"/>
      <c r="AJ29" s="516"/>
      <c r="AK29" s="516"/>
      <c r="AL29" s="516"/>
      <c r="AM29" s="510"/>
      <c r="AN29" s="62">
        <f>ROUND(CEILING(AR29*('Summary '!$J$4/100+1),5),0)-1</f>
        <v>239</v>
      </c>
      <c r="AO29" s="63">
        <f t="shared" si="25"/>
        <v>0</v>
      </c>
      <c r="AP29" s="63">
        <f t="shared" si="26"/>
        <v>0</v>
      </c>
      <c r="AQ29" s="667"/>
      <c r="AR29" s="62">
        <v>194</v>
      </c>
      <c r="AS29" s="62"/>
      <c r="AT29" s="510"/>
      <c r="AU29" s="511"/>
      <c r="AV29" s="511">
        <f t="shared" si="6"/>
        <v>194</v>
      </c>
      <c r="AW29" s="511">
        <f t="shared" si="7"/>
        <v>194</v>
      </c>
      <c r="AX29" s="234"/>
      <c r="AY29" s="235"/>
      <c r="AZ29" s="530"/>
      <c r="BA29" s="531"/>
      <c r="BB29" s="460"/>
      <c r="BC29" s="239">
        <f>SUM(AX29:BB29)</f>
        <v>0</v>
      </c>
      <c r="BD29" s="210">
        <f>N29*BC29</f>
        <v>0</v>
      </c>
      <c r="BE29" s="512">
        <f>AV29*(1+AO29+AP29)</f>
        <v>194</v>
      </c>
      <c r="BF29" s="400"/>
      <c r="BG29" s="210">
        <f t="shared" si="27"/>
        <v>0</v>
      </c>
      <c r="BH29" s="512">
        <f t="shared" si="12"/>
        <v>213.4</v>
      </c>
      <c r="BI29" s="400"/>
      <c r="BJ29" s="210">
        <f>N29*BI29</f>
        <v>0</v>
      </c>
      <c r="BK29" s="512">
        <f>AV29*(1.15+AO29+AP29)</f>
        <v>223.1</v>
      </c>
      <c r="BL29" s="400"/>
      <c r="BM29" s="210">
        <f>N29*BL29</f>
        <v>0</v>
      </c>
      <c r="BN29" s="512">
        <f>AV29*(1.2+AO29+AP29)</f>
        <v>232.79999999999998</v>
      </c>
      <c r="BO29" s="397">
        <f>(AD29*AW29)+(BC29*BE29)+(BF29*BH29)+(BI29*BK29)+(BL29*BN29)</f>
        <v>0</v>
      </c>
      <c r="BP29" s="210">
        <f>AD29+BC29+BF29+BI29+BL29</f>
        <v>0</v>
      </c>
      <c r="BQ29" s="210">
        <f>N29*BP29</f>
        <v>0</v>
      </c>
      <c r="BR29" s="215">
        <v>3286</v>
      </c>
    </row>
    <row r="30" spans="1:70" ht="17">
      <c r="A30" s="71"/>
      <c r="B30" s="192"/>
      <c r="C30" s="293" t="s">
        <v>1168</v>
      </c>
      <c r="D30" s="72"/>
      <c r="E30" s="207"/>
      <c r="F30" s="86"/>
      <c r="G30" s="86"/>
      <c r="H30" s="86"/>
      <c r="I30" s="86"/>
      <c r="J30" s="86"/>
      <c r="K30" s="86"/>
      <c r="L30" s="86"/>
      <c r="M30" s="86"/>
      <c r="N30" s="73"/>
      <c r="O30" s="86"/>
      <c r="P30" s="86"/>
      <c r="Q30" s="557"/>
      <c r="R30" s="557"/>
      <c r="S30" s="557"/>
      <c r="T30" s="557"/>
      <c r="U30" s="557"/>
      <c r="V30" s="557"/>
      <c r="W30" s="557"/>
      <c r="X30" s="557"/>
      <c r="Y30" s="557"/>
      <c r="Z30" s="557"/>
      <c r="AA30" s="557"/>
      <c r="AB30" s="557"/>
      <c r="AC30" s="557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557"/>
      <c r="AY30" s="557"/>
      <c r="AZ30" s="557"/>
      <c r="BA30" s="557"/>
      <c r="BB30" s="557"/>
      <c r="BC30" s="86"/>
      <c r="BD30" s="86"/>
      <c r="BE30" s="86"/>
      <c r="BF30" s="557"/>
      <c r="BG30" s="86"/>
      <c r="BH30" s="86"/>
      <c r="BI30" s="557"/>
      <c r="BJ30" s="86"/>
      <c r="BK30" s="86"/>
      <c r="BL30" s="557"/>
      <c r="BM30" s="86"/>
      <c r="BN30" s="86"/>
      <c r="BO30" s="86"/>
      <c r="BP30" s="86"/>
      <c r="BQ30" s="81"/>
      <c r="BR30" s="82"/>
    </row>
    <row r="31" spans="1:70" ht="12.75" customHeight="1">
      <c r="A31" s="210" t="str">
        <f t="shared" ref="A31:A40" si="29">"CR5"&amp;REPT(0,4-LEN(BR31))&amp;BR31</f>
        <v>CR52215</v>
      </c>
      <c r="B31" s="161" t="s">
        <v>1168</v>
      </c>
      <c r="C31" s="161" t="s">
        <v>1169</v>
      </c>
      <c r="D31" s="243" t="s">
        <v>7</v>
      </c>
      <c r="E31" s="243"/>
      <c r="F31" s="212"/>
      <c r="G31" s="212"/>
      <c r="H31" s="212"/>
      <c r="I31" s="223" t="s">
        <v>1798</v>
      </c>
      <c r="J31" s="636" t="s">
        <v>1808</v>
      </c>
      <c r="K31" s="636" t="s">
        <v>1801</v>
      </c>
      <c r="L31" s="223" t="s">
        <v>1799</v>
      </c>
      <c r="M31" s="212">
        <v>3.4329999999999998</v>
      </c>
      <c r="N31" s="210">
        <v>4</v>
      </c>
      <c r="O31" s="210"/>
      <c r="P31" s="210"/>
      <c r="Q31" s="224"/>
      <c r="R31" s="195"/>
      <c r="S31" s="196"/>
      <c r="T31" s="197"/>
      <c r="U31" s="198"/>
      <c r="V31" s="199"/>
      <c r="W31" s="200"/>
      <c r="X31" s="201"/>
      <c r="Y31" s="202"/>
      <c r="Z31" s="203"/>
      <c r="AA31" s="204"/>
      <c r="AB31" s="242"/>
      <c r="AC31" s="242"/>
      <c r="AD31" s="213">
        <f t="shared" si="3"/>
        <v>0</v>
      </c>
      <c r="AE31" s="214">
        <f t="shared" ref="AE31:AE40" si="30">N31*AD31</f>
        <v>0</v>
      </c>
      <c r="AF31" s="62"/>
      <c r="AG31" s="62"/>
      <c r="AH31" s="63"/>
      <c r="AI31" s="62"/>
      <c r="AJ31" s="62"/>
      <c r="AK31" s="62"/>
      <c r="AL31" s="516"/>
      <c r="AM31" s="510"/>
      <c r="AN31" s="62">
        <f>ROUND(CEILING(AR31*('Summary '!$J$2/100+1),5),0)-1</f>
        <v>129</v>
      </c>
      <c r="AO31" s="63">
        <f t="shared" si="4"/>
        <v>0</v>
      </c>
      <c r="AP31" s="63">
        <f t="shared" si="5"/>
        <v>0</v>
      </c>
      <c r="AQ31" s="63"/>
      <c r="AR31" s="62">
        <v>104</v>
      </c>
      <c r="AS31" s="62"/>
      <c r="AT31" s="510"/>
      <c r="AU31" s="511"/>
      <c r="AV31" s="511">
        <f t="shared" ref="AV31:AV43" si="31">IF(OrderFormType="Wholesale",CEILING(AR31*ExchRate,ExchRateRoundUpTo),CEILING(AN31*ExchRate,ExchRateRoundUpTo)/1.22)</f>
        <v>104</v>
      </c>
      <c r="AW31" s="511">
        <f t="shared" ref="AW31:AW43" si="32">AV31*(1+AO31+AP31)</f>
        <v>104</v>
      </c>
      <c r="AX31" s="234"/>
      <c r="AY31" s="235"/>
      <c r="AZ31" s="236"/>
      <c r="BA31" s="249"/>
      <c r="BB31" s="238"/>
      <c r="BC31" s="239">
        <f t="shared" ref="BC31:BC43" si="33">SUM(AX31:BB31)</f>
        <v>0</v>
      </c>
      <c r="BD31" s="210">
        <f t="shared" ref="BD31:BD43" si="34">N31*BC31</f>
        <v>0</v>
      </c>
      <c r="BE31" s="512">
        <f t="shared" ref="BE31:BE43" si="35">AV31*(1.05+AO31+AP31)</f>
        <v>109.2</v>
      </c>
      <c r="BF31" s="242"/>
      <c r="BG31" s="210">
        <f t="shared" si="11"/>
        <v>0</v>
      </c>
      <c r="BH31" s="512">
        <f t="shared" ref="BH31:BH43" si="36">$AV31*(1.1+$AO31+$AP31)</f>
        <v>114.4</v>
      </c>
      <c r="BI31" s="242"/>
      <c r="BJ31" s="210">
        <f t="shared" ref="BJ31:BJ43" si="37">N31*BI31</f>
        <v>0</v>
      </c>
      <c r="BK31" s="512">
        <f t="shared" ref="BK31:BK43" si="38">AV31*(1.15+AO31+AP31)</f>
        <v>119.6</v>
      </c>
      <c r="BL31" s="242"/>
      <c r="BM31" s="210">
        <f t="shared" ref="BM31:BM43" si="39">N31*BL31</f>
        <v>0</v>
      </c>
      <c r="BN31" s="512">
        <f t="shared" ref="BN31:BN43" si="40">AV31*(1.2+AO31+AP31)</f>
        <v>124.8</v>
      </c>
      <c r="BO31" s="397">
        <f t="shared" ref="BO31:BO43" si="41">(AD31*AW31)+(BC31*BE31)+(BF31*BH31)+(BI31*BK31)+(BL31*BN31)</f>
        <v>0</v>
      </c>
      <c r="BP31" s="210">
        <f t="shared" ref="BP31:BP43" si="42">AD31+BC31+BF31+BI31+BL31</f>
        <v>0</v>
      </c>
      <c r="BQ31" s="210">
        <f t="shared" ref="BQ31:BQ43" si="43">N31*BP31</f>
        <v>0</v>
      </c>
      <c r="BR31" s="215">
        <v>2215</v>
      </c>
    </row>
    <row r="32" spans="1:70" ht="12.75" customHeight="1">
      <c r="A32" s="210" t="str">
        <f t="shared" si="29"/>
        <v>CR52216</v>
      </c>
      <c r="B32" s="161" t="s">
        <v>1168</v>
      </c>
      <c r="C32" s="161" t="s">
        <v>1170</v>
      </c>
      <c r="D32" s="243" t="s">
        <v>7</v>
      </c>
      <c r="E32" s="243"/>
      <c r="F32" s="212"/>
      <c r="G32" s="212"/>
      <c r="H32" s="212"/>
      <c r="I32" s="223" t="s">
        <v>1798</v>
      </c>
      <c r="J32" s="636" t="s">
        <v>1808</v>
      </c>
      <c r="K32" s="636" t="s">
        <v>1801</v>
      </c>
      <c r="L32" s="223" t="s">
        <v>1799</v>
      </c>
      <c r="M32" s="212">
        <v>3.3260000000000001</v>
      </c>
      <c r="N32" s="210">
        <v>4</v>
      </c>
      <c r="O32" s="210"/>
      <c r="P32" s="210"/>
      <c r="Q32" s="224"/>
      <c r="R32" s="195"/>
      <c r="S32" s="196"/>
      <c r="T32" s="197"/>
      <c r="U32" s="198"/>
      <c r="V32" s="199"/>
      <c r="W32" s="200"/>
      <c r="X32" s="201"/>
      <c r="Y32" s="202"/>
      <c r="Z32" s="203"/>
      <c r="AA32" s="204"/>
      <c r="AB32" s="242"/>
      <c r="AC32" s="242"/>
      <c r="AD32" s="213">
        <f t="shared" si="3"/>
        <v>0</v>
      </c>
      <c r="AE32" s="214">
        <f t="shared" si="30"/>
        <v>0</v>
      </c>
      <c r="AF32" s="62"/>
      <c r="AG32" s="62"/>
      <c r="AH32" s="63"/>
      <c r="AI32" s="62"/>
      <c r="AJ32" s="62"/>
      <c r="AK32" s="62"/>
      <c r="AL32" s="516"/>
      <c r="AM32" s="510"/>
      <c r="AN32" s="62">
        <f>ROUND(CEILING(AR32*('Summary '!$J$2/100+1),5),0)-1</f>
        <v>129</v>
      </c>
      <c r="AO32" s="63">
        <f t="shared" si="4"/>
        <v>0</v>
      </c>
      <c r="AP32" s="63">
        <f t="shared" si="5"/>
        <v>0</v>
      </c>
      <c r="AQ32" s="63"/>
      <c r="AR32" s="62">
        <v>104</v>
      </c>
      <c r="AS32" s="62"/>
      <c r="AT32" s="510"/>
      <c r="AU32" s="511"/>
      <c r="AV32" s="511">
        <f t="shared" si="31"/>
        <v>104</v>
      </c>
      <c r="AW32" s="511">
        <f t="shared" si="32"/>
        <v>104</v>
      </c>
      <c r="AX32" s="234"/>
      <c r="AY32" s="235"/>
      <c r="AZ32" s="236"/>
      <c r="BA32" s="249"/>
      <c r="BB32" s="238"/>
      <c r="BC32" s="239">
        <f t="shared" si="33"/>
        <v>0</v>
      </c>
      <c r="BD32" s="210">
        <f t="shared" si="34"/>
        <v>0</v>
      </c>
      <c r="BE32" s="512">
        <f t="shared" si="35"/>
        <v>109.2</v>
      </c>
      <c r="BF32" s="242"/>
      <c r="BG32" s="210">
        <f t="shared" si="11"/>
        <v>0</v>
      </c>
      <c r="BH32" s="512">
        <f t="shared" si="36"/>
        <v>114.4</v>
      </c>
      <c r="BI32" s="242"/>
      <c r="BJ32" s="210">
        <f t="shared" si="37"/>
        <v>0</v>
      </c>
      <c r="BK32" s="512">
        <f t="shared" si="38"/>
        <v>119.6</v>
      </c>
      <c r="BL32" s="242"/>
      <c r="BM32" s="210">
        <f t="shared" si="39"/>
        <v>0</v>
      </c>
      <c r="BN32" s="512">
        <f t="shared" si="40"/>
        <v>124.8</v>
      </c>
      <c r="BO32" s="397">
        <f t="shared" si="41"/>
        <v>0</v>
      </c>
      <c r="BP32" s="210">
        <f t="shared" si="42"/>
        <v>0</v>
      </c>
      <c r="BQ32" s="210">
        <f t="shared" si="43"/>
        <v>0</v>
      </c>
      <c r="BR32" s="215">
        <v>2216</v>
      </c>
    </row>
    <row r="33" spans="1:70" ht="12.75" customHeight="1">
      <c r="A33" s="210" t="str">
        <f t="shared" si="29"/>
        <v>CR52217</v>
      </c>
      <c r="B33" s="161" t="s">
        <v>1168</v>
      </c>
      <c r="C33" s="161" t="s">
        <v>1171</v>
      </c>
      <c r="D33" s="243" t="s">
        <v>7</v>
      </c>
      <c r="E33" s="243"/>
      <c r="F33" s="212"/>
      <c r="G33" s="212"/>
      <c r="H33" s="212"/>
      <c r="I33" s="223" t="s">
        <v>1798</v>
      </c>
      <c r="J33" s="636" t="s">
        <v>1808</v>
      </c>
      <c r="K33" s="636" t="s">
        <v>1801</v>
      </c>
      <c r="L33" s="223" t="s">
        <v>1799</v>
      </c>
      <c r="M33" s="212">
        <v>4.6520000000000001</v>
      </c>
      <c r="N33" s="210">
        <v>4</v>
      </c>
      <c r="O33" s="210"/>
      <c r="P33" s="210"/>
      <c r="Q33" s="224"/>
      <c r="R33" s="195"/>
      <c r="S33" s="196"/>
      <c r="T33" s="197"/>
      <c r="U33" s="198"/>
      <c r="V33" s="199"/>
      <c r="W33" s="200"/>
      <c r="X33" s="201"/>
      <c r="Y33" s="202"/>
      <c r="Z33" s="203"/>
      <c r="AA33" s="204"/>
      <c r="AB33" s="242"/>
      <c r="AC33" s="242"/>
      <c r="AD33" s="213">
        <f t="shared" si="3"/>
        <v>0</v>
      </c>
      <c r="AE33" s="214">
        <f t="shared" si="30"/>
        <v>0</v>
      </c>
      <c r="AF33" s="62"/>
      <c r="AG33" s="62"/>
      <c r="AH33" s="63"/>
      <c r="AI33" s="62"/>
      <c r="AJ33" s="62"/>
      <c r="AK33" s="62"/>
      <c r="AL33" s="516"/>
      <c r="AM33" s="510"/>
      <c r="AN33" s="62">
        <f>ROUND(CEILING(AR33*('Summary '!$J$2/100+1),5),0)-1</f>
        <v>134</v>
      </c>
      <c r="AO33" s="63">
        <f t="shared" si="4"/>
        <v>0</v>
      </c>
      <c r="AP33" s="63">
        <f t="shared" si="5"/>
        <v>0</v>
      </c>
      <c r="AQ33" s="63"/>
      <c r="AR33" s="62">
        <v>109</v>
      </c>
      <c r="AS33" s="62"/>
      <c r="AT33" s="510"/>
      <c r="AU33" s="511"/>
      <c r="AV33" s="511">
        <f t="shared" si="31"/>
        <v>109</v>
      </c>
      <c r="AW33" s="511">
        <f t="shared" si="32"/>
        <v>109</v>
      </c>
      <c r="AX33" s="234"/>
      <c r="AY33" s="235"/>
      <c r="AZ33" s="236"/>
      <c r="BA33" s="249"/>
      <c r="BB33" s="238"/>
      <c r="BC33" s="239">
        <f t="shared" si="33"/>
        <v>0</v>
      </c>
      <c r="BD33" s="210">
        <f t="shared" si="34"/>
        <v>0</v>
      </c>
      <c r="BE33" s="512">
        <f t="shared" si="35"/>
        <v>114.45</v>
      </c>
      <c r="BF33" s="242"/>
      <c r="BG33" s="210">
        <f t="shared" si="11"/>
        <v>0</v>
      </c>
      <c r="BH33" s="512">
        <f t="shared" si="36"/>
        <v>119.9</v>
      </c>
      <c r="BI33" s="242"/>
      <c r="BJ33" s="210">
        <f t="shared" si="37"/>
        <v>0</v>
      </c>
      <c r="BK33" s="512">
        <f t="shared" si="38"/>
        <v>125.35</v>
      </c>
      <c r="BL33" s="242"/>
      <c r="BM33" s="210">
        <f t="shared" si="39"/>
        <v>0</v>
      </c>
      <c r="BN33" s="512">
        <f t="shared" si="40"/>
        <v>130.79999999999998</v>
      </c>
      <c r="BO33" s="397">
        <f t="shared" si="41"/>
        <v>0</v>
      </c>
      <c r="BP33" s="210">
        <f t="shared" si="42"/>
        <v>0</v>
      </c>
      <c r="BQ33" s="210">
        <f t="shared" si="43"/>
        <v>0</v>
      </c>
      <c r="BR33" s="215">
        <v>2217</v>
      </c>
    </row>
    <row r="34" spans="1:70" ht="12.75" customHeight="1">
      <c r="A34" s="210" t="str">
        <f t="shared" si="29"/>
        <v>CR52218</v>
      </c>
      <c r="B34" s="161" t="s">
        <v>1168</v>
      </c>
      <c r="C34" s="161" t="s">
        <v>1172</v>
      </c>
      <c r="D34" s="243" t="s">
        <v>7</v>
      </c>
      <c r="E34" s="243"/>
      <c r="F34" s="212"/>
      <c r="G34" s="212"/>
      <c r="H34" s="212"/>
      <c r="I34" s="223" t="s">
        <v>1798</v>
      </c>
      <c r="J34" s="636" t="s">
        <v>1808</v>
      </c>
      <c r="K34" s="636" t="s">
        <v>1801</v>
      </c>
      <c r="L34" s="223" t="s">
        <v>1799</v>
      </c>
      <c r="M34" s="212">
        <v>3.08</v>
      </c>
      <c r="N34" s="210">
        <v>2</v>
      </c>
      <c r="O34" s="210"/>
      <c r="P34" s="210"/>
      <c r="Q34" s="224"/>
      <c r="R34" s="195"/>
      <c r="S34" s="196"/>
      <c r="T34" s="197"/>
      <c r="U34" s="198"/>
      <c r="V34" s="199"/>
      <c r="W34" s="200"/>
      <c r="X34" s="201"/>
      <c r="Y34" s="202"/>
      <c r="Z34" s="203"/>
      <c r="AA34" s="204"/>
      <c r="AB34" s="242"/>
      <c r="AC34" s="242"/>
      <c r="AD34" s="213">
        <f t="shared" si="3"/>
        <v>0</v>
      </c>
      <c r="AE34" s="214">
        <f t="shared" si="30"/>
        <v>0</v>
      </c>
      <c r="AF34" s="62"/>
      <c r="AG34" s="62"/>
      <c r="AH34" s="63"/>
      <c r="AI34" s="62"/>
      <c r="AJ34" s="62"/>
      <c r="AK34" s="62"/>
      <c r="AL34" s="516"/>
      <c r="AM34" s="510"/>
      <c r="AN34" s="62">
        <f>ROUND(CEILING(AR34*('Summary '!$J$2/100+1),5),0)-1</f>
        <v>124</v>
      </c>
      <c r="AO34" s="63">
        <f t="shared" si="4"/>
        <v>0</v>
      </c>
      <c r="AP34" s="63">
        <f t="shared" si="5"/>
        <v>0</v>
      </c>
      <c r="AQ34" s="63"/>
      <c r="AR34" s="62">
        <v>99</v>
      </c>
      <c r="AS34" s="62"/>
      <c r="AT34" s="510"/>
      <c r="AU34" s="511"/>
      <c r="AV34" s="511">
        <f t="shared" si="31"/>
        <v>99</v>
      </c>
      <c r="AW34" s="511">
        <f t="shared" si="32"/>
        <v>99</v>
      </c>
      <c r="AX34" s="234"/>
      <c r="AY34" s="235"/>
      <c r="AZ34" s="236"/>
      <c r="BA34" s="249"/>
      <c r="BB34" s="238"/>
      <c r="BC34" s="239">
        <f t="shared" si="33"/>
        <v>0</v>
      </c>
      <c r="BD34" s="210">
        <f t="shared" si="34"/>
        <v>0</v>
      </c>
      <c r="BE34" s="512">
        <f t="shared" si="35"/>
        <v>103.95</v>
      </c>
      <c r="BF34" s="242"/>
      <c r="BG34" s="210">
        <f t="shared" si="11"/>
        <v>0</v>
      </c>
      <c r="BH34" s="512">
        <f t="shared" si="36"/>
        <v>108.9</v>
      </c>
      <c r="BI34" s="242"/>
      <c r="BJ34" s="210">
        <f t="shared" si="37"/>
        <v>0</v>
      </c>
      <c r="BK34" s="512">
        <f t="shared" si="38"/>
        <v>113.85</v>
      </c>
      <c r="BL34" s="242"/>
      <c r="BM34" s="210">
        <f t="shared" si="39"/>
        <v>0</v>
      </c>
      <c r="BN34" s="512">
        <f t="shared" si="40"/>
        <v>118.8</v>
      </c>
      <c r="BO34" s="397">
        <f t="shared" si="41"/>
        <v>0</v>
      </c>
      <c r="BP34" s="210">
        <f t="shared" si="42"/>
        <v>0</v>
      </c>
      <c r="BQ34" s="210">
        <f t="shared" si="43"/>
        <v>0</v>
      </c>
      <c r="BR34" s="215">
        <v>2218</v>
      </c>
    </row>
    <row r="35" spans="1:70" ht="12.75" customHeight="1">
      <c r="A35" s="210" t="str">
        <f t="shared" si="29"/>
        <v>CR52219</v>
      </c>
      <c r="B35" s="161" t="s">
        <v>1168</v>
      </c>
      <c r="C35" s="161" t="s">
        <v>1173</v>
      </c>
      <c r="D35" s="243" t="s">
        <v>7</v>
      </c>
      <c r="E35" s="243"/>
      <c r="F35" s="212"/>
      <c r="G35" s="212"/>
      <c r="H35" s="212"/>
      <c r="I35" s="223" t="s">
        <v>1798</v>
      </c>
      <c r="J35" s="636" t="s">
        <v>1808</v>
      </c>
      <c r="K35" s="636" t="s">
        <v>1801</v>
      </c>
      <c r="L35" s="223" t="s">
        <v>1799</v>
      </c>
      <c r="M35" s="212">
        <v>3.09</v>
      </c>
      <c r="N35" s="210">
        <v>2</v>
      </c>
      <c r="O35" s="210"/>
      <c r="P35" s="210"/>
      <c r="Q35" s="224"/>
      <c r="R35" s="195"/>
      <c r="S35" s="196"/>
      <c r="T35" s="197"/>
      <c r="U35" s="198"/>
      <c r="V35" s="199"/>
      <c r="W35" s="200"/>
      <c r="X35" s="201"/>
      <c r="Y35" s="202"/>
      <c r="Z35" s="203"/>
      <c r="AA35" s="204"/>
      <c r="AB35" s="242"/>
      <c r="AC35" s="242"/>
      <c r="AD35" s="213">
        <f t="shared" si="3"/>
        <v>0</v>
      </c>
      <c r="AE35" s="214">
        <f t="shared" si="30"/>
        <v>0</v>
      </c>
      <c r="AF35" s="62"/>
      <c r="AG35" s="62"/>
      <c r="AH35" s="63"/>
      <c r="AI35" s="62"/>
      <c r="AJ35" s="62"/>
      <c r="AK35" s="62"/>
      <c r="AL35" s="516"/>
      <c r="AM35" s="510"/>
      <c r="AN35" s="62">
        <f>ROUND(CEILING(AR35*('Summary '!$J$2/100+1),5),0)-1</f>
        <v>124</v>
      </c>
      <c r="AO35" s="63">
        <f t="shared" si="4"/>
        <v>0</v>
      </c>
      <c r="AP35" s="63">
        <f t="shared" si="5"/>
        <v>0</v>
      </c>
      <c r="AQ35" s="63"/>
      <c r="AR35" s="62">
        <v>99</v>
      </c>
      <c r="AS35" s="62"/>
      <c r="AT35" s="510"/>
      <c r="AU35" s="511"/>
      <c r="AV35" s="511">
        <f t="shared" si="31"/>
        <v>99</v>
      </c>
      <c r="AW35" s="511">
        <f t="shared" si="32"/>
        <v>99</v>
      </c>
      <c r="AX35" s="234"/>
      <c r="AY35" s="235"/>
      <c r="AZ35" s="236"/>
      <c r="BA35" s="249"/>
      <c r="BB35" s="238"/>
      <c r="BC35" s="239">
        <f t="shared" si="33"/>
        <v>0</v>
      </c>
      <c r="BD35" s="210">
        <f t="shared" si="34"/>
        <v>0</v>
      </c>
      <c r="BE35" s="512">
        <f t="shared" si="35"/>
        <v>103.95</v>
      </c>
      <c r="BF35" s="242"/>
      <c r="BG35" s="210">
        <f t="shared" si="11"/>
        <v>0</v>
      </c>
      <c r="BH35" s="512">
        <f t="shared" si="36"/>
        <v>108.9</v>
      </c>
      <c r="BI35" s="242"/>
      <c r="BJ35" s="210">
        <f t="shared" si="37"/>
        <v>0</v>
      </c>
      <c r="BK35" s="512">
        <f t="shared" si="38"/>
        <v>113.85</v>
      </c>
      <c r="BL35" s="242"/>
      <c r="BM35" s="210">
        <f t="shared" si="39"/>
        <v>0</v>
      </c>
      <c r="BN35" s="512">
        <f t="shared" si="40"/>
        <v>118.8</v>
      </c>
      <c r="BO35" s="397">
        <f t="shared" si="41"/>
        <v>0</v>
      </c>
      <c r="BP35" s="210">
        <f t="shared" si="42"/>
        <v>0</v>
      </c>
      <c r="BQ35" s="210">
        <f t="shared" si="43"/>
        <v>0</v>
      </c>
      <c r="BR35" s="215">
        <v>2219</v>
      </c>
    </row>
    <row r="36" spans="1:70" ht="12.75" customHeight="1">
      <c r="A36" s="210" t="str">
        <f t="shared" si="29"/>
        <v>CR52220</v>
      </c>
      <c r="B36" s="161" t="s">
        <v>1168</v>
      </c>
      <c r="C36" s="161" t="s">
        <v>1174</v>
      </c>
      <c r="D36" s="243" t="s">
        <v>7</v>
      </c>
      <c r="E36" s="243"/>
      <c r="F36" s="212"/>
      <c r="G36" s="212"/>
      <c r="H36" s="223"/>
      <c r="I36" s="223" t="s">
        <v>1798</v>
      </c>
      <c r="J36" s="636" t="s">
        <v>1808</v>
      </c>
      <c r="K36" s="636" t="s">
        <v>1801</v>
      </c>
      <c r="L36" s="223" t="s">
        <v>1799</v>
      </c>
      <c r="M36" s="212">
        <v>5.1849999999999996</v>
      </c>
      <c r="N36" s="210">
        <v>2</v>
      </c>
      <c r="O36" s="210"/>
      <c r="P36" s="210"/>
      <c r="Q36" s="224"/>
      <c r="R36" s="195"/>
      <c r="S36" s="196"/>
      <c r="T36" s="197"/>
      <c r="U36" s="198"/>
      <c r="V36" s="199"/>
      <c r="W36" s="200"/>
      <c r="X36" s="201"/>
      <c r="Y36" s="202"/>
      <c r="Z36" s="203"/>
      <c r="AA36" s="204"/>
      <c r="AB36" s="242"/>
      <c r="AC36" s="242"/>
      <c r="AD36" s="213">
        <f t="shared" si="3"/>
        <v>0</v>
      </c>
      <c r="AE36" s="214">
        <f t="shared" si="30"/>
        <v>0</v>
      </c>
      <c r="AF36" s="62"/>
      <c r="AG36" s="62"/>
      <c r="AH36" s="63"/>
      <c r="AI36" s="62"/>
      <c r="AJ36" s="62"/>
      <c r="AK36" s="62"/>
      <c r="AL36" s="516"/>
      <c r="AM36" s="510"/>
      <c r="AN36" s="62">
        <f>ROUND(CEILING(AR36*('Summary '!$J$2/100+1),5),0)-1</f>
        <v>129</v>
      </c>
      <c r="AO36" s="63">
        <f t="shared" si="4"/>
        <v>0</v>
      </c>
      <c r="AP36" s="63">
        <f t="shared" si="5"/>
        <v>0</v>
      </c>
      <c r="AQ36" s="63"/>
      <c r="AR36" s="62">
        <v>104</v>
      </c>
      <c r="AS36" s="62"/>
      <c r="AT36" s="510"/>
      <c r="AU36" s="511"/>
      <c r="AV36" s="511">
        <f t="shared" si="31"/>
        <v>104</v>
      </c>
      <c r="AW36" s="511">
        <f t="shared" si="32"/>
        <v>104</v>
      </c>
      <c r="AX36" s="234"/>
      <c r="AY36" s="235"/>
      <c r="AZ36" s="236"/>
      <c r="BA36" s="249"/>
      <c r="BB36" s="238"/>
      <c r="BC36" s="239">
        <f t="shared" si="33"/>
        <v>0</v>
      </c>
      <c r="BD36" s="210">
        <f t="shared" si="34"/>
        <v>0</v>
      </c>
      <c r="BE36" s="512">
        <f t="shared" si="35"/>
        <v>109.2</v>
      </c>
      <c r="BF36" s="242"/>
      <c r="BG36" s="210">
        <f t="shared" si="11"/>
        <v>0</v>
      </c>
      <c r="BH36" s="512">
        <f t="shared" si="36"/>
        <v>114.4</v>
      </c>
      <c r="BI36" s="242"/>
      <c r="BJ36" s="210">
        <f t="shared" si="37"/>
        <v>0</v>
      </c>
      <c r="BK36" s="512">
        <f t="shared" si="38"/>
        <v>119.6</v>
      </c>
      <c r="BL36" s="242"/>
      <c r="BM36" s="210">
        <f t="shared" si="39"/>
        <v>0</v>
      </c>
      <c r="BN36" s="512">
        <f t="shared" si="40"/>
        <v>124.8</v>
      </c>
      <c r="BO36" s="397">
        <f t="shared" si="41"/>
        <v>0</v>
      </c>
      <c r="BP36" s="210">
        <f t="shared" si="42"/>
        <v>0</v>
      </c>
      <c r="BQ36" s="210">
        <f t="shared" si="43"/>
        <v>0</v>
      </c>
      <c r="BR36" s="215">
        <v>2220</v>
      </c>
    </row>
    <row r="37" spans="1:70" ht="12.75" customHeight="1">
      <c r="A37" s="210" t="str">
        <f t="shared" si="29"/>
        <v>CR52221</v>
      </c>
      <c r="B37" s="161" t="s">
        <v>1168</v>
      </c>
      <c r="C37" s="161" t="s">
        <v>1175</v>
      </c>
      <c r="D37" s="243" t="s">
        <v>7</v>
      </c>
      <c r="E37" s="243"/>
      <c r="F37" s="212"/>
      <c r="G37" s="212"/>
      <c r="H37" s="212"/>
      <c r="I37" s="223" t="s">
        <v>1798</v>
      </c>
      <c r="J37" s="636" t="s">
        <v>1808</v>
      </c>
      <c r="K37" s="636" t="s">
        <v>1801</v>
      </c>
      <c r="L37" s="223" t="s">
        <v>1799</v>
      </c>
      <c r="M37" s="212">
        <v>5.0949999999999998</v>
      </c>
      <c r="N37" s="210">
        <v>2</v>
      </c>
      <c r="O37" s="210"/>
      <c r="P37" s="210"/>
      <c r="Q37" s="224"/>
      <c r="R37" s="195"/>
      <c r="S37" s="196"/>
      <c r="T37" s="197"/>
      <c r="U37" s="198"/>
      <c r="V37" s="199"/>
      <c r="W37" s="200"/>
      <c r="X37" s="201"/>
      <c r="Y37" s="202"/>
      <c r="Z37" s="203"/>
      <c r="AA37" s="204"/>
      <c r="AB37" s="242"/>
      <c r="AC37" s="242"/>
      <c r="AD37" s="213">
        <f t="shared" si="3"/>
        <v>0</v>
      </c>
      <c r="AE37" s="214">
        <f t="shared" si="30"/>
        <v>0</v>
      </c>
      <c r="AF37" s="62"/>
      <c r="AG37" s="62"/>
      <c r="AH37" s="63"/>
      <c r="AI37" s="62"/>
      <c r="AJ37" s="62"/>
      <c r="AK37" s="62"/>
      <c r="AL37" s="516"/>
      <c r="AM37" s="510"/>
      <c r="AN37" s="62">
        <f>ROUND(CEILING(AR37*('Summary '!$J$2/100+1),5),0)-1</f>
        <v>129</v>
      </c>
      <c r="AO37" s="63">
        <f t="shared" si="4"/>
        <v>0</v>
      </c>
      <c r="AP37" s="63">
        <f t="shared" si="5"/>
        <v>0</v>
      </c>
      <c r="AQ37" s="63"/>
      <c r="AR37" s="62">
        <v>104</v>
      </c>
      <c r="AS37" s="62"/>
      <c r="AT37" s="510"/>
      <c r="AU37" s="511"/>
      <c r="AV37" s="511">
        <f t="shared" si="31"/>
        <v>104</v>
      </c>
      <c r="AW37" s="511">
        <f t="shared" si="32"/>
        <v>104</v>
      </c>
      <c r="AX37" s="234"/>
      <c r="AY37" s="235"/>
      <c r="AZ37" s="236"/>
      <c r="BA37" s="249"/>
      <c r="BB37" s="238"/>
      <c r="BC37" s="239">
        <f t="shared" si="33"/>
        <v>0</v>
      </c>
      <c r="BD37" s="210">
        <f t="shared" si="34"/>
        <v>0</v>
      </c>
      <c r="BE37" s="512">
        <f t="shared" si="35"/>
        <v>109.2</v>
      </c>
      <c r="BF37" s="242"/>
      <c r="BG37" s="210">
        <f t="shared" si="11"/>
        <v>0</v>
      </c>
      <c r="BH37" s="512">
        <f t="shared" si="36"/>
        <v>114.4</v>
      </c>
      <c r="BI37" s="242"/>
      <c r="BJ37" s="210">
        <f t="shared" si="37"/>
        <v>0</v>
      </c>
      <c r="BK37" s="512">
        <f t="shared" si="38"/>
        <v>119.6</v>
      </c>
      <c r="BL37" s="242"/>
      <c r="BM37" s="210">
        <f t="shared" si="39"/>
        <v>0</v>
      </c>
      <c r="BN37" s="512">
        <f t="shared" si="40"/>
        <v>124.8</v>
      </c>
      <c r="BO37" s="397">
        <f t="shared" si="41"/>
        <v>0</v>
      </c>
      <c r="BP37" s="210">
        <f t="shared" si="42"/>
        <v>0</v>
      </c>
      <c r="BQ37" s="210">
        <f t="shared" si="43"/>
        <v>0</v>
      </c>
      <c r="BR37" s="215">
        <v>2221</v>
      </c>
    </row>
    <row r="38" spans="1:70" ht="12.75" customHeight="1">
      <c r="A38" s="210" t="str">
        <f t="shared" si="29"/>
        <v>CR52222</v>
      </c>
      <c r="B38" s="161" t="s">
        <v>1168</v>
      </c>
      <c r="C38" s="161" t="s">
        <v>1176</v>
      </c>
      <c r="D38" s="243" t="s">
        <v>7</v>
      </c>
      <c r="E38" s="243"/>
      <c r="F38" s="212"/>
      <c r="G38" s="212"/>
      <c r="H38" s="212"/>
      <c r="I38" s="223" t="s">
        <v>1798</v>
      </c>
      <c r="J38" s="636" t="s">
        <v>1808</v>
      </c>
      <c r="K38" s="636" t="s">
        <v>1801</v>
      </c>
      <c r="L38" s="223" t="s">
        <v>1799</v>
      </c>
      <c r="M38" s="212">
        <v>4.46</v>
      </c>
      <c r="N38" s="210">
        <v>1</v>
      </c>
      <c r="O38" s="210"/>
      <c r="P38" s="210"/>
      <c r="Q38" s="224"/>
      <c r="R38" s="195"/>
      <c r="S38" s="196"/>
      <c r="T38" s="197"/>
      <c r="U38" s="198"/>
      <c r="V38" s="199"/>
      <c r="W38" s="200"/>
      <c r="X38" s="201"/>
      <c r="Y38" s="202"/>
      <c r="Z38" s="203"/>
      <c r="AA38" s="204"/>
      <c r="AB38" s="242"/>
      <c r="AC38" s="242"/>
      <c r="AD38" s="213">
        <f t="shared" si="3"/>
        <v>0</v>
      </c>
      <c r="AE38" s="214">
        <f t="shared" si="30"/>
        <v>0</v>
      </c>
      <c r="AF38" s="62"/>
      <c r="AG38" s="62"/>
      <c r="AH38" s="63"/>
      <c r="AI38" s="62"/>
      <c r="AJ38" s="62"/>
      <c r="AK38" s="62"/>
      <c r="AL38" s="516"/>
      <c r="AM38" s="510"/>
      <c r="AN38" s="62">
        <f>ROUND(CEILING(AR38*('Summary '!$J$2/100+1),5),0)-1</f>
        <v>134</v>
      </c>
      <c r="AO38" s="63">
        <f t="shared" si="4"/>
        <v>0</v>
      </c>
      <c r="AP38" s="63">
        <f t="shared" si="5"/>
        <v>0</v>
      </c>
      <c r="AQ38" s="63"/>
      <c r="AR38" s="62">
        <v>109</v>
      </c>
      <c r="AS38" s="62"/>
      <c r="AT38" s="510"/>
      <c r="AU38" s="511"/>
      <c r="AV38" s="511">
        <f t="shared" si="31"/>
        <v>109</v>
      </c>
      <c r="AW38" s="511">
        <f t="shared" si="32"/>
        <v>109</v>
      </c>
      <c r="AX38" s="234"/>
      <c r="AY38" s="235"/>
      <c r="AZ38" s="236"/>
      <c r="BA38" s="249"/>
      <c r="BB38" s="238"/>
      <c r="BC38" s="239">
        <f t="shared" si="33"/>
        <v>0</v>
      </c>
      <c r="BD38" s="210">
        <f t="shared" si="34"/>
        <v>0</v>
      </c>
      <c r="BE38" s="512">
        <f t="shared" si="35"/>
        <v>114.45</v>
      </c>
      <c r="BF38" s="242"/>
      <c r="BG38" s="210">
        <f t="shared" si="11"/>
        <v>0</v>
      </c>
      <c r="BH38" s="512">
        <f t="shared" si="36"/>
        <v>119.9</v>
      </c>
      <c r="BI38" s="242"/>
      <c r="BJ38" s="210">
        <f t="shared" si="37"/>
        <v>0</v>
      </c>
      <c r="BK38" s="512">
        <f t="shared" si="38"/>
        <v>125.35</v>
      </c>
      <c r="BL38" s="242"/>
      <c r="BM38" s="210">
        <f t="shared" si="39"/>
        <v>0</v>
      </c>
      <c r="BN38" s="512">
        <f t="shared" si="40"/>
        <v>130.79999999999998</v>
      </c>
      <c r="BO38" s="397">
        <f t="shared" si="41"/>
        <v>0</v>
      </c>
      <c r="BP38" s="210">
        <f t="shared" si="42"/>
        <v>0</v>
      </c>
      <c r="BQ38" s="210">
        <f t="shared" si="43"/>
        <v>0</v>
      </c>
      <c r="BR38" s="215">
        <v>2222</v>
      </c>
    </row>
    <row r="39" spans="1:70" ht="12.75" customHeight="1">
      <c r="A39" s="44" t="str">
        <f t="shared" si="29"/>
        <v>CR51171</v>
      </c>
      <c r="B39" s="161" t="s">
        <v>1168</v>
      </c>
      <c r="C39" s="161" t="s">
        <v>1177</v>
      </c>
      <c r="D39" s="46" t="s">
        <v>7</v>
      </c>
      <c r="E39" s="243"/>
      <c r="F39" s="48" t="s">
        <v>59</v>
      </c>
      <c r="G39" s="48" t="s">
        <v>87</v>
      </c>
      <c r="H39" s="48" t="s">
        <v>74</v>
      </c>
      <c r="I39" s="223" t="s">
        <v>1798</v>
      </c>
      <c r="J39" s="636" t="s">
        <v>1808</v>
      </c>
      <c r="K39" s="636" t="s">
        <v>1801</v>
      </c>
      <c r="L39" s="223" t="s">
        <v>1799</v>
      </c>
      <c r="M39" s="48">
        <v>15.874000000000001</v>
      </c>
      <c r="N39" s="44">
        <v>8</v>
      </c>
      <c r="O39" s="210"/>
      <c r="P39" s="210"/>
      <c r="Q39" s="49"/>
      <c r="R39" s="123"/>
      <c r="S39" s="51"/>
      <c r="T39" s="52"/>
      <c r="U39" s="124"/>
      <c r="V39" s="54"/>
      <c r="W39" s="55"/>
      <c r="X39" s="56"/>
      <c r="Y39" s="57"/>
      <c r="Z39" s="58"/>
      <c r="AA39" s="125"/>
      <c r="AB39" s="69"/>
      <c r="AC39" s="69"/>
      <c r="AD39" s="213">
        <f t="shared" si="3"/>
        <v>0</v>
      </c>
      <c r="AE39" s="61">
        <f t="shared" si="30"/>
        <v>0</v>
      </c>
      <c r="AF39" s="62"/>
      <c r="AG39" s="62"/>
      <c r="AH39" s="63"/>
      <c r="AI39" s="62"/>
      <c r="AJ39" s="62"/>
      <c r="AK39" s="62"/>
      <c r="AL39" s="516"/>
      <c r="AM39" s="510"/>
      <c r="AN39" s="62">
        <f>ROUND(CEILING(AR39*('Summary '!$J$2/100+1),5),0)-1</f>
        <v>254</v>
      </c>
      <c r="AO39" s="63">
        <f t="shared" si="4"/>
        <v>0</v>
      </c>
      <c r="AP39" s="63">
        <f t="shared" si="5"/>
        <v>0</v>
      </c>
      <c r="AQ39" s="63"/>
      <c r="AR39" s="62">
        <v>209</v>
      </c>
      <c r="AS39" s="62"/>
      <c r="AT39" s="514"/>
      <c r="AU39" s="515"/>
      <c r="AV39" s="511">
        <f t="shared" si="31"/>
        <v>209</v>
      </c>
      <c r="AW39" s="511">
        <f t="shared" si="32"/>
        <v>209</v>
      </c>
      <c r="AX39" s="64"/>
      <c r="AY39" s="65"/>
      <c r="AZ39" s="66"/>
      <c r="BA39" s="126"/>
      <c r="BB39" s="68"/>
      <c r="BC39" s="45">
        <f t="shared" si="33"/>
        <v>0</v>
      </c>
      <c r="BD39" s="44">
        <f t="shared" si="34"/>
        <v>0</v>
      </c>
      <c r="BE39" s="512">
        <f t="shared" si="35"/>
        <v>219.45000000000002</v>
      </c>
      <c r="BF39" s="69"/>
      <c r="BG39" s="210">
        <f t="shared" si="11"/>
        <v>0</v>
      </c>
      <c r="BH39" s="512">
        <f t="shared" si="36"/>
        <v>229.9</v>
      </c>
      <c r="BI39" s="69"/>
      <c r="BJ39" s="44">
        <f t="shared" si="37"/>
        <v>0</v>
      </c>
      <c r="BK39" s="512">
        <f t="shared" si="38"/>
        <v>240.35</v>
      </c>
      <c r="BL39" s="69"/>
      <c r="BM39" s="210">
        <f t="shared" si="39"/>
        <v>0</v>
      </c>
      <c r="BN39" s="512">
        <f t="shared" si="40"/>
        <v>250.79999999999998</v>
      </c>
      <c r="BO39" s="397">
        <f t="shared" si="41"/>
        <v>0</v>
      </c>
      <c r="BP39" s="210">
        <f t="shared" si="42"/>
        <v>0</v>
      </c>
      <c r="BQ39" s="44">
        <f t="shared" si="43"/>
        <v>0</v>
      </c>
      <c r="BR39" s="70">
        <v>1171</v>
      </c>
    </row>
    <row r="40" spans="1:70" ht="12.75" customHeight="1">
      <c r="A40" s="44" t="str">
        <f t="shared" si="29"/>
        <v>CR51820</v>
      </c>
      <c r="B40" s="161" t="s">
        <v>1168</v>
      </c>
      <c r="C40" s="161" t="s">
        <v>1178</v>
      </c>
      <c r="D40" s="46" t="s">
        <v>7</v>
      </c>
      <c r="E40" s="243"/>
      <c r="F40" s="46" t="s">
        <v>59</v>
      </c>
      <c r="G40" s="48" t="s">
        <v>87</v>
      </c>
      <c r="H40" s="48" t="s">
        <v>74</v>
      </c>
      <c r="I40" s="223" t="s">
        <v>1798</v>
      </c>
      <c r="J40" s="636" t="s">
        <v>1808</v>
      </c>
      <c r="K40" s="636" t="s">
        <v>1801</v>
      </c>
      <c r="L40" s="223" t="s">
        <v>1799</v>
      </c>
      <c r="M40" s="48">
        <v>5.8819999999999997</v>
      </c>
      <c r="N40" s="44">
        <v>2</v>
      </c>
      <c r="O40" s="210"/>
      <c r="P40" s="210"/>
      <c r="Q40" s="49"/>
      <c r="R40" s="50"/>
      <c r="S40" s="51"/>
      <c r="T40" s="52"/>
      <c r="U40" s="124"/>
      <c r="V40" s="54"/>
      <c r="W40" s="55"/>
      <c r="X40" s="56"/>
      <c r="Y40" s="57"/>
      <c r="Z40" s="58"/>
      <c r="AA40" s="59"/>
      <c r="AB40" s="69"/>
      <c r="AC40" s="69"/>
      <c r="AD40" s="213">
        <f t="shared" si="3"/>
        <v>0</v>
      </c>
      <c r="AE40" s="61">
        <f t="shared" si="30"/>
        <v>0</v>
      </c>
      <c r="AF40" s="62"/>
      <c r="AG40" s="62"/>
      <c r="AH40" s="63"/>
      <c r="AI40" s="62"/>
      <c r="AJ40" s="62"/>
      <c r="AK40" s="62"/>
      <c r="AL40" s="516"/>
      <c r="AM40" s="510"/>
      <c r="AN40" s="62">
        <f>ROUND(CEILING(AR40*('Summary '!$J$2/100+1),5),0)-1</f>
        <v>154</v>
      </c>
      <c r="AO40" s="63">
        <f t="shared" si="4"/>
        <v>0</v>
      </c>
      <c r="AP40" s="63">
        <f t="shared" si="5"/>
        <v>0</v>
      </c>
      <c r="AQ40" s="63"/>
      <c r="AR40" s="62">
        <v>124</v>
      </c>
      <c r="AS40" s="62"/>
      <c r="AT40" s="514"/>
      <c r="AU40" s="515"/>
      <c r="AV40" s="511">
        <f t="shared" si="31"/>
        <v>124</v>
      </c>
      <c r="AW40" s="511">
        <f t="shared" si="32"/>
        <v>124</v>
      </c>
      <c r="AX40" s="64"/>
      <c r="AY40" s="65"/>
      <c r="AZ40" s="66"/>
      <c r="BA40" s="67"/>
      <c r="BB40" s="68"/>
      <c r="BC40" s="45">
        <f t="shared" si="33"/>
        <v>0</v>
      </c>
      <c r="BD40" s="44">
        <f t="shared" si="34"/>
        <v>0</v>
      </c>
      <c r="BE40" s="512">
        <f t="shared" si="35"/>
        <v>130.20000000000002</v>
      </c>
      <c r="BF40" s="69"/>
      <c r="BG40" s="210">
        <f t="shared" si="11"/>
        <v>0</v>
      </c>
      <c r="BH40" s="512">
        <f t="shared" si="36"/>
        <v>136.4</v>
      </c>
      <c r="BI40" s="69"/>
      <c r="BJ40" s="44">
        <f t="shared" si="37"/>
        <v>0</v>
      </c>
      <c r="BK40" s="512">
        <f t="shared" si="38"/>
        <v>142.6</v>
      </c>
      <c r="BL40" s="69"/>
      <c r="BM40" s="210">
        <f t="shared" si="39"/>
        <v>0</v>
      </c>
      <c r="BN40" s="512">
        <f t="shared" si="40"/>
        <v>148.79999999999998</v>
      </c>
      <c r="BO40" s="397">
        <f t="shared" si="41"/>
        <v>0</v>
      </c>
      <c r="BP40" s="210">
        <f t="shared" si="42"/>
        <v>0</v>
      </c>
      <c r="BQ40" s="44">
        <f t="shared" si="43"/>
        <v>0</v>
      </c>
      <c r="BR40" s="70">
        <v>1820</v>
      </c>
    </row>
    <row r="41" spans="1:70" ht="12.75" customHeight="1">
      <c r="A41" s="210" t="str">
        <f t="shared" ref="A41:A43" si="44">"CR5"&amp;REPT(0,4-LEN(BR41))&amp;BR41</f>
        <v>CR51805</v>
      </c>
      <c r="B41" s="161" t="s">
        <v>1168</v>
      </c>
      <c r="C41" s="161" t="s">
        <v>1179</v>
      </c>
      <c r="D41" s="243" t="s">
        <v>7</v>
      </c>
      <c r="E41" s="243"/>
      <c r="F41" s="212" t="s">
        <v>427</v>
      </c>
      <c r="G41" s="212" t="s">
        <v>87</v>
      </c>
      <c r="H41" s="212" t="s">
        <v>74</v>
      </c>
      <c r="I41" s="223" t="s">
        <v>1798</v>
      </c>
      <c r="J41" s="636" t="s">
        <v>1808</v>
      </c>
      <c r="K41" s="636" t="s">
        <v>1801</v>
      </c>
      <c r="L41" s="223" t="s">
        <v>1799</v>
      </c>
      <c r="M41" s="212">
        <v>7.0209999999999999</v>
      </c>
      <c r="N41" s="210">
        <v>2</v>
      </c>
      <c r="O41" s="210"/>
      <c r="P41" s="210"/>
      <c r="Q41" s="224"/>
      <c r="R41" s="195"/>
      <c r="S41" s="196"/>
      <c r="T41" s="197"/>
      <c r="U41" s="198"/>
      <c r="V41" s="199"/>
      <c r="W41" s="200"/>
      <c r="X41" s="201"/>
      <c r="Y41" s="202"/>
      <c r="Z41" s="203"/>
      <c r="AA41" s="204"/>
      <c r="AB41" s="242"/>
      <c r="AC41" s="242"/>
      <c r="AD41" s="213">
        <f t="shared" si="3"/>
        <v>0</v>
      </c>
      <c r="AE41" s="214">
        <f t="shared" ref="AE41:AE43" si="45">N41*AD41</f>
        <v>0</v>
      </c>
      <c r="AF41" s="62"/>
      <c r="AG41" s="62"/>
      <c r="AH41" s="63"/>
      <c r="AI41" s="62"/>
      <c r="AJ41" s="62"/>
      <c r="AK41" s="62"/>
      <c r="AL41" s="516"/>
      <c r="AM41" s="510"/>
      <c r="AN41" s="62">
        <f>ROUND(CEILING(AR41*('Summary '!$J$2/100+1),5),0)-1</f>
        <v>179</v>
      </c>
      <c r="AO41" s="63">
        <f t="shared" si="4"/>
        <v>0</v>
      </c>
      <c r="AP41" s="63">
        <f t="shared" si="5"/>
        <v>0</v>
      </c>
      <c r="AQ41" s="63"/>
      <c r="AR41" s="62">
        <v>144</v>
      </c>
      <c r="AS41" s="62"/>
      <c r="AT41" s="510"/>
      <c r="AU41" s="511"/>
      <c r="AV41" s="511">
        <f t="shared" si="31"/>
        <v>144</v>
      </c>
      <c r="AW41" s="511">
        <f t="shared" si="32"/>
        <v>144</v>
      </c>
      <c r="AX41" s="234"/>
      <c r="AY41" s="235"/>
      <c r="AZ41" s="236"/>
      <c r="BA41" s="249"/>
      <c r="BB41" s="238"/>
      <c r="BC41" s="239">
        <f t="shared" si="33"/>
        <v>0</v>
      </c>
      <c r="BD41" s="210">
        <f t="shared" si="34"/>
        <v>0</v>
      </c>
      <c r="BE41" s="512">
        <f t="shared" si="35"/>
        <v>151.20000000000002</v>
      </c>
      <c r="BF41" s="242"/>
      <c r="BG41" s="210">
        <f t="shared" si="11"/>
        <v>0</v>
      </c>
      <c r="BH41" s="512">
        <f t="shared" si="36"/>
        <v>158.4</v>
      </c>
      <c r="BI41" s="242"/>
      <c r="BJ41" s="210">
        <f t="shared" si="37"/>
        <v>0</v>
      </c>
      <c r="BK41" s="512">
        <f t="shared" si="38"/>
        <v>165.6</v>
      </c>
      <c r="BL41" s="242"/>
      <c r="BM41" s="210">
        <f t="shared" si="39"/>
        <v>0</v>
      </c>
      <c r="BN41" s="512">
        <f t="shared" si="40"/>
        <v>172.79999999999998</v>
      </c>
      <c r="BO41" s="397">
        <f t="shared" si="41"/>
        <v>0</v>
      </c>
      <c r="BP41" s="210">
        <f t="shared" si="42"/>
        <v>0</v>
      </c>
      <c r="BQ41" s="210">
        <f t="shared" si="43"/>
        <v>0</v>
      </c>
      <c r="BR41" s="215">
        <v>1805</v>
      </c>
    </row>
    <row r="42" spans="1:70" ht="12.75" customHeight="1">
      <c r="A42" s="210" t="str">
        <f t="shared" si="44"/>
        <v>CR51969</v>
      </c>
      <c r="B42" s="161" t="s">
        <v>1168</v>
      </c>
      <c r="C42" s="161" t="s">
        <v>1180</v>
      </c>
      <c r="D42" s="243" t="s">
        <v>7</v>
      </c>
      <c r="E42" s="243"/>
      <c r="F42" s="212" t="s">
        <v>427</v>
      </c>
      <c r="G42" s="212" t="s">
        <v>87</v>
      </c>
      <c r="H42" s="212" t="s">
        <v>74</v>
      </c>
      <c r="I42" s="223" t="s">
        <v>1798</v>
      </c>
      <c r="J42" s="636" t="s">
        <v>1808</v>
      </c>
      <c r="K42" s="636" t="s">
        <v>1801</v>
      </c>
      <c r="L42" s="223" t="s">
        <v>1799</v>
      </c>
      <c r="M42" s="212">
        <v>4.4000000000000004</v>
      </c>
      <c r="N42" s="210">
        <v>2</v>
      </c>
      <c r="O42" s="210"/>
      <c r="P42" s="210"/>
      <c r="Q42" s="224"/>
      <c r="R42" s="195"/>
      <c r="S42" s="196"/>
      <c r="T42" s="197"/>
      <c r="U42" s="198"/>
      <c r="V42" s="199"/>
      <c r="W42" s="200"/>
      <c r="X42" s="201"/>
      <c r="Y42" s="202"/>
      <c r="Z42" s="203"/>
      <c r="AA42" s="204"/>
      <c r="AB42" s="242"/>
      <c r="AC42" s="242"/>
      <c r="AD42" s="213">
        <f t="shared" si="3"/>
        <v>0</v>
      </c>
      <c r="AE42" s="214">
        <f t="shared" si="45"/>
        <v>0</v>
      </c>
      <c r="AF42" s="62"/>
      <c r="AG42" s="62"/>
      <c r="AH42" s="63"/>
      <c r="AI42" s="62"/>
      <c r="AJ42" s="62"/>
      <c r="AK42" s="62"/>
      <c r="AL42" s="516"/>
      <c r="AM42" s="510"/>
      <c r="AN42" s="62">
        <f>ROUND(CEILING(AR42*('Summary '!$J$2/100+1),5),0)-1</f>
        <v>139</v>
      </c>
      <c r="AO42" s="63">
        <f t="shared" si="4"/>
        <v>0</v>
      </c>
      <c r="AP42" s="63">
        <f t="shared" si="5"/>
        <v>0</v>
      </c>
      <c r="AQ42" s="63"/>
      <c r="AR42" s="62">
        <v>114</v>
      </c>
      <c r="AS42" s="62"/>
      <c r="AT42" s="510"/>
      <c r="AU42" s="511"/>
      <c r="AV42" s="511">
        <f t="shared" si="31"/>
        <v>114</v>
      </c>
      <c r="AW42" s="511">
        <f t="shared" si="32"/>
        <v>114</v>
      </c>
      <c r="AX42" s="234"/>
      <c r="AY42" s="235"/>
      <c r="AZ42" s="236"/>
      <c r="BA42" s="249"/>
      <c r="BB42" s="238"/>
      <c r="BC42" s="239">
        <f t="shared" si="33"/>
        <v>0</v>
      </c>
      <c r="BD42" s="210">
        <f t="shared" si="34"/>
        <v>0</v>
      </c>
      <c r="BE42" s="512">
        <f t="shared" si="35"/>
        <v>119.7</v>
      </c>
      <c r="BF42" s="242"/>
      <c r="BG42" s="210">
        <f t="shared" si="11"/>
        <v>0</v>
      </c>
      <c r="BH42" s="512">
        <f t="shared" si="36"/>
        <v>125.4</v>
      </c>
      <c r="BI42" s="242"/>
      <c r="BJ42" s="210">
        <f t="shared" si="37"/>
        <v>0</v>
      </c>
      <c r="BK42" s="512">
        <f t="shared" si="38"/>
        <v>131.1</v>
      </c>
      <c r="BL42" s="242"/>
      <c r="BM42" s="210">
        <f t="shared" si="39"/>
        <v>0</v>
      </c>
      <c r="BN42" s="512">
        <f t="shared" si="40"/>
        <v>136.79999999999998</v>
      </c>
      <c r="BO42" s="397">
        <f t="shared" si="41"/>
        <v>0</v>
      </c>
      <c r="BP42" s="210">
        <f t="shared" si="42"/>
        <v>0</v>
      </c>
      <c r="BQ42" s="210">
        <f t="shared" si="43"/>
        <v>0</v>
      </c>
      <c r="BR42" s="215">
        <v>1969</v>
      </c>
    </row>
    <row r="43" spans="1:70" ht="12.75" customHeight="1">
      <c r="A43" s="210" t="str">
        <f t="shared" si="44"/>
        <v>CR51962</v>
      </c>
      <c r="B43" s="161" t="s">
        <v>1168</v>
      </c>
      <c r="C43" s="161" t="s">
        <v>1181</v>
      </c>
      <c r="D43" s="243" t="s">
        <v>7</v>
      </c>
      <c r="E43" s="243"/>
      <c r="F43" s="212" t="s">
        <v>427</v>
      </c>
      <c r="G43" s="212" t="s">
        <v>87</v>
      </c>
      <c r="H43" s="212" t="s">
        <v>74</v>
      </c>
      <c r="I43" s="223" t="s">
        <v>1798</v>
      </c>
      <c r="J43" s="636" t="s">
        <v>1808</v>
      </c>
      <c r="K43" s="636" t="s">
        <v>1801</v>
      </c>
      <c r="L43" s="223" t="s">
        <v>1799</v>
      </c>
      <c r="M43" s="212">
        <v>4.4000000000000004</v>
      </c>
      <c r="N43" s="210">
        <v>2</v>
      </c>
      <c r="O43" s="210"/>
      <c r="P43" s="210"/>
      <c r="Q43" s="224"/>
      <c r="R43" s="195"/>
      <c r="S43" s="196"/>
      <c r="T43" s="197"/>
      <c r="U43" s="198"/>
      <c r="V43" s="199"/>
      <c r="W43" s="200"/>
      <c r="X43" s="201"/>
      <c r="Y43" s="202"/>
      <c r="Z43" s="203"/>
      <c r="AA43" s="204"/>
      <c r="AB43" s="242"/>
      <c r="AC43" s="242"/>
      <c r="AD43" s="213">
        <f t="shared" si="3"/>
        <v>0</v>
      </c>
      <c r="AE43" s="214">
        <f t="shared" si="45"/>
        <v>0</v>
      </c>
      <c r="AF43" s="62"/>
      <c r="AG43" s="62"/>
      <c r="AH43" s="63"/>
      <c r="AI43" s="62"/>
      <c r="AJ43" s="62"/>
      <c r="AK43" s="62"/>
      <c r="AL43" s="516"/>
      <c r="AM43" s="510"/>
      <c r="AN43" s="62">
        <f>ROUND(CEILING(AR43*('Summary '!$J$2/100+1),5),0)-1</f>
        <v>139</v>
      </c>
      <c r="AO43" s="63">
        <f t="shared" si="4"/>
        <v>0</v>
      </c>
      <c r="AP43" s="63">
        <f t="shared" si="5"/>
        <v>0</v>
      </c>
      <c r="AQ43" s="63"/>
      <c r="AR43" s="62">
        <v>114</v>
      </c>
      <c r="AS43" s="62"/>
      <c r="AT43" s="510"/>
      <c r="AU43" s="511"/>
      <c r="AV43" s="511">
        <f t="shared" si="31"/>
        <v>114</v>
      </c>
      <c r="AW43" s="511">
        <f t="shared" si="32"/>
        <v>114</v>
      </c>
      <c r="AX43" s="234"/>
      <c r="AY43" s="235"/>
      <c r="AZ43" s="236"/>
      <c r="BA43" s="249"/>
      <c r="BB43" s="238"/>
      <c r="BC43" s="239">
        <f t="shared" si="33"/>
        <v>0</v>
      </c>
      <c r="BD43" s="210">
        <f t="shared" si="34"/>
        <v>0</v>
      </c>
      <c r="BE43" s="512">
        <f t="shared" si="35"/>
        <v>119.7</v>
      </c>
      <c r="BF43" s="242"/>
      <c r="BG43" s="210">
        <f t="shared" si="11"/>
        <v>0</v>
      </c>
      <c r="BH43" s="512">
        <f t="shared" si="36"/>
        <v>125.4</v>
      </c>
      <c r="BI43" s="242"/>
      <c r="BJ43" s="210">
        <f t="shared" si="37"/>
        <v>0</v>
      </c>
      <c r="BK43" s="512">
        <f t="shared" si="38"/>
        <v>131.1</v>
      </c>
      <c r="BL43" s="242"/>
      <c r="BM43" s="210">
        <f t="shared" si="39"/>
        <v>0</v>
      </c>
      <c r="BN43" s="512">
        <f t="shared" si="40"/>
        <v>136.79999999999998</v>
      </c>
      <c r="BO43" s="397">
        <f t="shared" si="41"/>
        <v>0</v>
      </c>
      <c r="BP43" s="210">
        <f t="shared" si="42"/>
        <v>0</v>
      </c>
      <c r="BQ43" s="210">
        <f t="shared" si="43"/>
        <v>0</v>
      </c>
      <c r="BR43" s="215">
        <v>1962</v>
      </c>
    </row>
    <row r="44" spans="1:70" ht="17">
      <c r="A44" s="71"/>
      <c r="B44" s="192"/>
      <c r="C44" s="293" t="s">
        <v>1182</v>
      </c>
      <c r="D44" s="72"/>
      <c r="E44" s="207"/>
      <c r="F44" s="86"/>
      <c r="G44" s="86"/>
      <c r="H44" s="86"/>
      <c r="I44" s="86"/>
      <c r="J44" s="86"/>
      <c r="K44" s="86"/>
      <c r="L44" s="86"/>
      <c r="M44" s="86"/>
      <c r="N44" s="73"/>
      <c r="O44" s="86"/>
      <c r="P44" s="86"/>
      <c r="Q44" s="557"/>
      <c r="R44" s="557"/>
      <c r="S44" s="557"/>
      <c r="T44" s="557"/>
      <c r="U44" s="557"/>
      <c r="V44" s="557"/>
      <c r="W44" s="557"/>
      <c r="X44" s="557"/>
      <c r="Y44" s="557"/>
      <c r="Z44" s="557"/>
      <c r="AA44" s="557"/>
      <c r="AB44" s="557"/>
      <c r="AC44" s="557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557"/>
      <c r="AY44" s="557"/>
      <c r="AZ44" s="557"/>
      <c r="BA44" s="557"/>
      <c r="BB44" s="557"/>
      <c r="BC44" s="86"/>
      <c r="BD44" s="86"/>
      <c r="BE44" s="86"/>
      <c r="BF44" s="557"/>
      <c r="BG44" s="86"/>
      <c r="BH44" s="86"/>
      <c r="BI44" s="557"/>
      <c r="BJ44" s="86"/>
      <c r="BK44" s="86"/>
      <c r="BL44" s="557"/>
      <c r="BM44" s="86"/>
      <c r="BN44" s="86"/>
      <c r="BO44" s="86"/>
      <c r="BP44" s="86"/>
      <c r="BQ44" s="81"/>
      <c r="BR44" s="82"/>
    </row>
    <row r="45" spans="1:70" ht="12.75" customHeight="1">
      <c r="A45" s="44" t="str">
        <f>"CR5"&amp;REPT(0,4-LEN(BR45))&amp;BR45</f>
        <v>CR51677</v>
      </c>
      <c r="B45" s="161" t="s">
        <v>1182</v>
      </c>
      <c r="C45" s="161" t="s">
        <v>1183</v>
      </c>
      <c r="D45" s="46" t="s">
        <v>7</v>
      </c>
      <c r="E45" s="243"/>
      <c r="F45" s="48" t="s">
        <v>58</v>
      </c>
      <c r="G45" s="48" t="s">
        <v>76</v>
      </c>
      <c r="H45" s="48" t="s">
        <v>74</v>
      </c>
      <c r="I45" s="223" t="s">
        <v>1798</v>
      </c>
      <c r="J45" s="636" t="s">
        <v>1808</v>
      </c>
      <c r="K45" s="636" t="s">
        <v>1801</v>
      </c>
      <c r="L45" s="223" t="s">
        <v>1799</v>
      </c>
      <c r="M45" s="48">
        <v>4.08</v>
      </c>
      <c r="N45" s="554">
        <v>4</v>
      </c>
      <c r="O45" s="430"/>
      <c r="P45" s="430"/>
      <c r="Q45" s="421"/>
      <c r="R45" s="123"/>
      <c r="S45" s="51"/>
      <c r="T45" s="52"/>
      <c r="U45" s="124"/>
      <c r="V45" s="54"/>
      <c r="W45" s="55"/>
      <c r="X45" s="56"/>
      <c r="Y45" s="57"/>
      <c r="Z45" s="58"/>
      <c r="AA45" s="125"/>
      <c r="AB45" s="69"/>
      <c r="AC45" s="69"/>
      <c r="AD45" s="213">
        <f t="shared" si="3"/>
        <v>0</v>
      </c>
      <c r="AE45" s="61">
        <f>N45*AD45</f>
        <v>0</v>
      </c>
      <c r="AF45" s="62"/>
      <c r="AG45" s="62"/>
      <c r="AH45" s="63"/>
      <c r="AI45" s="62"/>
      <c r="AJ45" s="62"/>
      <c r="AK45" s="62"/>
      <c r="AL45" s="516"/>
      <c r="AM45" s="510"/>
      <c r="AN45" s="62">
        <f>ROUND(CEILING(AR45*('Summary '!$J$2/100+1),5),0)-1</f>
        <v>129</v>
      </c>
      <c r="AO45" s="63">
        <f t="shared" si="4"/>
        <v>0</v>
      </c>
      <c r="AP45" s="63">
        <f t="shared" si="5"/>
        <v>0</v>
      </c>
      <c r="AQ45" s="63"/>
      <c r="AR45" s="62">
        <v>104</v>
      </c>
      <c r="AS45" s="62"/>
      <c r="AT45" s="514"/>
      <c r="AU45" s="515"/>
      <c r="AV45" s="511">
        <f t="shared" ref="AV45:AV61" si="46">IF(OrderFormType="Wholesale",CEILING(AR45*ExchRate,ExchRateRoundUpTo),CEILING(AN45*ExchRate,ExchRateRoundUpTo)/1.22)</f>
        <v>104</v>
      </c>
      <c r="AW45" s="511">
        <f t="shared" ref="AW45:AW61" si="47">AV45*(1+AO45+AP45)</f>
        <v>104</v>
      </c>
      <c r="AX45" s="64"/>
      <c r="AY45" s="65"/>
      <c r="AZ45" s="66"/>
      <c r="BA45" s="126"/>
      <c r="BB45" s="68"/>
      <c r="BC45" s="45">
        <f t="shared" ref="BC45:BC61" si="48">SUM(AX45:BB45)</f>
        <v>0</v>
      </c>
      <c r="BD45" s="44">
        <f t="shared" ref="BD45:BD61" si="49">N45*BC45</f>
        <v>0</v>
      </c>
      <c r="BE45" s="512">
        <f t="shared" ref="BE45:BE61" si="50">AV45*(1.05+AO45+AP45)</f>
        <v>109.2</v>
      </c>
      <c r="BF45" s="69"/>
      <c r="BG45" s="210">
        <f t="shared" si="11"/>
        <v>0</v>
      </c>
      <c r="BH45" s="512">
        <f t="shared" ref="BH45:BH61" si="51">$AV45*(1.1+$AO45+$AP45)</f>
        <v>114.4</v>
      </c>
      <c r="BI45" s="69"/>
      <c r="BJ45" s="44">
        <f t="shared" ref="BJ45:BJ61" si="52">N45*BI45</f>
        <v>0</v>
      </c>
      <c r="BK45" s="512">
        <f t="shared" ref="BK45:BK61" si="53">AV45*(1.15+AO45+AP45)</f>
        <v>119.6</v>
      </c>
      <c r="BL45" s="69"/>
      <c r="BM45" s="210">
        <f t="shared" ref="BM45:BM61" si="54">N45*BL45</f>
        <v>0</v>
      </c>
      <c r="BN45" s="512">
        <f t="shared" ref="BN45:BN61" si="55">AV45*(1.2+AO45+AP45)</f>
        <v>124.8</v>
      </c>
      <c r="BO45" s="397">
        <f t="shared" ref="BO45:BO61" si="56">(AD45*AW45)+(BC45*BE45)+(BF45*BH45)+(BI45*BK45)+(BL45*BN45)</f>
        <v>0</v>
      </c>
      <c r="BP45" s="210">
        <f t="shared" ref="BP45:BP61" si="57">AD45+BC45+BF45+BI45+BL45</f>
        <v>0</v>
      </c>
      <c r="BQ45" s="44">
        <f t="shared" ref="BQ45:BQ61" si="58">N45*BP45</f>
        <v>0</v>
      </c>
      <c r="BR45" s="70">
        <v>1677</v>
      </c>
    </row>
    <row r="46" spans="1:70" ht="12" customHeight="1">
      <c r="A46" s="44" t="str">
        <f>"CR5"&amp;REPT(0,4-LEN(BR46))&amp;BR46</f>
        <v>CR51678</v>
      </c>
      <c r="B46" s="161" t="s">
        <v>1182</v>
      </c>
      <c r="C46" s="161" t="s">
        <v>1184</v>
      </c>
      <c r="D46" s="46" t="s">
        <v>7</v>
      </c>
      <c r="E46" s="243"/>
      <c r="F46" s="48" t="s">
        <v>58</v>
      </c>
      <c r="G46" s="48" t="s">
        <v>76</v>
      </c>
      <c r="H46" s="48" t="s">
        <v>74</v>
      </c>
      <c r="I46" s="223" t="s">
        <v>1798</v>
      </c>
      <c r="J46" s="636" t="s">
        <v>1808</v>
      </c>
      <c r="K46" s="636" t="s">
        <v>1801</v>
      </c>
      <c r="L46" s="223" t="s">
        <v>1799</v>
      </c>
      <c r="M46" s="48">
        <v>4.4000000000000004</v>
      </c>
      <c r="N46" s="554">
        <v>4</v>
      </c>
      <c r="O46" s="430"/>
      <c r="P46" s="430"/>
      <c r="Q46" s="421"/>
      <c r="R46" s="123"/>
      <c r="S46" s="51"/>
      <c r="T46" s="52"/>
      <c r="U46" s="124"/>
      <c r="V46" s="54"/>
      <c r="W46" s="55"/>
      <c r="X46" s="56"/>
      <c r="Y46" s="57"/>
      <c r="Z46" s="58"/>
      <c r="AA46" s="125"/>
      <c r="AB46" s="69"/>
      <c r="AC46" s="69"/>
      <c r="AD46" s="213">
        <f t="shared" si="3"/>
        <v>0</v>
      </c>
      <c r="AE46" s="61">
        <f>N46*AD46</f>
        <v>0</v>
      </c>
      <c r="AF46" s="62"/>
      <c r="AG46" s="62"/>
      <c r="AH46" s="63"/>
      <c r="AI46" s="62"/>
      <c r="AJ46" s="62"/>
      <c r="AK46" s="62"/>
      <c r="AL46" s="516"/>
      <c r="AM46" s="510"/>
      <c r="AN46" s="62">
        <f>ROUND(CEILING(AR46*('Summary '!$J$2/100+1),5),0)-1</f>
        <v>139</v>
      </c>
      <c r="AO46" s="63">
        <f t="shared" si="4"/>
        <v>0</v>
      </c>
      <c r="AP46" s="63">
        <f t="shared" si="5"/>
        <v>0</v>
      </c>
      <c r="AQ46" s="63"/>
      <c r="AR46" s="62">
        <v>114</v>
      </c>
      <c r="AS46" s="62"/>
      <c r="AT46" s="514"/>
      <c r="AU46" s="515"/>
      <c r="AV46" s="511">
        <f t="shared" si="46"/>
        <v>114</v>
      </c>
      <c r="AW46" s="511">
        <f t="shared" si="47"/>
        <v>114</v>
      </c>
      <c r="AX46" s="64"/>
      <c r="AY46" s="65"/>
      <c r="AZ46" s="66"/>
      <c r="BA46" s="126"/>
      <c r="BB46" s="68"/>
      <c r="BC46" s="45">
        <f t="shared" si="48"/>
        <v>0</v>
      </c>
      <c r="BD46" s="44">
        <f t="shared" si="49"/>
        <v>0</v>
      </c>
      <c r="BE46" s="512">
        <f t="shared" si="50"/>
        <v>119.7</v>
      </c>
      <c r="BF46" s="69"/>
      <c r="BG46" s="210">
        <f t="shared" si="11"/>
        <v>0</v>
      </c>
      <c r="BH46" s="512">
        <f t="shared" si="51"/>
        <v>125.4</v>
      </c>
      <c r="BI46" s="69"/>
      <c r="BJ46" s="44">
        <f t="shared" si="52"/>
        <v>0</v>
      </c>
      <c r="BK46" s="512">
        <f t="shared" si="53"/>
        <v>131.1</v>
      </c>
      <c r="BL46" s="69"/>
      <c r="BM46" s="210">
        <f t="shared" si="54"/>
        <v>0</v>
      </c>
      <c r="BN46" s="512">
        <f t="shared" si="55"/>
        <v>136.79999999999998</v>
      </c>
      <c r="BO46" s="397">
        <f t="shared" si="56"/>
        <v>0</v>
      </c>
      <c r="BP46" s="210">
        <f t="shared" si="57"/>
        <v>0</v>
      </c>
      <c r="BQ46" s="44">
        <f t="shared" si="58"/>
        <v>0</v>
      </c>
      <c r="BR46" s="70">
        <v>1678</v>
      </c>
    </row>
    <row r="47" spans="1:70" ht="12.75" customHeight="1">
      <c r="A47" s="44" t="str">
        <f>"CR5"&amp;REPT(0,4-LEN(BR47))&amp;BR47</f>
        <v>CR51679</v>
      </c>
      <c r="B47" s="161" t="s">
        <v>1182</v>
      </c>
      <c r="C47" s="161" t="s">
        <v>1185</v>
      </c>
      <c r="D47" s="46" t="s">
        <v>7</v>
      </c>
      <c r="E47" s="243"/>
      <c r="F47" s="48" t="s">
        <v>58</v>
      </c>
      <c r="G47" s="48" t="s">
        <v>76</v>
      </c>
      <c r="H47" s="48" t="s">
        <v>74</v>
      </c>
      <c r="I47" s="223" t="s">
        <v>1798</v>
      </c>
      <c r="J47" s="636" t="s">
        <v>1808</v>
      </c>
      <c r="K47" s="636" t="s">
        <v>1801</v>
      </c>
      <c r="L47" s="223" t="s">
        <v>1799</v>
      </c>
      <c r="M47" s="48">
        <v>4.0599999999999996</v>
      </c>
      <c r="N47" s="554">
        <v>4</v>
      </c>
      <c r="O47" s="430"/>
      <c r="P47" s="430"/>
      <c r="Q47" s="421"/>
      <c r="R47" s="123"/>
      <c r="S47" s="51"/>
      <c r="T47" s="52"/>
      <c r="U47" s="124"/>
      <c r="V47" s="54"/>
      <c r="W47" s="55"/>
      <c r="X47" s="56"/>
      <c r="Y47" s="57"/>
      <c r="Z47" s="58"/>
      <c r="AA47" s="125"/>
      <c r="AB47" s="69"/>
      <c r="AC47" s="69"/>
      <c r="AD47" s="213">
        <f t="shared" si="3"/>
        <v>0</v>
      </c>
      <c r="AE47" s="61">
        <f>N47*AD47</f>
        <v>0</v>
      </c>
      <c r="AF47" s="62"/>
      <c r="AG47" s="62"/>
      <c r="AH47" s="63"/>
      <c r="AI47" s="62"/>
      <c r="AJ47" s="62"/>
      <c r="AK47" s="62"/>
      <c r="AL47" s="516"/>
      <c r="AM47" s="510"/>
      <c r="AN47" s="62">
        <f>ROUND(CEILING(AR47*('Summary '!$J$2/100+1),5),0)-1</f>
        <v>129</v>
      </c>
      <c r="AO47" s="63">
        <f t="shared" si="4"/>
        <v>0</v>
      </c>
      <c r="AP47" s="63">
        <f t="shared" si="5"/>
        <v>0</v>
      </c>
      <c r="AQ47" s="63"/>
      <c r="AR47" s="62">
        <v>104</v>
      </c>
      <c r="AS47" s="62"/>
      <c r="AT47" s="514"/>
      <c r="AU47" s="515"/>
      <c r="AV47" s="511">
        <f t="shared" si="46"/>
        <v>104</v>
      </c>
      <c r="AW47" s="511">
        <f t="shared" si="47"/>
        <v>104</v>
      </c>
      <c r="AX47" s="64"/>
      <c r="AY47" s="65"/>
      <c r="AZ47" s="66"/>
      <c r="BA47" s="126"/>
      <c r="BB47" s="68"/>
      <c r="BC47" s="45">
        <f t="shared" si="48"/>
        <v>0</v>
      </c>
      <c r="BD47" s="44">
        <f t="shared" si="49"/>
        <v>0</v>
      </c>
      <c r="BE47" s="512">
        <f t="shared" si="50"/>
        <v>109.2</v>
      </c>
      <c r="BF47" s="69"/>
      <c r="BG47" s="210">
        <f t="shared" si="11"/>
        <v>0</v>
      </c>
      <c r="BH47" s="512">
        <f t="shared" si="51"/>
        <v>114.4</v>
      </c>
      <c r="BI47" s="69"/>
      <c r="BJ47" s="44">
        <f t="shared" si="52"/>
        <v>0</v>
      </c>
      <c r="BK47" s="512">
        <f t="shared" si="53"/>
        <v>119.6</v>
      </c>
      <c r="BL47" s="69"/>
      <c r="BM47" s="210">
        <f t="shared" si="54"/>
        <v>0</v>
      </c>
      <c r="BN47" s="512">
        <f t="shared" si="55"/>
        <v>124.8</v>
      </c>
      <c r="BO47" s="397">
        <f t="shared" si="56"/>
        <v>0</v>
      </c>
      <c r="BP47" s="210">
        <f t="shared" si="57"/>
        <v>0</v>
      </c>
      <c r="BQ47" s="44">
        <f t="shared" si="58"/>
        <v>0</v>
      </c>
      <c r="BR47" s="70">
        <v>1679</v>
      </c>
    </row>
    <row r="48" spans="1:70" ht="12.75" customHeight="1">
      <c r="A48" s="44" t="str">
        <f>"CR5"&amp;REPT(0,4-LEN(BR48))&amp;BR48</f>
        <v>CR51803</v>
      </c>
      <c r="B48" s="161" t="s">
        <v>1182</v>
      </c>
      <c r="C48" s="161" t="s">
        <v>1186</v>
      </c>
      <c r="D48" s="46" t="s">
        <v>7</v>
      </c>
      <c r="E48" s="243"/>
      <c r="F48" s="118" t="s">
        <v>427</v>
      </c>
      <c r="G48" s="48" t="s">
        <v>99</v>
      </c>
      <c r="H48" s="48" t="s">
        <v>74</v>
      </c>
      <c r="I48" s="223" t="s">
        <v>1798</v>
      </c>
      <c r="J48" s="636" t="s">
        <v>1808</v>
      </c>
      <c r="K48" s="636" t="s">
        <v>1801</v>
      </c>
      <c r="L48" s="223" t="s">
        <v>1799</v>
      </c>
      <c r="M48" s="48">
        <v>5.6</v>
      </c>
      <c r="N48" s="427">
        <v>3</v>
      </c>
      <c r="O48" s="430"/>
      <c r="P48" s="430"/>
      <c r="Q48" s="421"/>
      <c r="R48" s="50"/>
      <c r="S48" s="51"/>
      <c r="T48" s="52"/>
      <c r="U48" s="124"/>
      <c r="V48" s="54"/>
      <c r="W48" s="55"/>
      <c r="X48" s="56"/>
      <c r="Y48" s="57"/>
      <c r="Z48" s="58"/>
      <c r="AA48" s="59"/>
      <c r="AB48" s="69"/>
      <c r="AC48" s="69"/>
      <c r="AD48" s="213">
        <f t="shared" si="3"/>
        <v>0</v>
      </c>
      <c r="AE48" s="61">
        <f>N48*AD48</f>
        <v>0</v>
      </c>
      <c r="AF48" s="62"/>
      <c r="AG48" s="62"/>
      <c r="AH48" s="63"/>
      <c r="AI48" s="62"/>
      <c r="AJ48" s="62"/>
      <c r="AK48" s="62"/>
      <c r="AL48" s="516"/>
      <c r="AM48" s="510"/>
      <c r="AN48" s="62">
        <f>ROUND(CEILING(AR48*('Summary '!$J$2/100+1),5),0)-1</f>
        <v>154</v>
      </c>
      <c r="AO48" s="63">
        <f t="shared" si="4"/>
        <v>0</v>
      </c>
      <c r="AP48" s="63">
        <f t="shared" si="5"/>
        <v>0</v>
      </c>
      <c r="AQ48" s="63"/>
      <c r="AR48" s="62">
        <v>124</v>
      </c>
      <c r="AS48" s="62"/>
      <c r="AT48" s="514"/>
      <c r="AU48" s="515"/>
      <c r="AV48" s="511">
        <f t="shared" si="46"/>
        <v>124</v>
      </c>
      <c r="AW48" s="511">
        <f t="shared" si="47"/>
        <v>124</v>
      </c>
      <c r="AX48" s="64"/>
      <c r="AY48" s="65"/>
      <c r="AZ48" s="66"/>
      <c r="BA48" s="67"/>
      <c r="BB48" s="68"/>
      <c r="BC48" s="45">
        <f t="shared" si="48"/>
        <v>0</v>
      </c>
      <c r="BD48" s="44">
        <f t="shared" si="49"/>
        <v>0</v>
      </c>
      <c r="BE48" s="512">
        <f t="shared" si="50"/>
        <v>130.20000000000002</v>
      </c>
      <c r="BF48" s="69"/>
      <c r="BG48" s="210">
        <f t="shared" si="11"/>
        <v>0</v>
      </c>
      <c r="BH48" s="512">
        <f t="shared" si="51"/>
        <v>136.4</v>
      </c>
      <c r="BI48" s="69"/>
      <c r="BJ48" s="44">
        <f t="shared" si="52"/>
        <v>0</v>
      </c>
      <c r="BK48" s="512">
        <f t="shared" si="53"/>
        <v>142.6</v>
      </c>
      <c r="BL48" s="69"/>
      <c r="BM48" s="210">
        <f t="shared" si="54"/>
        <v>0</v>
      </c>
      <c r="BN48" s="512">
        <f t="shared" si="55"/>
        <v>148.79999999999998</v>
      </c>
      <c r="BO48" s="397">
        <f t="shared" si="56"/>
        <v>0</v>
      </c>
      <c r="BP48" s="210">
        <f t="shared" si="57"/>
        <v>0</v>
      </c>
      <c r="BQ48" s="44">
        <f t="shared" si="58"/>
        <v>0</v>
      </c>
      <c r="BR48" s="70">
        <v>1803</v>
      </c>
    </row>
    <row r="49" spans="1:70" ht="12.75" customHeight="1">
      <c r="A49" s="44" t="str">
        <f t="shared" ref="A49" si="59">"CR5"&amp;REPT(0,4-LEN(BR49))&amp;BR49</f>
        <v>CR51800</v>
      </c>
      <c r="B49" s="161" t="s">
        <v>1182</v>
      </c>
      <c r="C49" s="161" t="s">
        <v>1187</v>
      </c>
      <c r="D49" s="46" t="s">
        <v>7</v>
      </c>
      <c r="E49" s="243"/>
      <c r="F49" s="48" t="s">
        <v>57</v>
      </c>
      <c r="G49" s="48" t="s">
        <v>99</v>
      </c>
      <c r="H49" s="48" t="s">
        <v>74</v>
      </c>
      <c r="I49" s="223" t="s">
        <v>1798</v>
      </c>
      <c r="J49" s="636" t="s">
        <v>1808</v>
      </c>
      <c r="K49" s="636" t="s">
        <v>1801</v>
      </c>
      <c r="L49" s="223" t="s">
        <v>1799</v>
      </c>
      <c r="M49" s="48">
        <v>6.133</v>
      </c>
      <c r="N49" s="427">
        <v>2</v>
      </c>
      <c r="O49" s="430"/>
      <c r="P49" s="430"/>
      <c r="Q49" s="421"/>
      <c r="R49" s="50"/>
      <c r="S49" s="51"/>
      <c r="T49" s="52"/>
      <c r="U49" s="124"/>
      <c r="V49" s="54"/>
      <c r="W49" s="55"/>
      <c r="X49" s="56"/>
      <c r="Y49" s="57"/>
      <c r="Z49" s="58"/>
      <c r="AA49" s="59"/>
      <c r="AB49" s="69"/>
      <c r="AC49" s="69"/>
      <c r="AD49" s="213">
        <f t="shared" si="3"/>
        <v>0</v>
      </c>
      <c r="AE49" s="61">
        <f t="shared" ref="AE49" si="60">N49*AD49</f>
        <v>0</v>
      </c>
      <c r="AF49" s="62"/>
      <c r="AG49" s="62"/>
      <c r="AH49" s="63"/>
      <c r="AI49" s="62"/>
      <c r="AJ49" s="62"/>
      <c r="AK49" s="62"/>
      <c r="AL49" s="516"/>
      <c r="AM49" s="510"/>
      <c r="AN49" s="62">
        <f>ROUND(CEILING(AR49*('Summary '!$J$2/100+1),5),0)-1</f>
        <v>164</v>
      </c>
      <c r="AO49" s="63">
        <f t="shared" si="4"/>
        <v>0</v>
      </c>
      <c r="AP49" s="63">
        <f t="shared" si="5"/>
        <v>0</v>
      </c>
      <c r="AQ49" s="63"/>
      <c r="AR49" s="62">
        <v>134</v>
      </c>
      <c r="AS49" s="62"/>
      <c r="AT49" s="514"/>
      <c r="AU49" s="515"/>
      <c r="AV49" s="511">
        <f t="shared" si="46"/>
        <v>134</v>
      </c>
      <c r="AW49" s="511">
        <f t="shared" si="47"/>
        <v>134</v>
      </c>
      <c r="AX49" s="64"/>
      <c r="AY49" s="65"/>
      <c r="AZ49" s="66"/>
      <c r="BA49" s="67"/>
      <c r="BB49" s="68"/>
      <c r="BC49" s="45">
        <f t="shared" si="48"/>
        <v>0</v>
      </c>
      <c r="BD49" s="44">
        <f t="shared" si="49"/>
        <v>0</v>
      </c>
      <c r="BE49" s="512">
        <f t="shared" si="50"/>
        <v>140.70000000000002</v>
      </c>
      <c r="BF49" s="69"/>
      <c r="BG49" s="210">
        <f t="shared" si="11"/>
        <v>0</v>
      </c>
      <c r="BH49" s="512">
        <f t="shared" si="51"/>
        <v>147.4</v>
      </c>
      <c r="BI49" s="69"/>
      <c r="BJ49" s="44">
        <f t="shared" si="52"/>
        <v>0</v>
      </c>
      <c r="BK49" s="512">
        <f t="shared" si="53"/>
        <v>154.1</v>
      </c>
      <c r="BL49" s="69"/>
      <c r="BM49" s="210">
        <f t="shared" si="54"/>
        <v>0</v>
      </c>
      <c r="BN49" s="512">
        <f t="shared" si="55"/>
        <v>160.79999999999998</v>
      </c>
      <c r="BO49" s="397">
        <f t="shared" si="56"/>
        <v>0</v>
      </c>
      <c r="BP49" s="210">
        <f t="shared" si="57"/>
        <v>0</v>
      </c>
      <c r="BQ49" s="44">
        <f t="shared" si="58"/>
        <v>0</v>
      </c>
      <c r="BR49" s="70">
        <v>1800</v>
      </c>
    </row>
    <row r="50" spans="1:70" ht="12.75" customHeight="1">
      <c r="A50" s="44" t="str">
        <f t="shared" ref="A50:A57" si="61">"CR5"&amp;REPT(0,4-LEN(BR50))&amp;BR50</f>
        <v>CR51801</v>
      </c>
      <c r="B50" s="161" t="s">
        <v>1182</v>
      </c>
      <c r="C50" s="161" t="s">
        <v>1188</v>
      </c>
      <c r="D50" s="46" t="s">
        <v>7</v>
      </c>
      <c r="E50" s="243"/>
      <c r="F50" s="48" t="s">
        <v>57</v>
      </c>
      <c r="G50" s="48" t="s">
        <v>99</v>
      </c>
      <c r="H50" s="48" t="s">
        <v>74</v>
      </c>
      <c r="I50" s="223" t="s">
        <v>1798</v>
      </c>
      <c r="J50" s="636" t="s">
        <v>1808</v>
      </c>
      <c r="K50" s="636" t="s">
        <v>1801</v>
      </c>
      <c r="L50" s="223" t="s">
        <v>1799</v>
      </c>
      <c r="M50" s="48">
        <v>4.3819999999999997</v>
      </c>
      <c r="N50" s="427">
        <v>1</v>
      </c>
      <c r="O50" s="430"/>
      <c r="P50" s="430"/>
      <c r="Q50" s="421"/>
      <c r="R50" s="50"/>
      <c r="S50" s="51"/>
      <c r="T50" s="52"/>
      <c r="U50" s="124"/>
      <c r="V50" s="54"/>
      <c r="W50" s="55"/>
      <c r="X50" s="56"/>
      <c r="Y50" s="57"/>
      <c r="Z50" s="58"/>
      <c r="AA50" s="59"/>
      <c r="AB50" s="69"/>
      <c r="AC50" s="69"/>
      <c r="AD50" s="213">
        <f t="shared" si="3"/>
        <v>0</v>
      </c>
      <c r="AE50" s="61">
        <f t="shared" ref="AE50:AE57" si="62">N50*AD50</f>
        <v>0</v>
      </c>
      <c r="AF50" s="62"/>
      <c r="AG50" s="62"/>
      <c r="AH50" s="63"/>
      <c r="AI50" s="62"/>
      <c r="AJ50" s="62"/>
      <c r="AK50" s="62"/>
      <c r="AL50" s="516"/>
      <c r="AM50" s="510"/>
      <c r="AN50" s="62">
        <f>ROUND(CEILING(AR50*('Summary '!$J$2/100+1),5),0)-1</f>
        <v>149</v>
      </c>
      <c r="AO50" s="63">
        <f t="shared" si="4"/>
        <v>0</v>
      </c>
      <c r="AP50" s="63">
        <f t="shared" si="5"/>
        <v>0</v>
      </c>
      <c r="AQ50" s="63"/>
      <c r="AR50" s="62">
        <v>119</v>
      </c>
      <c r="AS50" s="62"/>
      <c r="AT50" s="514"/>
      <c r="AU50" s="515"/>
      <c r="AV50" s="511">
        <f t="shared" si="46"/>
        <v>119</v>
      </c>
      <c r="AW50" s="511">
        <f t="shared" si="47"/>
        <v>119</v>
      </c>
      <c r="AX50" s="64"/>
      <c r="AY50" s="65"/>
      <c r="AZ50" s="66"/>
      <c r="BA50" s="67"/>
      <c r="BB50" s="68"/>
      <c r="BC50" s="45">
        <f t="shared" si="48"/>
        <v>0</v>
      </c>
      <c r="BD50" s="44">
        <f t="shared" si="49"/>
        <v>0</v>
      </c>
      <c r="BE50" s="512">
        <f t="shared" si="50"/>
        <v>124.95</v>
      </c>
      <c r="BF50" s="69"/>
      <c r="BG50" s="210">
        <f t="shared" si="11"/>
        <v>0</v>
      </c>
      <c r="BH50" s="512">
        <f t="shared" si="51"/>
        <v>130.9</v>
      </c>
      <c r="BI50" s="69"/>
      <c r="BJ50" s="44">
        <f t="shared" si="52"/>
        <v>0</v>
      </c>
      <c r="BK50" s="512">
        <f t="shared" si="53"/>
        <v>136.85</v>
      </c>
      <c r="BL50" s="69"/>
      <c r="BM50" s="210">
        <f t="shared" si="54"/>
        <v>0</v>
      </c>
      <c r="BN50" s="512">
        <f t="shared" si="55"/>
        <v>142.79999999999998</v>
      </c>
      <c r="BO50" s="397">
        <f t="shared" si="56"/>
        <v>0</v>
      </c>
      <c r="BP50" s="210">
        <f t="shared" si="57"/>
        <v>0</v>
      </c>
      <c r="BQ50" s="44">
        <f t="shared" si="58"/>
        <v>0</v>
      </c>
      <c r="BR50" s="70">
        <v>1801</v>
      </c>
    </row>
    <row r="51" spans="1:70" ht="12.75" customHeight="1">
      <c r="A51" s="44" t="str">
        <f t="shared" si="61"/>
        <v>CR51802</v>
      </c>
      <c r="B51" s="161" t="s">
        <v>1182</v>
      </c>
      <c r="C51" s="161" t="s">
        <v>1189</v>
      </c>
      <c r="D51" s="46" t="s">
        <v>7</v>
      </c>
      <c r="E51" s="243"/>
      <c r="F51" s="48" t="s">
        <v>57</v>
      </c>
      <c r="G51" s="48" t="s">
        <v>99</v>
      </c>
      <c r="H51" s="48" t="s">
        <v>74</v>
      </c>
      <c r="I51" s="223" t="s">
        <v>1798</v>
      </c>
      <c r="J51" s="636" t="s">
        <v>1808</v>
      </c>
      <c r="K51" s="636" t="s">
        <v>1801</v>
      </c>
      <c r="L51" s="223" t="s">
        <v>1799</v>
      </c>
      <c r="M51" s="48">
        <v>6.2</v>
      </c>
      <c r="N51" s="427">
        <v>2</v>
      </c>
      <c r="O51" s="430"/>
      <c r="P51" s="430"/>
      <c r="Q51" s="421"/>
      <c r="R51" s="50"/>
      <c r="S51" s="51"/>
      <c r="T51" s="52"/>
      <c r="U51" s="124"/>
      <c r="V51" s="54"/>
      <c r="W51" s="55"/>
      <c r="X51" s="56"/>
      <c r="Y51" s="57"/>
      <c r="Z51" s="58"/>
      <c r="AA51" s="59"/>
      <c r="AB51" s="69"/>
      <c r="AC51" s="69"/>
      <c r="AD51" s="213">
        <f t="shared" si="3"/>
        <v>0</v>
      </c>
      <c r="AE51" s="61">
        <f t="shared" si="62"/>
        <v>0</v>
      </c>
      <c r="AF51" s="62"/>
      <c r="AG51" s="62"/>
      <c r="AH51" s="63"/>
      <c r="AI51" s="62"/>
      <c r="AJ51" s="62"/>
      <c r="AK51" s="62"/>
      <c r="AL51" s="516"/>
      <c r="AM51" s="510"/>
      <c r="AN51" s="62">
        <f>ROUND(CEILING(AR51*('Summary '!$J$2/100+1),5),0)-1</f>
        <v>164</v>
      </c>
      <c r="AO51" s="63">
        <f t="shared" si="4"/>
        <v>0</v>
      </c>
      <c r="AP51" s="63">
        <f t="shared" si="5"/>
        <v>0</v>
      </c>
      <c r="AQ51" s="63"/>
      <c r="AR51" s="62">
        <v>134</v>
      </c>
      <c r="AS51" s="62"/>
      <c r="AT51" s="514"/>
      <c r="AU51" s="515"/>
      <c r="AV51" s="511">
        <f t="shared" si="46"/>
        <v>134</v>
      </c>
      <c r="AW51" s="511">
        <f t="shared" si="47"/>
        <v>134</v>
      </c>
      <c r="AX51" s="64"/>
      <c r="AY51" s="65"/>
      <c r="AZ51" s="66"/>
      <c r="BA51" s="67"/>
      <c r="BB51" s="68"/>
      <c r="BC51" s="45">
        <f t="shared" si="48"/>
        <v>0</v>
      </c>
      <c r="BD51" s="44">
        <f t="shared" si="49"/>
        <v>0</v>
      </c>
      <c r="BE51" s="512">
        <f t="shared" si="50"/>
        <v>140.70000000000002</v>
      </c>
      <c r="BF51" s="69"/>
      <c r="BG51" s="210">
        <f t="shared" si="11"/>
        <v>0</v>
      </c>
      <c r="BH51" s="512">
        <f t="shared" si="51"/>
        <v>147.4</v>
      </c>
      <c r="BI51" s="69"/>
      <c r="BJ51" s="44">
        <f t="shared" si="52"/>
        <v>0</v>
      </c>
      <c r="BK51" s="512">
        <f t="shared" si="53"/>
        <v>154.1</v>
      </c>
      <c r="BL51" s="69"/>
      <c r="BM51" s="210">
        <f t="shared" si="54"/>
        <v>0</v>
      </c>
      <c r="BN51" s="512">
        <f t="shared" si="55"/>
        <v>160.79999999999998</v>
      </c>
      <c r="BO51" s="397">
        <f t="shared" si="56"/>
        <v>0</v>
      </c>
      <c r="BP51" s="210">
        <f t="shared" si="57"/>
        <v>0</v>
      </c>
      <c r="BQ51" s="44">
        <f t="shared" si="58"/>
        <v>0</v>
      </c>
      <c r="BR51" s="70">
        <v>1802</v>
      </c>
    </row>
    <row r="52" spans="1:70" ht="12.75" customHeight="1">
      <c r="A52" s="44" t="str">
        <f t="shared" si="61"/>
        <v>CR51804</v>
      </c>
      <c r="B52" s="161" t="s">
        <v>1182</v>
      </c>
      <c r="C52" s="161" t="s">
        <v>1190</v>
      </c>
      <c r="D52" s="46" t="s">
        <v>7</v>
      </c>
      <c r="E52" s="243"/>
      <c r="F52" s="48" t="s">
        <v>57</v>
      </c>
      <c r="G52" s="48" t="s">
        <v>99</v>
      </c>
      <c r="H52" s="48" t="s">
        <v>74</v>
      </c>
      <c r="I52" s="223" t="s">
        <v>1798</v>
      </c>
      <c r="J52" s="636" t="s">
        <v>1808</v>
      </c>
      <c r="K52" s="636" t="s">
        <v>1801</v>
      </c>
      <c r="L52" s="223" t="s">
        <v>1799</v>
      </c>
      <c r="M52" s="48">
        <v>4.25</v>
      </c>
      <c r="N52" s="427">
        <v>2</v>
      </c>
      <c r="O52" s="430"/>
      <c r="P52" s="430"/>
      <c r="Q52" s="421"/>
      <c r="R52" s="50"/>
      <c r="S52" s="51"/>
      <c r="T52" s="52"/>
      <c r="U52" s="124"/>
      <c r="V52" s="54"/>
      <c r="W52" s="55"/>
      <c r="X52" s="56"/>
      <c r="Y52" s="57"/>
      <c r="Z52" s="58"/>
      <c r="AA52" s="59"/>
      <c r="AB52" s="69"/>
      <c r="AC52" s="69"/>
      <c r="AD52" s="213">
        <f t="shared" si="3"/>
        <v>0</v>
      </c>
      <c r="AE52" s="61">
        <f t="shared" si="62"/>
        <v>0</v>
      </c>
      <c r="AF52" s="62"/>
      <c r="AG52" s="62"/>
      <c r="AH52" s="63"/>
      <c r="AI52" s="62"/>
      <c r="AJ52" s="62"/>
      <c r="AK52" s="62"/>
      <c r="AL52" s="516"/>
      <c r="AM52" s="510"/>
      <c r="AN52" s="62">
        <f>ROUND(CEILING(AR52*('Summary '!$J$2/100+1),5),0)-1</f>
        <v>139</v>
      </c>
      <c r="AO52" s="63">
        <f t="shared" si="4"/>
        <v>0</v>
      </c>
      <c r="AP52" s="63">
        <f t="shared" si="5"/>
        <v>0</v>
      </c>
      <c r="AQ52" s="63"/>
      <c r="AR52" s="62">
        <v>114</v>
      </c>
      <c r="AS52" s="62"/>
      <c r="AT52" s="514"/>
      <c r="AU52" s="515"/>
      <c r="AV52" s="511">
        <f t="shared" si="46"/>
        <v>114</v>
      </c>
      <c r="AW52" s="511">
        <f t="shared" si="47"/>
        <v>114</v>
      </c>
      <c r="AX52" s="64"/>
      <c r="AY52" s="65"/>
      <c r="AZ52" s="66"/>
      <c r="BA52" s="67"/>
      <c r="BB52" s="68"/>
      <c r="BC52" s="45">
        <f t="shared" si="48"/>
        <v>0</v>
      </c>
      <c r="BD52" s="44">
        <f t="shared" si="49"/>
        <v>0</v>
      </c>
      <c r="BE52" s="512">
        <f t="shared" si="50"/>
        <v>119.7</v>
      </c>
      <c r="BF52" s="69"/>
      <c r="BG52" s="210">
        <f t="shared" si="11"/>
        <v>0</v>
      </c>
      <c r="BH52" s="512">
        <f t="shared" si="51"/>
        <v>125.4</v>
      </c>
      <c r="BI52" s="69"/>
      <c r="BJ52" s="44">
        <f t="shared" si="52"/>
        <v>0</v>
      </c>
      <c r="BK52" s="512">
        <f t="shared" si="53"/>
        <v>131.1</v>
      </c>
      <c r="BL52" s="69"/>
      <c r="BM52" s="210">
        <f t="shared" si="54"/>
        <v>0</v>
      </c>
      <c r="BN52" s="512">
        <f t="shared" si="55"/>
        <v>136.79999999999998</v>
      </c>
      <c r="BO52" s="397">
        <f t="shared" si="56"/>
        <v>0</v>
      </c>
      <c r="BP52" s="210">
        <f t="shared" si="57"/>
        <v>0</v>
      </c>
      <c r="BQ52" s="44">
        <f t="shared" si="58"/>
        <v>0</v>
      </c>
      <c r="BR52" s="70">
        <v>1804</v>
      </c>
    </row>
    <row r="53" spans="1:70" ht="12.75" customHeight="1">
      <c r="A53" s="44" t="str">
        <f t="shared" si="61"/>
        <v>CR50835</v>
      </c>
      <c r="B53" s="161" t="s">
        <v>1182</v>
      </c>
      <c r="C53" s="161" t="s">
        <v>1191</v>
      </c>
      <c r="D53" s="46" t="s">
        <v>7</v>
      </c>
      <c r="E53" s="243"/>
      <c r="F53" s="48" t="s">
        <v>57</v>
      </c>
      <c r="G53" s="48" t="s">
        <v>87</v>
      </c>
      <c r="H53" s="48" t="s">
        <v>74</v>
      </c>
      <c r="I53" s="223" t="s">
        <v>1798</v>
      </c>
      <c r="J53" s="636" t="s">
        <v>1808</v>
      </c>
      <c r="K53" s="636" t="s">
        <v>1801</v>
      </c>
      <c r="L53" s="223" t="s">
        <v>1799</v>
      </c>
      <c r="M53" s="48">
        <v>6.7279999999999998</v>
      </c>
      <c r="N53" s="427">
        <v>2</v>
      </c>
      <c r="O53" s="430"/>
      <c r="P53" s="430"/>
      <c r="Q53" s="421"/>
      <c r="R53" s="123"/>
      <c r="S53" s="51"/>
      <c r="T53" s="52"/>
      <c r="U53" s="124"/>
      <c r="V53" s="54"/>
      <c r="W53" s="55"/>
      <c r="X53" s="56"/>
      <c r="Y53" s="57"/>
      <c r="Z53" s="58"/>
      <c r="AA53" s="125"/>
      <c r="AB53" s="69"/>
      <c r="AC53" s="69"/>
      <c r="AD53" s="213">
        <f t="shared" si="3"/>
        <v>0</v>
      </c>
      <c r="AE53" s="61">
        <f t="shared" si="62"/>
        <v>0</v>
      </c>
      <c r="AF53" s="62"/>
      <c r="AG53" s="62"/>
      <c r="AH53" s="63"/>
      <c r="AI53" s="62"/>
      <c r="AJ53" s="62"/>
      <c r="AK53" s="62"/>
      <c r="AL53" s="516"/>
      <c r="AM53" s="510"/>
      <c r="AN53" s="62">
        <f>ROUND(CEILING(AR53*('Summary '!$J$2/100+1),5),0)-1</f>
        <v>179</v>
      </c>
      <c r="AO53" s="63">
        <f t="shared" si="4"/>
        <v>0</v>
      </c>
      <c r="AP53" s="63">
        <f t="shared" si="5"/>
        <v>0</v>
      </c>
      <c r="AQ53" s="63"/>
      <c r="AR53" s="62">
        <v>144</v>
      </c>
      <c r="AS53" s="62"/>
      <c r="AT53" s="514"/>
      <c r="AU53" s="515"/>
      <c r="AV53" s="511">
        <f t="shared" si="46"/>
        <v>144</v>
      </c>
      <c r="AW53" s="511">
        <f t="shared" si="47"/>
        <v>144</v>
      </c>
      <c r="AX53" s="64"/>
      <c r="AY53" s="65"/>
      <c r="AZ53" s="66"/>
      <c r="BA53" s="126"/>
      <c r="BB53" s="68"/>
      <c r="BC53" s="45">
        <f t="shared" si="48"/>
        <v>0</v>
      </c>
      <c r="BD53" s="44">
        <f t="shared" si="49"/>
        <v>0</v>
      </c>
      <c r="BE53" s="512">
        <f t="shared" si="50"/>
        <v>151.20000000000002</v>
      </c>
      <c r="BF53" s="69"/>
      <c r="BG53" s="210">
        <f t="shared" si="11"/>
        <v>0</v>
      </c>
      <c r="BH53" s="512">
        <f t="shared" si="51"/>
        <v>158.4</v>
      </c>
      <c r="BI53" s="69"/>
      <c r="BJ53" s="44">
        <f t="shared" si="52"/>
        <v>0</v>
      </c>
      <c r="BK53" s="512">
        <f t="shared" si="53"/>
        <v>165.6</v>
      </c>
      <c r="BL53" s="69"/>
      <c r="BM53" s="210">
        <f t="shared" si="54"/>
        <v>0</v>
      </c>
      <c r="BN53" s="512">
        <f t="shared" si="55"/>
        <v>172.79999999999998</v>
      </c>
      <c r="BO53" s="397">
        <f t="shared" si="56"/>
        <v>0</v>
      </c>
      <c r="BP53" s="210">
        <f t="shared" si="57"/>
        <v>0</v>
      </c>
      <c r="BQ53" s="44">
        <f t="shared" si="58"/>
        <v>0</v>
      </c>
      <c r="BR53" s="70">
        <v>835</v>
      </c>
    </row>
    <row r="54" spans="1:70" ht="12.75" customHeight="1">
      <c r="A54" s="44" t="str">
        <f t="shared" si="61"/>
        <v>CR51821</v>
      </c>
      <c r="B54" s="161" t="s">
        <v>1182</v>
      </c>
      <c r="C54" s="161" t="s">
        <v>1192</v>
      </c>
      <c r="D54" s="46" t="s">
        <v>7</v>
      </c>
      <c r="E54" s="243"/>
      <c r="F54" s="48" t="s">
        <v>57</v>
      </c>
      <c r="G54" s="48" t="s">
        <v>87</v>
      </c>
      <c r="H54" s="48" t="s">
        <v>74</v>
      </c>
      <c r="I54" s="223" t="s">
        <v>1798</v>
      </c>
      <c r="J54" s="636" t="s">
        <v>1808</v>
      </c>
      <c r="K54" s="636" t="s">
        <v>1801</v>
      </c>
      <c r="L54" s="223" t="s">
        <v>1799</v>
      </c>
      <c r="M54" s="48">
        <v>4.5</v>
      </c>
      <c r="N54" s="427">
        <v>4</v>
      </c>
      <c r="O54" s="430"/>
      <c r="P54" s="430"/>
      <c r="Q54" s="421"/>
      <c r="R54" s="50"/>
      <c r="S54" s="51"/>
      <c r="T54" s="52"/>
      <c r="U54" s="124"/>
      <c r="V54" s="54"/>
      <c r="W54" s="55"/>
      <c r="X54" s="56"/>
      <c r="Y54" s="57"/>
      <c r="Z54" s="58"/>
      <c r="AA54" s="59"/>
      <c r="AB54" s="69"/>
      <c r="AC54" s="69"/>
      <c r="AD54" s="213">
        <f t="shared" si="3"/>
        <v>0</v>
      </c>
      <c r="AE54" s="61">
        <f t="shared" si="62"/>
        <v>0</v>
      </c>
      <c r="AF54" s="62"/>
      <c r="AG54" s="62"/>
      <c r="AH54" s="63"/>
      <c r="AI54" s="62"/>
      <c r="AJ54" s="62"/>
      <c r="AK54" s="62"/>
      <c r="AL54" s="516"/>
      <c r="AM54" s="510"/>
      <c r="AN54" s="62">
        <f>ROUND(CEILING(AR54*('Summary '!$J$2/100+1),5),0)-1</f>
        <v>149</v>
      </c>
      <c r="AO54" s="63">
        <f t="shared" si="4"/>
        <v>0</v>
      </c>
      <c r="AP54" s="63">
        <f t="shared" si="5"/>
        <v>0</v>
      </c>
      <c r="AQ54" s="63"/>
      <c r="AR54" s="62">
        <v>119</v>
      </c>
      <c r="AS54" s="62"/>
      <c r="AT54" s="514"/>
      <c r="AU54" s="515"/>
      <c r="AV54" s="511">
        <f t="shared" si="46"/>
        <v>119</v>
      </c>
      <c r="AW54" s="511">
        <f t="shared" si="47"/>
        <v>119</v>
      </c>
      <c r="AX54" s="64"/>
      <c r="AY54" s="65"/>
      <c r="AZ54" s="66"/>
      <c r="BA54" s="67"/>
      <c r="BB54" s="68"/>
      <c r="BC54" s="45">
        <f t="shared" si="48"/>
        <v>0</v>
      </c>
      <c r="BD54" s="44">
        <f t="shared" si="49"/>
        <v>0</v>
      </c>
      <c r="BE54" s="512">
        <f t="shared" si="50"/>
        <v>124.95</v>
      </c>
      <c r="BF54" s="69"/>
      <c r="BG54" s="210">
        <f t="shared" si="11"/>
        <v>0</v>
      </c>
      <c r="BH54" s="512">
        <f t="shared" si="51"/>
        <v>130.9</v>
      </c>
      <c r="BI54" s="69"/>
      <c r="BJ54" s="44">
        <f t="shared" si="52"/>
        <v>0</v>
      </c>
      <c r="BK54" s="512">
        <f t="shared" si="53"/>
        <v>136.85</v>
      </c>
      <c r="BL54" s="69"/>
      <c r="BM54" s="210">
        <f t="shared" si="54"/>
        <v>0</v>
      </c>
      <c r="BN54" s="512">
        <f t="shared" si="55"/>
        <v>142.79999999999998</v>
      </c>
      <c r="BO54" s="397">
        <f t="shared" si="56"/>
        <v>0</v>
      </c>
      <c r="BP54" s="210">
        <f t="shared" si="57"/>
        <v>0</v>
      </c>
      <c r="BQ54" s="44">
        <f t="shared" si="58"/>
        <v>0</v>
      </c>
      <c r="BR54" s="70">
        <v>1821</v>
      </c>
    </row>
    <row r="55" spans="1:70" ht="12.75" customHeight="1">
      <c r="A55" s="44" t="str">
        <f t="shared" si="61"/>
        <v>CR51822</v>
      </c>
      <c r="B55" s="161" t="s">
        <v>1182</v>
      </c>
      <c r="C55" s="161" t="s">
        <v>1193</v>
      </c>
      <c r="D55" s="46" t="s">
        <v>7</v>
      </c>
      <c r="E55" s="243"/>
      <c r="F55" s="48" t="s">
        <v>57</v>
      </c>
      <c r="G55" s="48" t="s">
        <v>87</v>
      </c>
      <c r="H55" s="48" t="s">
        <v>74</v>
      </c>
      <c r="I55" s="223" t="s">
        <v>1798</v>
      </c>
      <c r="J55" s="636" t="s">
        <v>1808</v>
      </c>
      <c r="K55" s="636" t="s">
        <v>1801</v>
      </c>
      <c r="L55" s="223" t="s">
        <v>1799</v>
      </c>
      <c r="M55" s="48">
        <v>4.8</v>
      </c>
      <c r="N55" s="427">
        <v>4</v>
      </c>
      <c r="O55" s="430"/>
      <c r="P55" s="430"/>
      <c r="Q55" s="421"/>
      <c r="R55" s="50"/>
      <c r="S55" s="51"/>
      <c r="T55" s="52"/>
      <c r="U55" s="124"/>
      <c r="V55" s="54"/>
      <c r="W55" s="55"/>
      <c r="X55" s="56"/>
      <c r="Y55" s="57"/>
      <c r="Z55" s="58"/>
      <c r="AA55" s="59"/>
      <c r="AB55" s="69"/>
      <c r="AC55" s="69"/>
      <c r="AD55" s="213">
        <f t="shared" si="3"/>
        <v>0</v>
      </c>
      <c r="AE55" s="61">
        <f t="shared" si="62"/>
        <v>0</v>
      </c>
      <c r="AF55" s="62"/>
      <c r="AG55" s="62"/>
      <c r="AH55" s="63"/>
      <c r="AI55" s="62"/>
      <c r="AJ55" s="62"/>
      <c r="AK55" s="62"/>
      <c r="AL55" s="516"/>
      <c r="AM55" s="510"/>
      <c r="AN55" s="62">
        <f>ROUND(CEILING(AR55*('Summary '!$J$2/100+1),5),0)-1</f>
        <v>149</v>
      </c>
      <c r="AO55" s="63">
        <f t="shared" si="4"/>
        <v>0</v>
      </c>
      <c r="AP55" s="63">
        <f t="shared" si="5"/>
        <v>0</v>
      </c>
      <c r="AQ55" s="63"/>
      <c r="AR55" s="62">
        <v>119</v>
      </c>
      <c r="AS55" s="62"/>
      <c r="AT55" s="514"/>
      <c r="AU55" s="515"/>
      <c r="AV55" s="511">
        <f t="shared" si="46"/>
        <v>119</v>
      </c>
      <c r="AW55" s="511">
        <f t="shared" si="47"/>
        <v>119</v>
      </c>
      <c r="AX55" s="64"/>
      <c r="AY55" s="65"/>
      <c r="AZ55" s="66"/>
      <c r="BA55" s="67"/>
      <c r="BB55" s="68"/>
      <c r="BC55" s="45">
        <f t="shared" si="48"/>
        <v>0</v>
      </c>
      <c r="BD55" s="44">
        <f t="shared" si="49"/>
        <v>0</v>
      </c>
      <c r="BE55" s="512">
        <f t="shared" si="50"/>
        <v>124.95</v>
      </c>
      <c r="BF55" s="69"/>
      <c r="BG55" s="210">
        <f t="shared" si="11"/>
        <v>0</v>
      </c>
      <c r="BH55" s="512">
        <f t="shared" si="51"/>
        <v>130.9</v>
      </c>
      <c r="BI55" s="69"/>
      <c r="BJ55" s="44">
        <f t="shared" si="52"/>
        <v>0</v>
      </c>
      <c r="BK55" s="512">
        <f t="shared" si="53"/>
        <v>136.85</v>
      </c>
      <c r="BL55" s="69"/>
      <c r="BM55" s="210">
        <f t="shared" si="54"/>
        <v>0</v>
      </c>
      <c r="BN55" s="512">
        <f t="shared" si="55"/>
        <v>142.79999999999998</v>
      </c>
      <c r="BO55" s="397">
        <f t="shared" si="56"/>
        <v>0</v>
      </c>
      <c r="BP55" s="210">
        <f t="shared" si="57"/>
        <v>0</v>
      </c>
      <c r="BQ55" s="44">
        <f t="shared" si="58"/>
        <v>0</v>
      </c>
      <c r="BR55" s="70">
        <v>1822</v>
      </c>
    </row>
    <row r="56" spans="1:70" ht="12.75" customHeight="1">
      <c r="A56" s="44" t="str">
        <f t="shared" si="61"/>
        <v>CR51806</v>
      </c>
      <c r="B56" s="161" t="s">
        <v>1182</v>
      </c>
      <c r="C56" s="161" t="s">
        <v>1194</v>
      </c>
      <c r="D56" s="46" t="s">
        <v>7</v>
      </c>
      <c r="E56" s="243"/>
      <c r="F56" s="48" t="s">
        <v>57</v>
      </c>
      <c r="G56" s="48" t="s">
        <v>87</v>
      </c>
      <c r="H56" s="48" t="s">
        <v>74</v>
      </c>
      <c r="I56" s="223" t="s">
        <v>1798</v>
      </c>
      <c r="J56" s="636" t="s">
        <v>1808</v>
      </c>
      <c r="K56" s="636" t="s">
        <v>1801</v>
      </c>
      <c r="L56" s="223" t="s">
        <v>1799</v>
      </c>
      <c r="M56" s="48">
        <v>4.8109999999999999</v>
      </c>
      <c r="N56" s="427">
        <v>2</v>
      </c>
      <c r="O56" s="430"/>
      <c r="P56" s="430"/>
      <c r="Q56" s="421"/>
      <c r="R56" s="50"/>
      <c r="S56" s="51"/>
      <c r="T56" s="52"/>
      <c r="U56" s="124"/>
      <c r="V56" s="54"/>
      <c r="W56" s="55"/>
      <c r="X56" s="56"/>
      <c r="Y56" s="57"/>
      <c r="Z56" s="58"/>
      <c r="AA56" s="59"/>
      <c r="AB56" s="69"/>
      <c r="AC56" s="69"/>
      <c r="AD56" s="213">
        <f t="shared" si="3"/>
        <v>0</v>
      </c>
      <c r="AE56" s="61">
        <f t="shared" si="62"/>
        <v>0</v>
      </c>
      <c r="AF56" s="62"/>
      <c r="AG56" s="62"/>
      <c r="AH56" s="63"/>
      <c r="AI56" s="62"/>
      <c r="AJ56" s="62"/>
      <c r="AK56" s="62"/>
      <c r="AL56" s="516"/>
      <c r="AM56" s="510"/>
      <c r="AN56" s="62">
        <f>ROUND(CEILING(AR56*('Summary '!$J$2/100+1),5),0)-1</f>
        <v>149</v>
      </c>
      <c r="AO56" s="63">
        <f t="shared" si="4"/>
        <v>0</v>
      </c>
      <c r="AP56" s="63">
        <f t="shared" si="5"/>
        <v>0</v>
      </c>
      <c r="AQ56" s="63"/>
      <c r="AR56" s="62">
        <v>119</v>
      </c>
      <c r="AS56" s="62"/>
      <c r="AT56" s="514"/>
      <c r="AU56" s="515"/>
      <c r="AV56" s="511">
        <f t="shared" si="46"/>
        <v>119</v>
      </c>
      <c r="AW56" s="511">
        <f t="shared" si="47"/>
        <v>119</v>
      </c>
      <c r="AX56" s="64"/>
      <c r="AY56" s="65"/>
      <c r="AZ56" s="66"/>
      <c r="BA56" s="67"/>
      <c r="BB56" s="68"/>
      <c r="BC56" s="45">
        <f t="shared" si="48"/>
        <v>0</v>
      </c>
      <c r="BD56" s="44">
        <f t="shared" si="49"/>
        <v>0</v>
      </c>
      <c r="BE56" s="512">
        <f t="shared" si="50"/>
        <v>124.95</v>
      </c>
      <c r="BF56" s="69"/>
      <c r="BG56" s="210">
        <f t="shared" si="11"/>
        <v>0</v>
      </c>
      <c r="BH56" s="512">
        <f t="shared" si="51"/>
        <v>130.9</v>
      </c>
      <c r="BI56" s="69"/>
      <c r="BJ56" s="44">
        <f t="shared" si="52"/>
        <v>0</v>
      </c>
      <c r="BK56" s="512">
        <f t="shared" si="53"/>
        <v>136.85</v>
      </c>
      <c r="BL56" s="69"/>
      <c r="BM56" s="210">
        <f t="shared" si="54"/>
        <v>0</v>
      </c>
      <c r="BN56" s="512">
        <f t="shared" si="55"/>
        <v>142.79999999999998</v>
      </c>
      <c r="BO56" s="397">
        <f t="shared" si="56"/>
        <v>0</v>
      </c>
      <c r="BP56" s="210">
        <f t="shared" si="57"/>
        <v>0</v>
      </c>
      <c r="BQ56" s="44">
        <f t="shared" si="58"/>
        <v>0</v>
      </c>
      <c r="BR56" s="70">
        <v>1806</v>
      </c>
    </row>
    <row r="57" spans="1:70" ht="12.75" customHeight="1">
      <c r="A57" s="44" t="str">
        <f t="shared" si="61"/>
        <v>CR51810</v>
      </c>
      <c r="B57" s="161" t="s">
        <v>1182</v>
      </c>
      <c r="C57" s="161" t="s">
        <v>1195</v>
      </c>
      <c r="D57" s="46" t="s">
        <v>7</v>
      </c>
      <c r="E57" s="243"/>
      <c r="F57" s="48" t="s">
        <v>57</v>
      </c>
      <c r="G57" s="48" t="s">
        <v>87</v>
      </c>
      <c r="H57" s="48" t="s">
        <v>74</v>
      </c>
      <c r="I57" s="223" t="s">
        <v>1798</v>
      </c>
      <c r="J57" s="636" t="s">
        <v>1808</v>
      </c>
      <c r="K57" s="636" t="s">
        <v>1801</v>
      </c>
      <c r="L57" s="223" t="s">
        <v>1799</v>
      </c>
      <c r="M57" s="48">
        <v>2.7240000000000002</v>
      </c>
      <c r="N57" s="427">
        <v>5</v>
      </c>
      <c r="O57" s="430"/>
      <c r="P57" s="430"/>
      <c r="Q57" s="421"/>
      <c r="R57" s="50"/>
      <c r="S57" s="51"/>
      <c r="T57" s="52"/>
      <c r="U57" s="124"/>
      <c r="V57" s="54"/>
      <c r="W57" s="55"/>
      <c r="X57" s="56"/>
      <c r="Y57" s="57"/>
      <c r="Z57" s="58"/>
      <c r="AA57" s="59"/>
      <c r="AB57" s="69"/>
      <c r="AC57" s="69"/>
      <c r="AD57" s="213">
        <f t="shared" si="3"/>
        <v>0</v>
      </c>
      <c r="AE57" s="61">
        <f t="shared" si="62"/>
        <v>0</v>
      </c>
      <c r="AF57" s="62"/>
      <c r="AG57" s="62"/>
      <c r="AH57" s="63"/>
      <c r="AI57" s="62"/>
      <c r="AJ57" s="62"/>
      <c r="AK57" s="62"/>
      <c r="AL57" s="516"/>
      <c r="AM57" s="510"/>
      <c r="AN57" s="62">
        <f>ROUND(CEILING(AR57*('Summary '!$J$2/100+1),5),0)-1</f>
        <v>109</v>
      </c>
      <c r="AO57" s="63">
        <f t="shared" si="4"/>
        <v>0</v>
      </c>
      <c r="AP57" s="63">
        <f t="shared" si="5"/>
        <v>0</v>
      </c>
      <c r="AQ57" s="63"/>
      <c r="AR57" s="62">
        <v>89</v>
      </c>
      <c r="AS57" s="62"/>
      <c r="AT57" s="514"/>
      <c r="AU57" s="515"/>
      <c r="AV57" s="511">
        <f t="shared" si="46"/>
        <v>89</v>
      </c>
      <c r="AW57" s="511">
        <f t="shared" si="47"/>
        <v>89</v>
      </c>
      <c r="AX57" s="64"/>
      <c r="AY57" s="65"/>
      <c r="AZ57" s="66"/>
      <c r="BA57" s="67"/>
      <c r="BB57" s="68"/>
      <c r="BC57" s="45">
        <f t="shared" si="48"/>
        <v>0</v>
      </c>
      <c r="BD57" s="44">
        <f t="shared" si="49"/>
        <v>0</v>
      </c>
      <c r="BE57" s="512">
        <f t="shared" si="50"/>
        <v>93.45</v>
      </c>
      <c r="BF57" s="69"/>
      <c r="BG57" s="210">
        <f t="shared" si="11"/>
        <v>0</v>
      </c>
      <c r="BH57" s="512">
        <f t="shared" si="51"/>
        <v>97.9</v>
      </c>
      <c r="BI57" s="69"/>
      <c r="BJ57" s="44">
        <f t="shared" si="52"/>
        <v>0</v>
      </c>
      <c r="BK57" s="512">
        <f t="shared" si="53"/>
        <v>102.35</v>
      </c>
      <c r="BL57" s="69"/>
      <c r="BM57" s="210">
        <f t="shared" si="54"/>
        <v>0</v>
      </c>
      <c r="BN57" s="512">
        <f t="shared" si="55"/>
        <v>106.8</v>
      </c>
      <c r="BO57" s="397">
        <f t="shared" si="56"/>
        <v>0</v>
      </c>
      <c r="BP57" s="210">
        <f t="shared" si="57"/>
        <v>0</v>
      </c>
      <c r="BQ57" s="44">
        <f t="shared" si="58"/>
        <v>0</v>
      </c>
      <c r="BR57" s="70">
        <v>1810</v>
      </c>
    </row>
    <row r="58" spans="1:70" ht="12.75" customHeight="1">
      <c r="A58" s="44" t="str">
        <f t="shared" ref="A58" si="63">"CR5"&amp;REPT(0,4-LEN(BR58))&amp;BR58</f>
        <v>CR51970</v>
      </c>
      <c r="B58" s="161" t="s">
        <v>1182</v>
      </c>
      <c r="C58" s="161" t="s">
        <v>1196</v>
      </c>
      <c r="D58" s="46" t="s">
        <v>7</v>
      </c>
      <c r="E58" s="243"/>
      <c r="F58" s="48" t="s">
        <v>57</v>
      </c>
      <c r="G58" s="48" t="s">
        <v>87</v>
      </c>
      <c r="H58" s="48" t="s">
        <v>74</v>
      </c>
      <c r="I58" s="223" t="s">
        <v>1798</v>
      </c>
      <c r="J58" s="636" t="s">
        <v>1808</v>
      </c>
      <c r="K58" s="636" t="s">
        <v>1801</v>
      </c>
      <c r="L58" s="223" t="s">
        <v>1799</v>
      </c>
      <c r="M58" s="48">
        <v>8.35</v>
      </c>
      <c r="N58" s="427">
        <v>2</v>
      </c>
      <c r="O58" s="430"/>
      <c r="P58" s="430"/>
      <c r="Q58" s="421"/>
      <c r="R58" s="50"/>
      <c r="S58" s="51"/>
      <c r="T58" s="52"/>
      <c r="U58" s="124"/>
      <c r="V58" s="54"/>
      <c r="W58" s="55"/>
      <c r="X58" s="56"/>
      <c r="Y58" s="57"/>
      <c r="Z58" s="58"/>
      <c r="AA58" s="59"/>
      <c r="AB58" s="69"/>
      <c r="AC58" s="69"/>
      <c r="AD58" s="213">
        <f t="shared" si="3"/>
        <v>0</v>
      </c>
      <c r="AE58" s="61">
        <f t="shared" ref="AE58" si="64">N58*AD58</f>
        <v>0</v>
      </c>
      <c r="AF58" s="62"/>
      <c r="AG58" s="62"/>
      <c r="AH58" s="63"/>
      <c r="AI58" s="62"/>
      <c r="AJ58" s="62"/>
      <c r="AK58" s="62"/>
      <c r="AL58" s="516"/>
      <c r="AM58" s="510"/>
      <c r="AN58" s="62">
        <f>ROUND(CEILING(AR58*('Summary '!$J$2/100+1),5),0)-1</f>
        <v>194</v>
      </c>
      <c r="AO58" s="63">
        <f t="shared" si="4"/>
        <v>0</v>
      </c>
      <c r="AP58" s="63">
        <f t="shared" si="5"/>
        <v>0</v>
      </c>
      <c r="AQ58" s="63"/>
      <c r="AR58" s="62">
        <v>159</v>
      </c>
      <c r="AS58" s="62"/>
      <c r="AT58" s="514"/>
      <c r="AU58" s="515"/>
      <c r="AV58" s="511">
        <f t="shared" si="46"/>
        <v>159</v>
      </c>
      <c r="AW58" s="511">
        <f t="shared" si="47"/>
        <v>159</v>
      </c>
      <c r="AX58" s="64"/>
      <c r="AY58" s="65"/>
      <c r="AZ58" s="66"/>
      <c r="BA58" s="67"/>
      <c r="BB58" s="68"/>
      <c r="BC58" s="45">
        <f t="shared" si="48"/>
        <v>0</v>
      </c>
      <c r="BD58" s="44">
        <f t="shared" si="49"/>
        <v>0</v>
      </c>
      <c r="BE58" s="512">
        <f t="shared" si="50"/>
        <v>166.95000000000002</v>
      </c>
      <c r="BF58" s="69"/>
      <c r="BG58" s="210">
        <f t="shared" si="11"/>
        <v>0</v>
      </c>
      <c r="BH58" s="512">
        <f t="shared" si="51"/>
        <v>174.9</v>
      </c>
      <c r="BI58" s="69"/>
      <c r="BJ58" s="44">
        <f t="shared" si="52"/>
        <v>0</v>
      </c>
      <c r="BK58" s="512">
        <f t="shared" si="53"/>
        <v>182.85</v>
      </c>
      <c r="BL58" s="69"/>
      <c r="BM58" s="210">
        <f t="shared" si="54"/>
        <v>0</v>
      </c>
      <c r="BN58" s="512">
        <f t="shared" si="55"/>
        <v>190.79999999999998</v>
      </c>
      <c r="BO58" s="397">
        <f t="shared" si="56"/>
        <v>0</v>
      </c>
      <c r="BP58" s="210">
        <f t="shared" si="57"/>
        <v>0</v>
      </c>
      <c r="BQ58" s="44">
        <f t="shared" si="58"/>
        <v>0</v>
      </c>
      <c r="BR58" s="215">
        <v>1970</v>
      </c>
    </row>
    <row r="59" spans="1:70" ht="12.75" customHeight="1">
      <c r="A59" s="44" t="str">
        <f>"CR5"&amp;REPT(0,4-LEN(BR59))&amp;BR59</f>
        <v>CR51675</v>
      </c>
      <c r="B59" s="161" t="s">
        <v>1182</v>
      </c>
      <c r="C59" s="161" t="s">
        <v>1197</v>
      </c>
      <c r="D59" s="46" t="s">
        <v>7</v>
      </c>
      <c r="E59" s="243"/>
      <c r="F59" s="48" t="s">
        <v>57</v>
      </c>
      <c r="G59" s="48" t="s">
        <v>87</v>
      </c>
      <c r="H59" s="48" t="s">
        <v>74</v>
      </c>
      <c r="I59" s="223" t="s">
        <v>1798</v>
      </c>
      <c r="J59" s="636" t="s">
        <v>1808</v>
      </c>
      <c r="K59" s="636" t="s">
        <v>1801</v>
      </c>
      <c r="L59" s="223" t="s">
        <v>1799</v>
      </c>
      <c r="M59" s="48">
        <v>4.04</v>
      </c>
      <c r="N59" s="554">
        <v>2</v>
      </c>
      <c r="O59" s="430"/>
      <c r="P59" s="430"/>
      <c r="Q59" s="421"/>
      <c r="R59" s="123"/>
      <c r="S59" s="51"/>
      <c r="T59" s="52"/>
      <c r="U59" s="124"/>
      <c r="V59" s="54"/>
      <c r="W59" s="55"/>
      <c r="X59" s="56"/>
      <c r="Y59" s="57"/>
      <c r="Z59" s="58"/>
      <c r="AA59" s="125"/>
      <c r="AB59" s="69"/>
      <c r="AC59" s="69"/>
      <c r="AD59" s="213">
        <f t="shared" si="3"/>
        <v>0</v>
      </c>
      <c r="AE59" s="61">
        <f>N59*AD59</f>
        <v>0</v>
      </c>
      <c r="AF59" s="62"/>
      <c r="AG59" s="62"/>
      <c r="AH59" s="63"/>
      <c r="AI59" s="62"/>
      <c r="AJ59" s="62"/>
      <c r="AK59" s="62"/>
      <c r="AL59" s="516"/>
      <c r="AM59" s="510"/>
      <c r="AN59" s="62">
        <f>ROUND(CEILING(AR59*('Summary '!$J$2/100+1),5),0)-1</f>
        <v>139</v>
      </c>
      <c r="AO59" s="63">
        <f t="shared" si="4"/>
        <v>0</v>
      </c>
      <c r="AP59" s="63">
        <f t="shared" si="5"/>
        <v>0</v>
      </c>
      <c r="AQ59" s="63"/>
      <c r="AR59" s="62">
        <v>114</v>
      </c>
      <c r="AS59" s="62"/>
      <c r="AT59" s="514"/>
      <c r="AU59" s="515"/>
      <c r="AV59" s="511">
        <f t="shared" si="46"/>
        <v>114</v>
      </c>
      <c r="AW59" s="511">
        <f t="shared" si="47"/>
        <v>114</v>
      </c>
      <c r="AX59" s="64"/>
      <c r="AY59" s="65"/>
      <c r="AZ59" s="66"/>
      <c r="BA59" s="126"/>
      <c r="BB59" s="68"/>
      <c r="BC59" s="45">
        <f t="shared" si="48"/>
        <v>0</v>
      </c>
      <c r="BD59" s="44">
        <f t="shared" si="49"/>
        <v>0</v>
      </c>
      <c r="BE59" s="512">
        <f t="shared" si="50"/>
        <v>119.7</v>
      </c>
      <c r="BF59" s="69"/>
      <c r="BG59" s="210">
        <f t="shared" si="11"/>
        <v>0</v>
      </c>
      <c r="BH59" s="512">
        <f t="shared" si="51"/>
        <v>125.4</v>
      </c>
      <c r="BI59" s="69"/>
      <c r="BJ59" s="44">
        <f t="shared" si="52"/>
        <v>0</v>
      </c>
      <c r="BK59" s="512">
        <f t="shared" si="53"/>
        <v>131.1</v>
      </c>
      <c r="BL59" s="69"/>
      <c r="BM59" s="210">
        <f t="shared" si="54"/>
        <v>0</v>
      </c>
      <c r="BN59" s="512">
        <f t="shared" si="55"/>
        <v>136.79999999999998</v>
      </c>
      <c r="BO59" s="397">
        <f t="shared" si="56"/>
        <v>0</v>
      </c>
      <c r="BP59" s="210">
        <f t="shared" si="57"/>
        <v>0</v>
      </c>
      <c r="BQ59" s="44">
        <f t="shared" si="58"/>
        <v>0</v>
      </c>
      <c r="BR59" s="70">
        <v>1675</v>
      </c>
    </row>
    <row r="60" spans="1:70" ht="12" customHeight="1">
      <c r="A60" s="44" t="str">
        <f>"CR5"&amp;REPT(0,4-LEN(BR60))&amp;BR60</f>
        <v>CR51676</v>
      </c>
      <c r="B60" s="161" t="s">
        <v>1182</v>
      </c>
      <c r="C60" s="161" t="s">
        <v>1198</v>
      </c>
      <c r="D60" s="46" t="s">
        <v>7</v>
      </c>
      <c r="E60" s="243"/>
      <c r="F60" s="48" t="s">
        <v>57</v>
      </c>
      <c r="G60" s="48" t="s">
        <v>87</v>
      </c>
      <c r="H60" s="48" t="s">
        <v>74</v>
      </c>
      <c r="I60" s="223" t="s">
        <v>1798</v>
      </c>
      <c r="J60" s="636" t="s">
        <v>1808</v>
      </c>
      <c r="K60" s="636" t="s">
        <v>1801</v>
      </c>
      <c r="L60" s="223" t="s">
        <v>1799</v>
      </c>
      <c r="M60" s="48">
        <v>3.94</v>
      </c>
      <c r="N60" s="554">
        <v>2</v>
      </c>
      <c r="O60" s="430"/>
      <c r="P60" s="430"/>
      <c r="Q60" s="421"/>
      <c r="R60" s="123"/>
      <c r="S60" s="51"/>
      <c r="T60" s="52"/>
      <c r="U60" s="124"/>
      <c r="V60" s="54"/>
      <c r="W60" s="55"/>
      <c r="X60" s="56"/>
      <c r="Y60" s="57"/>
      <c r="Z60" s="58"/>
      <c r="AA60" s="125"/>
      <c r="AB60" s="69"/>
      <c r="AC60" s="69"/>
      <c r="AD60" s="213">
        <f t="shared" si="3"/>
        <v>0</v>
      </c>
      <c r="AE60" s="61">
        <f>N60*AD60</f>
        <v>0</v>
      </c>
      <c r="AF60" s="62"/>
      <c r="AG60" s="62"/>
      <c r="AH60" s="63"/>
      <c r="AI60" s="62"/>
      <c r="AJ60" s="62"/>
      <c r="AK60" s="62"/>
      <c r="AL60" s="516"/>
      <c r="AM60" s="510"/>
      <c r="AN60" s="62">
        <f>ROUND(CEILING(AR60*('Summary '!$J$2/100+1),5),0)-1</f>
        <v>139</v>
      </c>
      <c r="AO60" s="63">
        <f t="shared" si="4"/>
        <v>0</v>
      </c>
      <c r="AP60" s="63">
        <f t="shared" si="5"/>
        <v>0</v>
      </c>
      <c r="AQ60" s="63"/>
      <c r="AR60" s="62">
        <v>114</v>
      </c>
      <c r="AS60" s="62"/>
      <c r="AT60" s="514"/>
      <c r="AU60" s="515"/>
      <c r="AV60" s="511">
        <f t="shared" si="46"/>
        <v>114</v>
      </c>
      <c r="AW60" s="511">
        <f t="shared" si="47"/>
        <v>114</v>
      </c>
      <c r="AX60" s="64"/>
      <c r="AY60" s="65"/>
      <c r="AZ60" s="66"/>
      <c r="BA60" s="126"/>
      <c r="BB60" s="68"/>
      <c r="BC60" s="45">
        <f t="shared" si="48"/>
        <v>0</v>
      </c>
      <c r="BD60" s="44">
        <f t="shared" si="49"/>
        <v>0</v>
      </c>
      <c r="BE60" s="512">
        <f t="shared" si="50"/>
        <v>119.7</v>
      </c>
      <c r="BF60" s="69"/>
      <c r="BG60" s="210">
        <f t="shared" si="11"/>
        <v>0</v>
      </c>
      <c r="BH60" s="512">
        <f t="shared" si="51"/>
        <v>125.4</v>
      </c>
      <c r="BI60" s="69"/>
      <c r="BJ60" s="44">
        <f t="shared" si="52"/>
        <v>0</v>
      </c>
      <c r="BK60" s="512">
        <f t="shared" si="53"/>
        <v>131.1</v>
      </c>
      <c r="BL60" s="69"/>
      <c r="BM60" s="210">
        <f t="shared" si="54"/>
        <v>0</v>
      </c>
      <c r="BN60" s="512">
        <f t="shared" si="55"/>
        <v>136.79999999999998</v>
      </c>
      <c r="BO60" s="397">
        <f t="shared" si="56"/>
        <v>0</v>
      </c>
      <c r="BP60" s="210">
        <f t="shared" si="57"/>
        <v>0</v>
      </c>
      <c r="BQ60" s="44">
        <f t="shared" si="58"/>
        <v>0</v>
      </c>
      <c r="BR60" s="70">
        <v>1676</v>
      </c>
    </row>
    <row r="61" spans="1:70" ht="12" customHeight="1">
      <c r="A61" s="44" t="str">
        <f>"CR5"&amp;REPT(0,4-LEN(BR61))&amp;BR61</f>
        <v>CR52340</v>
      </c>
      <c r="B61" s="161" t="s">
        <v>1182</v>
      </c>
      <c r="C61" s="161" t="s">
        <v>1346</v>
      </c>
      <c r="D61" s="46" t="s">
        <v>7</v>
      </c>
      <c r="E61" s="243"/>
      <c r="F61" s="48" t="s">
        <v>57</v>
      </c>
      <c r="G61" s="48" t="s">
        <v>87</v>
      </c>
      <c r="H61" s="48" t="s">
        <v>74</v>
      </c>
      <c r="I61" s="223" t="s">
        <v>1798</v>
      </c>
      <c r="J61" s="636" t="s">
        <v>1808</v>
      </c>
      <c r="K61" s="636" t="s">
        <v>1801</v>
      </c>
      <c r="L61" s="223" t="s">
        <v>1799</v>
      </c>
      <c r="M61" s="48">
        <v>6.16</v>
      </c>
      <c r="N61" s="554">
        <v>2</v>
      </c>
      <c r="O61" s="430"/>
      <c r="P61" s="430"/>
      <c r="Q61" s="421"/>
      <c r="R61" s="123"/>
      <c r="S61" s="51"/>
      <c r="T61" s="52"/>
      <c r="U61" s="124"/>
      <c r="V61" s="54"/>
      <c r="W61" s="55"/>
      <c r="X61" s="56"/>
      <c r="Y61" s="57"/>
      <c r="Z61" s="58"/>
      <c r="AA61" s="125"/>
      <c r="AB61" s="69"/>
      <c r="AC61" s="69"/>
      <c r="AD61" s="213">
        <f t="shared" si="3"/>
        <v>0</v>
      </c>
      <c r="AE61" s="61">
        <f>N61*AD61</f>
        <v>0</v>
      </c>
      <c r="AF61" s="62"/>
      <c r="AG61" s="62"/>
      <c r="AH61" s="63"/>
      <c r="AI61" s="62"/>
      <c r="AJ61" s="62"/>
      <c r="AK61" s="62"/>
      <c r="AL61" s="516"/>
      <c r="AM61" s="510"/>
      <c r="AN61" s="62">
        <f>ROUND(CEILING(AR61*('Summary '!$J$2/100+1),5),0)-1</f>
        <v>164</v>
      </c>
      <c r="AO61" s="63">
        <f t="shared" si="4"/>
        <v>0</v>
      </c>
      <c r="AP61" s="63">
        <f t="shared" si="5"/>
        <v>0</v>
      </c>
      <c r="AQ61" s="63"/>
      <c r="AR61" s="62">
        <v>134</v>
      </c>
      <c r="AS61" s="62"/>
      <c r="AT61" s="514"/>
      <c r="AU61" s="515"/>
      <c r="AV61" s="511">
        <f t="shared" si="46"/>
        <v>134</v>
      </c>
      <c r="AW61" s="511">
        <f t="shared" si="47"/>
        <v>134</v>
      </c>
      <c r="AX61" s="64"/>
      <c r="AY61" s="65"/>
      <c r="AZ61" s="66"/>
      <c r="BA61" s="126"/>
      <c r="BB61" s="68"/>
      <c r="BC61" s="45">
        <f t="shared" si="48"/>
        <v>0</v>
      </c>
      <c r="BD61" s="44">
        <f t="shared" si="49"/>
        <v>0</v>
      </c>
      <c r="BE61" s="512">
        <f t="shared" si="50"/>
        <v>140.70000000000002</v>
      </c>
      <c r="BF61" s="69"/>
      <c r="BG61" s="210">
        <f t="shared" si="11"/>
        <v>0</v>
      </c>
      <c r="BH61" s="512">
        <f t="shared" si="51"/>
        <v>147.4</v>
      </c>
      <c r="BI61" s="69"/>
      <c r="BJ61" s="44">
        <f t="shared" si="52"/>
        <v>0</v>
      </c>
      <c r="BK61" s="512">
        <f t="shared" si="53"/>
        <v>154.1</v>
      </c>
      <c r="BL61" s="69"/>
      <c r="BM61" s="210">
        <f t="shared" si="54"/>
        <v>0</v>
      </c>
      <c r="BN61" s="512">
        <f t="shared" si="55"/>
        <v>160.79999999999998</v>
      </c>
      <c r="BO61" s="397">
        <f t="shared" si="56"/>
        <v>0</v>
      </c>
      <c r="BP61" s="210">
        <f t="shared" si="57"/>
        <v>0</v>
      </c>
      <c r="BQ61" s="44">
        <f t="shared" si="58"/>
        <v>0</v>
      </c>
      <c r="BR61" s="70">
        <v>2340</v>
      </c>
    </row>
    <row r="62" spans="1:70" ht="17">
      <c r="A62" s="71"/>
      <c r="B62" s="192"/>
      <c r="C62" s="293" t="s">
        <v>1491</v>
      </c>
      <c r="D62" s="72"/>
      <c r="E62" s="207"/>
      <c r="F62" s="86"/>
      <c r="G62" s="86"/>
      <c r="H62" s="86"/>
      <c r="I62" s="86"/>
      <c r="J62" s="86"/>
      <c r="K62" s="86"/>
      <c r="L62" s="86"/>
      <c r="M62" s="86"/>
      <c r="N62" s="73"/>
      <c r="O62" s="86"/>
      <c r="P62" s="86"/>
      <c r="Q62" s="557"/>
      <c r="R62" s="557"/>
      <c r="S62" s="557"/>
      <c r="T62" s="557"/>
      <c r="U62" s="557"/>
      <c r="V62" s="557"/>
      <c r="W62" s="557"/>
      <c r="X62" s="557"/>
      <c r="Y62" s="557"/>
      <c r="Z62" s="557"/>
      <c r="AA62" s="557"/>
      <c r="AB62" s="557"/>
      <c r="AC62" s="557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557"/>
      <c r="AY62" s="557"/>
      <c r="AZ62" s="557"/>
      <c r="BA62" s="557"/>
      <c r="BB62" s="557"/>
      <c r="BC62" s="86"/>
      <c r="BD62" s="86"/>
      <c r="BE62" s="86"/>
      <c r="BF62" s="557"/>
      <c r="BG62" s="86"/>
      <c r="BH62" s="86"/>
      <c r="BI62" s="557"/>
      <c r="BJ62" s="86"/>
      <c r="BK62" s="86"/>
      <c r="BL62" s="557"/>
      <c r="BM62" s="86"/>
      <c r="BN62" s="86"/>
      <c r="BO62" s="86"/>
      <c r="BP62" s="86"/>
      <c r="BQ62" s="81"/>
      <c r="BR62" s="82"/>
    </row>
    <row r="63" spans="1:70" ht="12.75" customHeight="1">
      <c r="A63" s="44" t="str">
        <f t="shared" ref="A63" si="65">"CR5"&amp;REPT(0,4-LEN(BR63))&amp;BR63</f>
        <v>CR51807</v>
      </c>
      <c r="B63" s="161" t="s">
        <v>1491</v>
      </c>
      <c r="C63" s="161" t="s">
        <v>1492</v>
      </c>
      <c r="D63" s="46" t="s">
        <v>7</v>
      </c>
      <c r="E63" s="243"/>
      <c r="F63" s="118" t="s">
        <v>72</v>
      </c>
      <c r="G63" s="48" t="s">
        <v>87</v>
      </c>
      <c r="H63" s="48" t="s">
        <v>74</v>
      </c>
      <c r="I63" s="223" t="s">
        <v>1798</v>
      </c>
      <c r="J63" s="636" t="s">
        <v>1808</v>
      </c>
      <c r="K63" s="636" t="s">
        <v>1801</v>
      </c>
      <c r="L63" s="223" t="s">
        <v>1799</v>
      </c>
      <c r="M63" s="48">
        <v>3.3</v>
      </c>
      <c r="N63" s="427">
        <v>2</v>
      </c>
      <c r="O63" s="430"/>
      <c r="P63" s="430"/>
      <c r="Q63" s="421"/>
      <c r="R63" s="50"/>
      <c r="S63" s="51"/>
      <c r="T63" s="52"/>
      <c r="U63" s="124"/>
      <c r="V63" s="54"/>
      <c r="W63" s="55"/>
      <c r="X63" s="56"/>
      <c r="Y63" s="57"/>
      <c r="Z63" s="58"/>
      <c r="AA63" s="59"/>
      <c r="AB63" s="69"/>
      <c r="AC63" s="69"/>
      <c r="AD63" s="213">
        <f t="shared" si="3"/>
        <v>0</v>
      </c>
      <c r="AE63" s="61">
        <f t="shared" ref="AE63" si="66">N63*AD63</f>
        <v>0</v>
      </c>
      <c r="AF63" s="62"/>
      <c r="AG63" s="62"/>
      <c r="AH63" s="63"/>
      <c r="AI63" s="62"/>
      <c r="AJ63" s="62"/>
      <c r="AK63" s="62"/>
      <c r="AL63" s="516"/>
      <c r="AM63" s="510"/>
      <c r="AN63" s="62">
        <f>ROUND(CEILING(AR63*('Summary '!$J$2/100+1),5),0)-1</f>
        <v>129</v>
      </c>
      <c r="AO63" s="63">
        <f t="shared" si="4"/>
        <v>0</v>
      </c>
      <c r="AP63" s="63">
        <f t="shared" si="5"/>
        <v>0</v>
      </c>
      <c r="AQ63" s="63"/>
      <c r="AR63" s="62">
        <v>104</v>
      </c>
      <c r="AS63" s="62"/>
      <c r="AT63" s="514"/>
      <c r="AU63" s="515"/>
      <c r="AV63" s="511">
        <f t="shared" ref="AV63:AV74" si="67">IF(OrderFormType="Wholesale",CEILING(AR63*ExchRate,ExchRateRoundUpTo),CEILING(AN63*ExchRate,ExchRateRoundUpTo)/1.22)</f>
        <v>104</v>
      </c>
      <c r="AW63" s="511">
        <f t="shared" ref="AW63:AW74" si="68">AV63*(1+AO63+AP63)</f>
        <v>104</v>
      </c>
      <c r="AX63" s="64"/>
      <c r="AY63" s="65"/>
      <c r="AZ63" s="66"/>
      <c r="BA63" s="67"/>
      <c r="BB63" s="68"/>
      <c r="BC63" s="45">
        <f t="shared" ref="BC63:BC74" si="69">SUM(AX63:BB63)</f>
        <v>0</v>
      </c>
      <c r="BD63" s="44">
        <f t="shared" ref="BD63:BD74" si="70">N63*BC63</f>
        <v>0</v>
      </c>
      <c r="BE63" s="512">
        <f t="shared" ref="BE63:BE74" si="71">AV63*(1.05+AO63+AP63)</f>
        <v>109.2</v>
      </c>
      <c r="BF63" s="69"/>
      <c r="BG63" s="210">
        <f t="shared" si="11"/>
        <v>0</v>
      </c>
      <c r="BH63" s="512">
        <f t="shared" ref="BH63:BH74" si="72">$AV63*(1.1+$AO63+$AP63)</f>
        <v>114.4</v>
      </c>
      <c r="BI63" s="69"/>
      <c r="BJ63" s="44">
        <f t="shared" ref="BJ63:BJ74" si="73">N63*BI63</f>
        <v>0</v>
      </c>
      <c r="BK63" s="512">
        <f t="shared" ref="BK63:BK74" si="74">AV63*(1.15+AO63+AP63)</f>
        <v>119.6</v>
      </c>
      <c r="BL63" s="69"/>
      <c r="BM63" s="210">
        <f t="shared" ref="BM63:BM74" si="75">N63*BL63</f>
        <v>0</v>
      </c>
      <c r="BN63" s="512">
        <f t="shared" ref="BN63:BN74" si="76">AV63*(1.2+AO63+AP63)</f>
        <v>124.8</v>
      </c>
      <c r="BO63" s="397">
        <f t="shared" ref="BO63:BO74" si="77">(AD63*AW63)+(BC63*BE63)+(BF63*BH63)+(BI63*BK63)+(BL63*BN63)</f>
        <v>0</v>
      </c>
      <c r="BP63" s="210">
        <f t="shared" ref="BP63:BP74" si="78">AD63+BC63+BF63+BI63+BL63</f>
        <v>0</v>
      </c>
      <c r="BQ63" s="44">
        <f t="shared" ref="BQ63:BQ74" si="79">N63*BP63</f>
        <v>0</v>
      </c>
      <c r="BR63" s="70">
        <v>1807</v>
      </c>
    </row>
    <row r="64" spans="1:70" ht="12.75" customHeight="1">
      <c r="A64" s="44" t="str">
        <f>"CR5"&amp;REPT(0,4-LEN(BR64))&amp;BR64</f>
        <v>CR51967</v>
      </c>
      <c r="B64" s="161" t="s">
        <v>1491</v>
      </c>
      <c r="C64" s="161" t="s">
        <v>1493</v>
      </c>
      <c r="D64" s="46" t="s">
        <v>7</v>
      </c>
      <c r="E64" s="243"/>
      <c r="F64" s="118" t="s">
        <v>72</v>
      </c>
      <c r="G64" s="48" t="s">
        <v>76</v>
      </c>
      <c r="H64" s="48" t="s">
        <v>74</v>
      </c>
      <c r="I64" s="223" t="s">
        <v>1798</v>
      </c>
      <c r="J64" s="636" t="s">
        <v>1808</v>
      </c>
      <c r="K64" s="636" t="s">
        <v>1801</v>
      </c>
      <c r="L64" s="223" t="s">
        <v>1799</v>
      </c>
      <c r="M64" s="48">
        <v>2.75</v>
      </c>
      <c r="N64" s="427">
        <v>10</v>
      </c>
      <c r="O64" s="430"/>
      <c r="P64" s="430"/>
      <c r="Q64" s="421"/>
      <c r="R64" s="50"/>
      <c r="S64" s="51"/>
      <c r="T64" s="52"/>
      <c r="U64" s="124"/>
      <c r="V64" s="54"/>
      <c r="W64" s="55"/>
      <c r="X64" s="56"/>
      <c r="Y64" s="57"/>
      <c r="Z64" s="58"/>
      <c r="AA64" s="59"/>
      <c r="AB64" s="69"/>
      <c r="AC64" s="69"/>
      <c r="AD64" s="213">
        <f t="shared" si="3"/>
        <v>0</v>
      </c>
      <c r="AE64" s="61">
        <f t="shared" ref="AE64:AE66" si="80">N64*AD64</f>
        <v>0</v>
      </c>
      <c r="AF64" s="62"/>
      <c r="AG64" s="62"/>
      <c r="AH64" s="63"/>
      <c r="AI64" s="62"/>
      <c r="AJ64" s="62"/>
      <c r="AK64" s="62"/>
      <c r="AL64" s="516"/>
      <c r="AM64" s="510"/>
      <c r="AN64" s="62">
        <f>ROUND(CEILING(AR64*('Summary '!$J$2/100+1),5),0)-1</f>
        <v>109</v>
      </c>
      <c r="AO64" s="63">
        <f t="shared" si="4"/>
        <v>0</v>
      </c>
      <c r="AP64" s="63">
        <f t="shared" si="5"/>
        <v>0</v>
      </c>
      <c r="AQ64" s="63"/>
      <c r="AR64" s="62">
        <v>89</v>
      </c>
      <c r="AS64" s="62"/>
      <c r="AT64" s="514"/>
      <c r="AU64" s="515"/>
      <c r="AV64" s="511">
        <f t="shared" si="67"/>
        <v>89</v>
      </c>
      <c r="AW64" s="511">
        <f t="shared" si="68"/>
        <v>89</v>
      </c>
      <c r="AX64" s="64"/>
      <c r="AY64" s="65"/>
      <c r="AZ64" s="66"/>
      <c r="BA64" s="67"/>
      <c r="BB64" s="68"/>
      <c r="BC64" s="45">
        <f t="shared" si="69"/>
        <v>0</v>
      </c>
      <c r="BD64" s="44">
        <f t="shared" si="70"/>
        <v>0</v>
      </c>
      <c r="BE64" s="512">
        <f t="shared" si="71"/>
        <v>93.45</v>
      </c>
      <c r="BF64" s="69"/>
      <c r="BG64" s="210">
        <f t="shared" si="11"/>
        <v>0</v>
      </c>
      <c r="BH64" s="512">
        <f t="shared" si="72"/>
        <v>97.9</v>
      </c>
      <c r="BI64" s="69"/>
      <c r="BJ64" s="44">
        <f t="shared" si="73"/>
        <v>0</v>
      </c>
      <c r="BK64" s="512">
        <f t="shared" si="74"/>
        <v>102.35</v>
      </c>
      <c r="BL64" s="69"/>
      <c r="BM64" s="210">
        <f t="shared" si="75"/>
        <v>0</v>
      </c>
      <c r="BN64" s="512">
        <f t="shared" si="76"/>
        <v>106.8</v>
      </c>
      <c r="BO64" s="397">
        <f t="shared" si="77"/>
        <v>0</v>
      </c>
      <c r="BP64" s="210">
        <f t="shared" si="78"/>
        <v>0</v>
      </c>
      <c r="BQ64" s="44">
        <f t="shared" si="79"/>
        <v>0</v>
      </c>
      <c r="BR64" s="215">
        <v>1967</v>
      </c>
    </row>
    <row r="65" spans="1:70" ht="12.75" customHeight="1">
      <c r="A65" s="44" t="str">
        <f t="shared" ref="A65" si="81">"CR5"&amp;REPT(0,4-LEN(BR65))&amp;BR65</f>
        <v>CR51975</v>
      </c>
      <c r="B65" s="161" t="s">
        <v>1491</v>
      </c>
      <c r="C65" s="161" t="s">
        <v>1494</v>
      </c>
      <c r="D65" s="46" t="s">
        <v>7</v>
      </c>
      <c r="E65" s="243"/>
      <c r="F65" s="118" t="s">
        <v>72</v>
      </c>
      <c r="G65" s="48" t="s">
        <v>76</v>
      </c>
      <c r="H65" s="48" t="s">
        <v>74</v>
      </c>
      <c r="I65" s="223" t="s">
        <v>1798</v>
      </c>
      <c r="J65" s="636" t="s">
        <v>1808</v>
      </c>
      <c r="K65" s="636" t="s">
        <v>1801</v>
      </c>
      <c r="L65" s="223" t="s">
        <v>1799</v>
      </c>
      <c r="M65" s="48">
        <v>3.84</v>
      </c>
      <c r="N65" s="427">
        <v>6</v>
      </c>
      <c r="O65" s="430"/>
      <c r="P65" s="430"/>
      <c r="Q65" s="421"/>
      <c r="R65" s="50"/>
      <c r="S65" s="51"/>
      <c r="T65" s="52"/>
      <c r="U65" s="124"/>
      <c r="V65" s="54"/>
      <c r="W65" s="55"/>
      <c r="X65" s="56"/>
      <c r="Y65" s="57"/>
      <c r="Z65" s="58"/>
      <c r="AA65" s="59"/>
      <c r="AB65" s="69"/>
      <c r="AC65" s="69"/>
      <c r="AD65" s="213">
        <f t="shared" si="3"/>
        <v>0</v>
      </c>
      <c r="AE65" s="61">
        <f t="shared" ref="AE65" si="82">N65*AD65</f>
        <v>0</v>
      </c>
      <c r="AF65" s="62"/>
      <c r="AG65" s="62"/>
      <c r="AH65" s="63"/>
      <c r="AI65" s="62"/>
      <c r="AJ65" s="62"/>
      <c r="AK65" s="62"/>
      <c r="AL65" s="516"/>
      <c r="AM65" s="510"/>
      <c r="AN65" s="62">
        <f>ROUND(CEILING(AR65*('Summary '!$J$2/100+1),5),0)-1</f>
        <v>139</v>
      </c>
      <c r="AO65" s="63">
        <f t="shared" si="4"/>
        <v>0</v>
      </c>
      <c r="AP65" s="63">
        <f t="shared" si="5"/>
        <v>0</v>
      </c>
      <c r="AQ65" s="63"/>
      <c r="AR65" s="62">
        <v>114</v>
      </c>
      <c r="AS65" s="62"/>
      <c r="AT65" s="514"/>
      <c r="AU65" s="515"/>
      <c r="AV65" s="511">
        <f t="shared" si="67"/>
        <v>114</v>
      </c>
      <c r="AW65" s="511">
        <f t="shared" si="68"/>
        <v>114</v>
      </c>
      <c r="AX65" s="64"/>
      <c r="AY65" s="65"/>
      <c r="AZ65" s="66"/>
      <c r="BA65" s="67"/>
      <c r="BB65" s="68"/>
      <c r="BC65" s="45">
        <f t="shared" si="69"/>
        <v>0</v>
      </c>
      <c r="BD65" s="44">
        <f t="shared" si="70"/>
        <v>0</v>
      </c>
      <c r="BE65" s="512">
        <f t="shared" si="71"/>
        <v>119.7</v>
      </c>
      <c r="BF65" s="69"/>
      <c r="BG65" s="210">
        <f t="shared" si="11"/>
        <v>0</v>
      </c>
      <c r="BH65" s="512">
        <f t="shared" si="72"/>
        <v>125.4</v>
      </c>
      <c r="BI65" s="69"/>
      <c r="BJ65" s="44">
        <f t="shared" si="73"/>
        <v>0</v>
      </c>
      <c r="BK65" s="512">
        <f t="shared" si="74"/>
        <v>131.1</v>
      </c>
      <c r="BL65" s="69"/>
      <c r="BM65" s="210">
        <f t="shared" si="75"/>
        <v>0</v>
      </c>
      <c r="BN65" s="512">
        <f t="shared" si="76"/>
        <v>136.79999999999998</v>
      </c>
      <c r="BO65" s="397">
        <f t="shared" si="77"/>
        <v>0</v>
      </c>
      <c r="BP65" s="210">
        <f t="shared" si="78"/>
        <v>0</v>
      </c>
      <c r="BQ65" s="44">
        <f t="shared" si="79"/>
        <v>0</v>
      </c>
      <c r="BR65" s="215">
        <v>1975</v>
      </c>
    </row>
    <row r="66" spans="1:70" ht="12.75" customHeight="1">
      <c r="A66" s="44" t="str">
        <f>"CR5"&amp;REPT(0,4-LEN(BR66))&amp;BR66</f>
        <v>CR51976</v>
      </c>
      <c r="B66" s="161" t="s">
        <v>1491</v>
      </c>
      <c r="C66" s="161" t="s">
        <v>1495</v>
      </c>
      <c r="D66" s="46" t="s">
        <v>7</v>
      </c>
      <c r="E66" s="243"/>
      <c r="F66" s="118" t="s">
        <v>72</v>
      </c>
      <c r="G66" s="48" t="s">
        <v>76</v>
      </c>
      <c r="H66" s="48" t="s">
        <v>74</v>
      </c>
      <c r="I66" s="223" t="s">
        <v>1798</v>
      </c>
      <c r="J66" s="636" t="s">
        <v>1808</v>
      </c>
      <c r="K66" s="636" t="s">
        <v>1801</v>
      </c>
      <c r="L66" s="223" t="s">
        <v>1799</v>
      </c>
      <c r="M66" s="48">
        <v>2.7</v>
      </c>
      <c r="N66" s="427">
        <v>8</v>
      </c>
      <c r="O66" s="430"/>
      <c r="P66" s="430"/>
      <c r="Q66" s="421"/>
      <c r="R66" s="50"/>
      <c r="S66" s="51"/>
      <c r="T66" s="52"/>
      <c r="U66" s="124"/>
      <c r="V66" s="54"/>
      <c r="W66" s="55"/>
      <c r="X66" s="56"/>
      <c r="Y66" s="57"/>
      <c r="Z66" s="58"/>
      <c r="AA66" s="59"/>
      <c r="AB66" s="69"/>
      <c r="AC66" s="69"/>
      <c r="AD66" s="213">
        <f t="shared" si="3"/>
        <v>0</v>
      </c>
      <c r="AE66" s="61">
        <f t="shared" si="80"/>
        <v>0</v>
      </c>
      <c r="AF66" s="62"/>
      <c r="AG66" s="62"/>
      <c r="AH66" s="63"/>
      <c r="AI66" s="62"/>
      <c r="AJ66" s="62"/>
      <c r="AK66" s="62"/>
      <c r="AL66" s="516"/>
      <c r="AM66" s="510"/>
      <c r="AN66" s="62">
        <f>ROUND(CEILING(AR66*('Summary '!$J$2/100+1),5),0)-1</f>
        <v>129</v>
      </c>
      <c r="AO66" s="63">
        <f t="shared" si="4"/>
        <v>0</v>
      </c>
      <c r="AP66" s="63">
        <f t="shared" si="5"/>
        <v>0</v>
      </c>
      <c r="AQ66" s="63"/>
      <c r="AR66" s="62">
        <v>104</v>
      </c>
      <c r="AS66" s="62"/>
      <c r="AT66" s="514"/>
      <c r="AU66" s="515"/>
      <c r="AV66" s="511">
        <f t="shared" si="67"/>
        <v>104</v>
      </c>
      <c r="AW66" s="511">
        <f t="shared" si="68"/>
        <v>104</v>
      </c>
      <c r="AX66" s="64"/>
      <c r="AY66" s="65"/>
      <c r="AZ66" s="66"/>
      <c r="BA66" s="67"/>
      <c r="BB66" s="68"/>
      <c r="BC66" s="45">
        <f t="shared" si="69"/>
        <v>0</v>
      </c>
      <c r="BD66" s="44">
        <f t="shared" si="70"/>
        <v>0</v>
      </c>
      <c r="BE66" s="512">
        <f t="shared" si="71"/>
        <v>109.2</v>
      </c>
      <c r="BF66" s="69"/>
      <c r="BG66" s="210">
        <f t="shared" si="11"/>
        <v>0</v>
      </c>
      <c r="BH66" s="512">
        <f t="shared" si="72"/>
        <v>114.4</v>
      </c>
      <c r="BI66" s="69"/>
      <c r="BJ66" s="44">
        <f t="shared" si="73"/>
        <v>0</v>
      </c>
      <c r="BK66" s="512">
        <f t="shared" si="74"/>
        <v>119.6</v>
      </c>
      <c r="BL66" s="69"/>
      <c r="BM66" s="210">
        <f t="shared" si="75"/>
        <v>0</v>
      </c>
      <c r="BN66" s="512">
        <f t="shared" si="76"/>
        <v>124.8</v>
      </c>
      <c r="BO66" s="397">
        <f t="shared" si="77"/>
        <v>0</v>
      </c>
      <c r="BP66" s="210">
        <f t="shared" si="78"/>
        <v>0</v>
      </c>
      <c r="BQ66" s="44">
        <f t="shared" si="79"/>
        <v>0</v>
      </c>
      <c r="BR66" s="215">
        <v>1976</v>
      </c>
    </row>
    <row r="67" spans="1:70" ht="12.75" customHeight="1">
      <c r="A67" s="44" t="str">
        <f t="shared" ref="A67:A70" si="83">"CR5"&amp;REPT(0,4-LEN(BR67))&amp;BR67</f>
        <v>CR51651</v>
      </c>
      <c r="B67" s="161" t="s">
        <v>1491</v>
      </c>
      <c r="C67" s="161" t="s">
        <v>1496</v>
      </c>
      <c r="D67" s="46" t="s">
        <v>7</v>
      </c>
      <c r="E67" s="243"/>
      <c r="F67" s="48" t="s">
        <v>72</v>
      </c>
      <c r="G67" s="48" t="s">
        <v>76</v>
      </c>
      <c r="H67" s="48" t="s">
        <v>74</v>
      </c>
      <c r="I67" s="223" t="s">
        <v>1798</v>
      </c>
      <c r="J67" s="636" t="s">
        <v>1808</v>
      </c>
      <c r="K67" s="636" t="s">
        <v>1801</v>
      </c>
      <c r="L67" s="223" t="s">
        <v>1799</v>
      </c>
      <c r="M67" s="48">
        <v>17.795999999999999</v>
      </c>
      <c r="N67" s="554">
        <v>8</v>
      </c>
      <c r="O67" s="430"/>
      <c r="P67" s="430"/>
      <c r="Q67" s="421"/>
      <c r="R67" s="123"/>
      <c r="S67" s="51"/>
      <c r="T67" s="52"/>
      <c r="U67" s="124"/>
      <c r="V67" s="54"/>
      <c r="W67" s="55"/>
      <c r="X67" s="56"/>
      <c r="Y67" s="57"/>
      <c r="Z67" s="58"/>
      <c r="AA67" s="125"/>
      <c r="AB67" s="69"/>
      <c r="AC67" s="69"/>
      <c r="AD67" s="213">
        <f t="shared" si="3"/>
        <v>0</v>
      </c>
      <c r="AE67" s="61">
        <f t="shared" ref="AE67:AE70" si="84">N67*AD67</f>
        <v>0</v>
      </c>
      <c r="AF67" s="62"/>
      <c r="AG67" s="62"/>
      <c r="AH67" s="63"/>
      <c r="AI67" s="62"/>
      <c r="AJ67" s="62"/>
      <c r="AK67" s="62"/>
      <c r="AL67" s="516"/>
      <c r="AM67" s="510"/>
      <c r="AN67" s="62">
        <f>ROUND(CEILING(AR67*('Summary '!$J$2/100+1),5),0)-1</f>
        <v>329</v>
      </c>
      <c r="AO67" s="63">
        <f t="shared" si="4"/>
        <v>0</v>
      </c>
      <c r="AP67" s="63">
        <f t="shared" si="5"/>
        <v>0</v>
      </c>
      <c r="AQ67" s="63"/>
      <c r="AR67" s="62">
        <v>269</v>
      </c>
      <c r="AS67" s="62"/>
      <c r="AT67" s="514"/>
      <c r="AU67" s="515"/>
      <c r="AV67" s="511">
        <f t="shared" si="67"/>
        <v>269</v>
      </c>
      <c r="AW67" s="511">
        <f t="shared" si="68"/>
        <v>269</v>
      </c>
      <c r="AX67" s="64"/>
      <c r="AY67" s="65"/>
      <c r="AZ67" s="66"/>
      <c r="BA67" s="126"/>
      <c r="BB67" s="68"/>
      <c r="BC67" s="45">
        <f t="shared" si="69"/>
        <v>0</v>
      </c>
      <c r="BD67" s="44">
        <f t="shared" si="70"/>
        <v>0</v>
      </c>
      <c r="BE67" s="512">
        <f t="shared" si="71"/>
        <v>282.45</v>
      </c>
      <c r="BF67" s="69"/>
      <c r="BG67" s="210">
        <f t="shared" si="11"/>
        <v>0</v>
      </c>
      <c r="BH67" s="512">
        <f t="shared" si="72"/>
        <v>295.90000000000003</v>
      </c>
      <c r="BI67" s="69"/>
      <c r="BJ67" s="44">
        <f t="shared" si="73"/>
        <v>0</v>
      </c>
      <c r="BK67" s="512">
        <f t="shared" si="74"/>
        <v>309.34999999999997</v>
      </c>
      <c r="BL67" s="69"/>
      <c r="BM67" s="210">
        <f t="shared" si="75"/>
        <v>0</v>
      </c>
      <c r="BN67" s="512">
        <f t="shared" si="76"/>
        <v>322.8</v>
      </c>
      <c r="BO67" s="397">
        <f t="shared" si="77"/>
        <v>0</v>
      </c>
      <c r="BP67" s="210">
        <f t="shared" si="78"/>
        <v>0</v>
      </c>
      <c r="BQ67" s="44">
        <f t="shared" si="79"/>
        <v>0</v>
      </c>
      <c r="BR67" s="70">
        <v>1651</v>
      </c>
    </row>
    <row r="68" spans="1:70" ht="12" customHeight="1">
      <c r="A68" s="44" t="str">
        <f t="shared" si="83"/>
        <v>CR51672</v>
      </c>
      <c r="B68" s="161" t="s">
        <v>1491</v>
      </c>
      <c r="C68" s="161" t="s">
        <v>1497</v>
      </c>
      <c r="D68" s="46" t="s">
        <v>7</v>
      </c>
      <c r="E68" s="243"/>
      <c r="F68" s="48" t="s">
        <v>72</v>
      </c>
      <c r="G68" s="48" t="s">
        <v>76</v>
      </c>
      <c r="H68" s="48" t="s">
        <v>74</v>
      </c>
      <c r="I68" s="223" t="s">
        <v>1798</v>
      </c>
      <c r="J68" s="636" t="s">
        <v>1808</v>
      </c>
      <c r="K68" s="636" t="s">
        <v>1801</v>
      </c>
      <c r="L68" s="223" t="s">
        <v>1799</v>
      </c>
      <c r="M68" s="48">
        <v>3.8679999999999999</v>
      </c>
      <c r="N68" s="554">
        <v>8</v>
      </c>
      <c r="O68" s="430"/>
      <c r="P68" s="430"/>
      <c r="Q68" s="421"/>
      <c r="R68" s="123"/>
      <c r="S68" s="51"/>
      <c r="T68" s="52"/>
      <c r="U68" s="124"/>
      <c r="V68" s="54"/>
      <c r="W68" s="55"/>
      <c r="X68" s="56"/>
      <c r="Y68" s="57"/>
      <c r="Z68" s="58"/>
      <c r="AA68" s="125"/>
      <c r="AB68" s="69"/>
      <c r="AC68" s="69"/>
      <c r="AD68" s="213">
        <f t="shared" si="3"/>
        <v>0</v>
      </c>
      <c r="AE68" s="61">
        <f t="shared" si="84"/>
        <v>0</v>
      </c>
      <c r="AF68" s="62"/>
      <c r="AG68" s="62"/>
      <c r="AH68" s="63"/>
      <c r="AI68" s="62"/>
      <c r="AJ68" s="62"/>
      <c r="AK68" s="62"/>
      <c r="AL68" s="516"/>
      <c r="AM68" s="510"/>
      <c r="AN68" s="62">
        <f>ROUND(CEILING(AR68*('Summary '!$J$2/100+1),5),0)-1</f>
        <v>139</v>
      </c>
      <c r="AO68" s="63">
        <f t="shared" si="4"/>
        <v>0</v>
      </c>
      <c r="AP68" s="63">
        <f t="shared" si="5"/>
        <v>0</v>
      </c>
      <c r="AQ68" s="63"/>
      <c r="AR68" s="62">
        <v>114</v>
      </c>
      <c r="AS68" s="62"/>
      <c r="AT68" s="514"/>
      <c r="AU68" s="515"/>
      <c r="AV68" s="511">
        <f t="shared" si="67"/>
        <v>114</v>
      </c>
      <c r="AW68" s="511">
        <f t="shared" si="68"/>
        <v>114</v>
      </c>
      <c r="AX68" s="64"/>
      <c r="AY68" s="65"/>
      <c r="AZ68" s="66"/>
      <c r="BA68" s="126"/>
      <c r="BB68" s="68"/>
      <c r="BC68" s="45">
        <f t="shared" si="69"/>
        <v>0</v>
      </c>
      <c r="BD68" s="44">
        <f t="shared" si="70"/>
        <v>0</v>
      </c>
      <c r="BE68" s="512">
        <f t="shared" si="71"/>
        <v>119.7</v>
      </c>
      <c r="BF68" s="69"/>
      <c r="BG68" s="210">
        <f t="shared" si="11"/>
        <v>0</v>
      </c>
      <c r="BH68" s="512">
        <f t="shared" si="72"/>
        <v>125.4</v>
      </c>
      <c r="BI68" s="69"/>
      <c r="BJ68" s="44">
        <f t="shared" si="73"/>
        <v>0</v>
      </c>
      <c r="BK68" s="512">
        <f t="shared" si="74"/>
        <v>131.1</v>
      </c>
      <c r="BL68" s="69"/>
      <c r="BM68" s="210">
        <f t="shared" si="75"/>
        <v>0</v>
      </c>
      <c r="BN68" s="512">
        <f t="shared" si="76"/>
        <v>136.79999999999998</v>
      </c>
      <c r="BO68" s="397">
        <f t="shared" si="77"/>
        <v>0</v>
      </c>
      <c r="BP68" s="210">
        <f t="shared" si="78"/>
        <v>0</v>
      </c>
      <c r="BQ68" s="44">
        <f t="shared" si="79"/>
        <v>0</v>
      </c>
      <c r="BR68" s="70">
        <v>1672</v>
      </c>
    </row>
    <row r="69" spans="1:70" ht="12.75" customHeight="1">
      <c r="A69" s="44" t="str">
        <f t="shared" si="83"/>
        <v>CR51673</v>
      </c>
      <c r="B69" s="161" t="s">
        <v>1491</v>
      </c>
      <c r="C69" s="161" t="s">
        <v>1498</v>
      </c>
      <c r="D69" s="46" t="s">
        <v>7</v>
      </c>
      <c r="E69" s="243"/>
      <c r="F69" s="48" t="s">
        <v>72</v>
      </c>
      <c r="G69" s="48" t="s">
        <v>76</v>
      </c>
      <c r="H69" s="48" t="s">
        <v>74</v>
      </c>
      <c r="I69" s="223" t="s">
        <v>1798</v>
      </c>
      <c r="J69" s="636" t="s">
        <v>1808</v>
      </c>
      <c r="K69" s="636" t="s">
        <v>1801</v>
      </c>
      <c r="L69" s="223" t="s">
        <v>1799</v>
      </c>
      <c r="M69" s="48">
        <v>2.7</v>
      </c>
      <c r="N69" s="554">
        <v>8</v>
      </c>
      <c r="O69" s="430"/>
      <c r="P69" s="430"/>
      <c r="Q69" s="421"/>
      <c r="R69" s="123"/>
      <c r="S69" s="51"/>
      <c r="T69" s="52"/>
      <c r="U69" s="124"/>
      <c r="V69" s="54"/>
      <c r="W69" s="55"/>
      <c r="X69" s="56"/>
      <c r="Y69" s="57"/>
      <c r="Z69" s="58"/>
      <c r="AA69" s="125"/>
      <c r="AB69" s="69"/>
      <c r="AC69" s="69"/>
      <c r="AD69" s="213">
        <f t="shared" si="3"/>
        <v>0</v>
      </c>
      <c r="AE69" s="61">
        <f t="shared" si="84"/>
        <v>0</v>
      </c>
      <c r="AF69" s="62"/>
      <c r="AG69" s="62"/>
      <c r="AH69" s="63"/>
      <c r="AI69" s="62"/>
      <c r="AJ69" s="62"/>
      <c r="AK69" s="62"/>
      <c r="AL69" s="516"/>
      <c r="AM69" s="510"/>
      <c r="AN69" s="62">
        <f>ROUND(CEILING(AR69*('Summary '!$J$2/100+1),5),0)-1</f>
        <v>99</v>
      </c>
      <c r="AO69" s="63">
        <f t="shared" si="4"/>
        <v>0</v>
      </c>
      <c r="AP69" s="63">
        <f t="shared" si="5"/>
        <v>0</v>
      </c>
      <c r="AQ69" s="63"/>
      <c r="AR69" s="62">
        <v>79</v>
      </c>
      <c r="AS69" s="62"/>
      <c r="AT69" s="514"/>
      <c r="AU69" s="515"/>
      <c r="AV69" s="511">
        <f t="shared" si="67"/>
        <v>79</v>
      </c>
      <c r="AW69" s="511">
        <f t="shared" si="68"/>
        <v>79</v>
      </c>
      <c r="AX69" s="64"/>
      <c r="AY69" s="65"/>
      <c r="AZ69" s="66"/>
      <c r="BA69" s="126"/>
      <c r="BB69" s="68"/>
      <c r="BC69" s="45">
        <f t="shared" si="69"/>
        <v>0</v>
      </c>
      <c r="BD69" s="44">
        <f t="shared" si="70"/>
        <v>0</v>
      </c>
      <c r="BE69" s="512">
        <f t="shared" si="71"/>
        <v>82.95</v>
      </c>
      <c r="BF69" s="69"/>
      <c r="BG69" s="210">
        <f t="shared" si="11"/>
        <v>0</v>
      </c>
      <c r="BH69" s="512">
        <f t="shared" si="72"/>
        <v>86.9</v>
      </c>
      <c r="BI69" s="69"/>
      <c r="BJ69" s="44">
        <f t="shared" si="73"/>
        <v>0</v>
      </c>
      <c r="BK69" s="512">
        <f t="shared" si="74"/>
        <v>90.85</v>
      </c>
      <c r="BL69" s="69"/>
      <c r="BM69" s="210">
        <f t="shared" si="75"/>
        <v>0</v>
      </c>
      <c r="BN69" s="512">
        <f t="shared" si="76"/>
        <v>94.8</v>
      </c>
      <c r="BO69" s="397">
        <f t="shared" si="77"/>
        <v>0</v>
      </c>
      <c r="BP69" s="210">
        <f t="shared" si="78"/>
        <v>0</v>
      </c>
      <c r="BQ69" s="44">
        <f t="shared" si="79"/>
        <v>0</v>
      </c>
      <c r="BR69" s="70">
        <v>1673</v>
      </c>
    </row>
    <row r="70" spans="1:70" ht="12" customHeight="1">
      <c r="A70" s="44" t="str">
        <f t="shared" si="83"/>
        <v>CR51674</v>
      </c>
      <c r="B70" s="161" t="s">
        <v>1491</v>
      </c>
      <c r="C70" s="161" t="s">
        <v>1499</v>
      </c>
      <c r="D70" s="46" t="s">
        <v>7</v>
      </c>
      <c r="E70" s="243"/>
      <c r="F70" s="48" t="s">
        <v>72</v>
      </c>
      <c r="G70" s="48" t="s">
        <v>76</v>
      </c>
      <c r="H70" s="48" t="s">
        <v>74</v>
      </c>
      <c r="I70" s="223" t="s">
        <v>1798</v>
      </c>
      <c r="J70" s="636" t="s">
        <v>1808</v>
      </c>
      <c r="K70" s="636" t="s">
        <v>1801</v>
      </c>
      <c r="L70" s="223" t="s">
        <v>1799</v>
      </c>
      <c r="M70" s="48">
        <v>3.5329999999999999</v>
      </c>
      <c r="N70" s="554">
        <v>8</v>
      </c>
      <c r="O70" s="430"/>
      <c r="P70" s="430"/>
      <c r="Q70" s="421"/>
      <c r="R70" s="123"/>
      <c r="S70" s="51"/>
      <c r="T70" s="52"/>
      <c r="U70" s="124"/>
      <c r="V70" s="54"/>
      <c r="W70" s="55"/>
      <c r="X70" s="56"/>
      <c r="Y70" s="57"/>
      <c r="Z70" s="58"/>
      <c r="AA70" s="125"/>
      <c r="AB70" s="69"/>
      <c r="AC70" s="69"/>
      <c r="AD70" s="213">
        <f t="shared" si="3"/>
        <v>0</v>
      </c>
      <c r="AE70" s="61">
        <f t="shared" si="84"/>
        <v>0</v>
      </c>
      <c r="AF70" s="62"/>
      <c r="AG70" s="62"/>
      <c r="AH70" s="63"/>
      <c r="AI70" s="62"/>
      <c r="AJ70" s="62"/>
      <c r="AK70" s="62"/>
      <c r="AL70" s="516"/>
      <c r="AM70" s="510"/>
      <c r="AN70" s="62">
        <f>ROUND(CEILING(AR70*('Summary '!$J$2/100+1),5),0)-1</f>
        <v>139</v>
      </c>
      <c r="AO70" s="63">
        <f t="shared" si="4"/>
        <v>0</v>
      </c>
      <c r="AP70" s="63">
        <f t="shared" si="5"/>
        <v>0</v>
      </c>
      <c r="AQ70" s="63"/>
      <c r="AR70" s="62">
        <v>114</v>
      </c>
      <c r="AS70" s="62"/>
      <c r="AT70" s="514"/>
      <c r="AU70" s="515"/>
      <c r="AV70" s="511">
        <f t="shared" si="67"/>
        <v>114</v>
      </c>
      <c r="AW70" s="511">
        <f t="shared" si="68"/>
        <v>114</v>
      </c>
      <c r="AX70" s="64"/>
      <c r="AY70" s="65"/>
      <c r="AZ70" s="66"/>
      <c r="BA70" s="126"/>
      <c r="BB70" s="68"/>
      <c r="BC70" s="45">
        <f t="shared" si="69"/>
        <v>0</v>
      </c>
      <c r="BD70" s="44">
        <f t="shared" si="70"/>
        <v>0</v>
      </c>
      <c r="BE70" s="512">
        <f t="shared" si="71"/>
        <v>119.7</v>
      </c>
      <c r="BF70" s="69"/>
      <c r="BG70" s="210">
        <f t="shared" si="11"/>
        <v>0</v>
      </c>
      <c r="BH70" s="512">
        <f t="shared" si="72"/>
        <v>125.4</v>
      </c>
      <c r="BI70" s="69"/>
      <c r="BJ70" s="44">
        <f t="shared" si="73"/>
        <v>0</v>
      </c>
      <c r="BK70" s="512">
        <f t="shared" si="74"/>
        <v>131.1</v>
      </c>
      <c r="BL70" s="69"/>
      <c r="BM70" s="210">
        <f t="shared" si="75"/>
        <v>0</v>
      </c>
      <c r="BN70" s="512">
        <f t="shared" si="76"/>
        <v>136.79999999999998</v>
      </c>
      <c r="BO70" s="397">
        <f t="shared" si="77"/>
        <v>0</v>
      </c>
      <c r="BP70" s="210">
        <f t="shared" si="78"/>
        <v>0</v>
      </c>
      <c r="BQ70" s="44">
        <f t="shared" si="79"/>
        <v>0</v>
      </c>
      <c r="BR70" s="70">
        <v>1674</v>
      </c>
    </row>
    <row r="71" spans="1:70" ht="12.75" customHeight="1">
      <c r="A71" s="44" t="str">
        <f t="shared" ref="A71:A72" si="85">"CR5"&amp;REPT(0,4-LEN(BR71))&amp;BR71</f>
        <v>CR51808</v>
      </c>
      <c r="B71" s="161" t="s">
        <v>1491</v>
      </c>
      <c r="C71" s="161" t="s">
        <v>1500</v>
      </c>
      <c r="D71" s="46" t="s">
        <v>7</v>
      </c>
      <c r="E71" s="243"/>
      <c r="F71" s="48" t="s">
        <v>72</v>
      </c>
      <c r="G71" s="48" t="s">
        <v>76</v>
      </c>
      <c r="H71" s="48" t="s">
        <v>74</v>
      </c>
      <c r="I71" s="223" t="s">
        <v>1798</v>
      </c>
      <c r="J71" s="636" t="s">
        <v>1808</v>
      </c>
      <c r="K71" s="636" t="s">
        <v>1801</v>
      </c>
      <c r="L71" s="223" t="s">
        <v>1799</v>
      </c>
      <c r="M71" s="48">
        <v>2.6459999999999999</v>
      </c>
      <c r="N71" s="427">
        <v>5</v>
      </c>
      <c r="O71" s="430"/>
      <c r="P71" s="430"/>
      <c r="Q71" s="421"/>
      <c r="R71" s="50"/>
      <c r="S71" s="51"/>
      <c r="T71" s="52"/>
      <c r="U71" s="124"/>
      <c r="V71" s="54"/>
      <c r="W71" s="55"/>
      <c r="X71" s="56"/>
      <c r="Y71" s="57"/>
      <c r="Z71" s="58"/>
      <c r="AA71" s="59"/>
      <c r="AB71" s="69"/>
      <c r="AC71" s="69"/>
      <c r="AD71" s="213">
        <f t="shared" si="3"/>
        <v>0</v>
      </c>
      <c r="AE71" s="61">
        <f t="shared" ref="AE71:AE72" si="86">N71*AD71</f>
        <v>0</v>
      </c>
      <c r="AF71" s="62"/>
      <c r="AG71" s="62"/>
      <c r="AH71" s="63"/>
      <c r="AI71" s="62"/>
      <c r="AJ71" s="62"/>
      <c r="AK71" s="62"/>
      <c r="AL71" s="516"/>
      <c r="AM71" s="510"/>
      <c r="AN71" s="62">
        <f>ROUND(CEILING(AR71*('Summary '!$J$2/100+1),5),0)-1</f>
        <v>109</v>
      </c>
      <c r="AO71" s="63">
        <f t="shared" si="4"/>
        <v>0</v>
      </c>
      <c r="AP71" s="63">
        <f t="shared" si="5"/>
        <v>0</v>
      </c>
      <c r="AQ71" s="63"/>
      <c r="AR71" s="62">
        <v>89</v>
      </c>
      <c r="AS71" s="62"/>
      <c r="AT71" s="514"/>
      <c r="AU71" s="515"/>
      <c r="AV71" s="511">
        <f t="shared" si="67"/>
        <v>89</v>
      </c>
      <c r="AW71" s="511">
        <f t="shared" si="68"/>
        <v>89</v>
      </c>
      <c r="AX71" s="64"/>
      <c r="AY71" s="65"/>
      <c r="AZ71" s="66"/>
      <c r="BA71" s="67"/>
      <c r="BB71" s="68"/>
      <c r="BC71" s="45">
        <f t="shared" si="69"/>
        <v>0</v>
      </c>
      <c r="BD71" s="44">
        <f t="shared" si="70"/>
        <v>0</v>
      </c>
      <c r="BE71" s="512">
        <f t="shared" si="71"/>
        <v>93.45</v>
      </c>
      <c r="BF71" s="69"/>
      <c r="BG71" s="210">
        <f t="shared" si="11"/>
        <v>0</v>
      </c>
      <c r="BH71" s="512">
        <f t="shared" si="72"/>
        <v>97.9</v>
      </c>
      <c r="BI71" s="69"/>
      <c r="BJ71" s="44">
        <f t="shared" si="73"/>
        <v>0</v>
      </c>
      <c r="BK71" s="512">
        <f t="shared" si="74"/>
        <v>102.35</v>
      </c>
      <c r="BL71" s="69"/>
      <c r="BM71" s="210">
        <f t="shared" si="75"/>
        <v>0</v>
      </c>
      <c r="BN71" s="512">
        <f t="shared" si="76"/>
        <v>106.8</v>
      </c>
      <c r="BO71" s="397">
        <f t="shared" si="77"/>
        <v>0</v>
      </c>
      <c r="BP71" s="210">
        <f t="shared" si="78"/>
        <v>0</v>
      </c>
      <c r="BQ71" s="44">
        <f t="shared" si="79"/>
        <v>0</v>
      </c>
      <c r="BR71" s="70">
        <v>1808</v>
      </c>
    </row>
    <row r="72" spans="1:70" ht="12.75" customHeight="1">
      <c r="A72" s="44" t="str">
        <f t="shared" si="85"/>
        <v>CR51809</v>
      </c>
      <c r="B72" s="161" t="s">
        <v>1491</v>
      </c>
      <c r="C72" s="161" t="s">
        <v>1501</v>
      </c>
      <c r="D72" s="46" t="s">
        <v>7</v>
      </c>
      <c r="E72" s="243"/>
      <c r="F72" s="48" t="s">
        <v>72</v>
      </c>
      <c r="G72" s="48" t="s">
        <v>76</v>
      </c>
      <c r="H72" s="48" t="s">
        <v>74</v>
      </c>
      <c r="I72" s="223" t="s">
        <v>1798</v>
      </c>
      <c r="J72" s="636" t="s">
        <v>1808</v>
      </c>
      <c r="K72" s="636" t="s">
        <v>1801</v>
      </c>
      <c r="L72" s="223" t="s">
        <v>1799</v>
      </c>
      <c r="M72" s="48">
        <v>3.1440000000000001</v>
      </c>
      <c r="N72" s="427">
        <v>5</v>
      </c>
      <c r="O72" s="430"/>
      <c r="P72" s="430"/>
      <c r="Q72" s="421"/>
      <c r="R72" s="50"/>
      <c r="S72" s="51"/>
      <c r="T72" s="52"/>
      <c r="U72" s="124"/>
      <c r="V72" s="54"/>
      <c r="W72" s="55"/>
      <c r="X72" s="56"/>
      <c r="Y72" s="57"/>
      <c r="Z72" s="58"/>
      <c r="AA72" s="59"/>
      <c r="AB72" s="69"/>
      <c r="AC72" s="69"/>
      <c r="AD72" s="213">
        <f t="shared" si="3"/>
        <v>0</v>
      </c>
      <c r="AE72" s="61">
        <f t="shared" si="86"/>
        <v>0</v>
      </c>
      <c r="AF72" s="62"/>
      <c r="AG72" s="62"/>
      <c r="AH72" s="63"/>
      <c r="AI72" s="62"/>
      <c r="AJ72" s="62"/>
      <c r="AK72" s="62"/>
      <c r="AL72" s="516"/>
      <c r="AM72" s="510"/>
      <c r="AN72" s="62">
        <f>ROUND(CEILING(AR72*('Summary '!$J$2/100+1),5),0)-1</f>
        <v>129</v>
      </c>
      <c r="AO72" s="63">
        <f t="shared" si="4"/>
        <v>0</v>
      </c>
      <c r="AP72" s="63">
        <f t="shared" si="5"/>
        <v>0</v>
      </c>
      <c r="AQ72" s="63"/>
      <c r="AR72" s="62">
        <v>104</v>
      </c>
      <c r="AS72" s="62"/>
      <c r="AT72" s="514"/>
      <c r="AU72" s="515"/>
      <c r="AV72" s="511">
        <f t="shared" si="67"/>
        <v>104</v>
      </c>
      <c r="AW72" s="511">
        <f t="shared" si="68"/>
        <v>104</v>
      </c>
      <c r="AX72" s="64"/>
      <c r="AY72" s="65"/>
      <c r="AZ72" s="66"/>
      <c r="BA72" s="67"/>
      <c r="BB72" s="68"/>
      <c r="BC72" s="45">
        <f t="shared" si="69"/>
        <v>0</v>
      </c>
      <c r="BD72" s="44">
        <f t="shared" si="70"/>
        <v>0</v>
      </c>
      <c r="BE72" s="512">
        <f t="shared" si="71"/>
        <v>109.2</v>
      </c>
      <c r="BF72" s="69"/>
      <c r="BG72" s="210">
        <f t="shared" si="11"/>
        <v>0</v>
      </c>
      <c r="BH72" s="512">
        <f t="shared" si="72"/>
        <v>114.4</v>
      </c>
      <c r="BI72" s="69"/>
      <c r="BJ72" s="44">
        <f t="shared" si="73"/>
        <v>0</v>
      </c>
      <c r="BK72" s="512">
        <f t="shared" si="74"/>
        <v>119.6</v>
      </c>
      <c r="BL72" s="69"/>
      <c r="BM72" s="210">
        <f t="shared" si="75"/>
        <v>0</v>
      </c>
      <c r="BN72" s="512">
        <f t="shared" si="76"/>
        <v>124.8</v>
      </c>
      <c r="BO72" s="397">
        <f t="shared" si="77"/>
        <v>0</v>
      </c>
      <c r="BP72" s="210">
        <f t="shared" si="78"/>
        <v>0</v>
      </c>
      <c r="BQ72" s="44">
        <f t="shared" si="79"/>
        <v>0</v>
      </c>
      <c r="BR72" s="70">
        <v>1809</v>
      </c>
    </row>
    <row r="73" spans="1:70" ht="12.75" customHeight="1">
      <c r="A73" s="44" t="str">
        <f>"CR5"&amp;REPT(0,4-LEN(BR73))&amp;BR73</f>
        <v>CR50834</v>
      </c>
      <c r="B73" s="161" t="s">
        <v>1491</v>
      </c>
      <c r="C73" s="161" t="s">
        <v>1502</v>
      </c>
      <c r="D73" s="44" t="s">
        <v>7</v>
      </c>
      <c r="E73" s="210"/>
      <c r="F73" s="48" t="s">
        <v>72</v>
      </c>
      <c r="G73" s="118" t="s">
        <v>76</v>
      </c>
      <c r="H73" s="44" t="s">
        <v>74</v>
      </c>
      <c r="I73" s="223" t="s">
        <v>1798</v>
      </c>
      <c r="J73" s="636" t="s">
        <v>1808</v>
      </c>
      <c r="K73" s="636" t="s">
        <v>1801</v>
      </c>
      <c r="L73" s="223" t="s">
        <v>1799</v>
      </c>
      <c r="M73" s="48">
        <v>6.492</v>
      </c>
      <c r="N73" s="427">
        <v>8</v>
      </c>
      <c r="O73" s="430"/>
      <c r="P73" s="430"/>
      <c r="Q73" s="421"/>
      <c r="R73" s="123"/>
      <c r="S73" s="51"/>
      <c r="T73" s="52"/>
      <c r="U73" s="124"/>
      <c r="V73" s="54"/>
      <c r="W73" s="55"/>
      <c r="X73" s="56"/>
      <c r="Y73" s="57"/>
      <c r="Z73" s="58"/>
      <c r="AA73" s="125"/>
      <c r="AB73" s="69"/>
      <c r="AC73" s="69"/>
      <c r="AD73" s="213">
        <f t="shared" ref="AD73:AD122" si="87">SUM(Q73:AC73)</f>
        <v>0</v>
      </c>
      <c r="AE73" s="61">
        <f>N73*AD73</f>
        <v>0</v>
      </c>
      <c r="AF73" s="62"/>
      <c r="AG73" s="62"/>
      <c r="AH73" s="63"/>
      <c r="AI73" s="62"/>
      <c r="AJ73" s="62"/>
      <c r="AK73" s="62"/>
      <c r="AL73" s="516"/>
      <c r="AM73" s="510"/>
      <c r="AN73" s="62">
        <f>ROUND(CEILING(AR73*('Summary '!$J$2/100+1),5),0)-1</f>
        <v>184</v>
      </c>
      <c r="AO73" s="63">
        <f t="shared" si="4"/>
        <v>0</v>
      </c>
      <c r="AP73" s="63">
        <f t="shared" si="5"/>
        <v>0</v>
      </c>
      <c r="AQ73" s="63"/>
      <c r="AR73" s="62">
        <v>149</v>
      </c>
      <c r="AS73" s="62"/>
      <c r="AT73" s="514"/>
      <c r="AU73" s="515"/>
      <c r="AV73" s="511">
        <f t="shared" si="67"/>
        <v>149</v>
      </c>
      <c r="AW73" s="511">
        <f t="shared" si="68"/>
        <v>149</v>
      </c>
      <c r="AX73" s="64"/>
      <c r="AY73" s="65"/>
      <c r="AZ73" s="66"/>
      <c r="BA73" s="126"/>
      <c r="BB73" s="68"/>
      <c r="BC73" s="45">
        <f t="shared" si="69"/>
        <v>0</v>
      </c>
      <c r="BD73" s="44">
        <f t="shared" si="70"/>
        <v>0</v>
      </c>
      <c r="BE73" s="512">
        <f t="shared" si="71"/>
        <v>156.45000000000002</v>
      </c>
      <c r="BF73" s="69"/>
      <c r="BG73" s="210">
        <f t="shared" si="11"/>
        <v>0</v>
      </c>
      <c r="BH73" s="512">
        <f t="shared" si="72"/>
        <v>163.9</v>
      </c>
      <c r="BI73" s="69"/>
      <c r="BJ73" s="44">
        <f t="shared" si="73"/>
        <v>0</v>
      </c>
      <c r="BK73" s="512">
        <f t="shared" si="74"/>
        <v>171.35</v>
      </c>
      <c r="BL73" s="69"/>
      <c r="BM73" s="210">
        <f t="shared" si="75"/>
        <v>0</v>
      </c>
      <c r="BN73" s="512">
        <f t="shared" si="76"/>
        <v>178.79999999999998</v>
      </c>
      <c r="BO73" s="397">
        <f t="shared" si="77"/>
        <v>0</v>
      </c>
      <c r="BP73" s="210">
        <f t="shared" si="78"/>
        <v>0</v>
      </c>
      <c r="BQ73" s="44">
        <f t="shared" si="79"/>
        <v>0</v>
      </c>
      <c r="BR73" s="70">
        <v>834</v>
      </c>
    </row>
    <row r="74" spans="1:70" ht="12.75" customHeight="1">
      <c r="A74" s="44" t="str">
        <f>"CR5"&amp;REPT(0,4-LEN(BR74))&amp;BR74</f>
        <v>CR50821</v>
      </c>
      <c r="B74" s="161" t="s">
        <v>1491</v>
      </c>
      <c r="C74" s="161" t="s">
        <v>1503</v>
      </c>
      <c r="D74" s="44" t="s">
        <v>7</v>
      </c>
      <c r="E74" s="210"/>
      <c r="F74" s="48" t="s">
        <v>72</v>
      </c>
      <c r="G74" s="118" t="s">
        <v>76</v>
      </c>
      <c r="H74" s="44" t="s">
        <v>74</v>
      </c>
      <c r="I74" s="223" t="s">
        <v>1798</v>
      </c>
      <c r="J74" s="636" t="s">
        <v>1808</v>
      </c>
      <c r="K74" s="636" t="s">
        <v>1801</v>
      </c>
      <c r="L74" s="223" t="s">
        <v>1799</v>
      </c>
      <c r="M74" s="48">
        <v>6.3280000000000003</v>
      </c>
      <c r="N74" s="427">
        <v>7</v>
      </c>
      <c r="O74" s="430"/>
      <c r="P74" s="430"/>
      <c r="Q74" s="421"/>
      <c r="R74" s="123"/>
      <c r="S74" s="51"/>
      <c r="T74" s="52"/>
      <c r="U74" s="124"/>
      <c r="V74" s="54"/>
      <c r="W74" s="55"/>
      <c r="X74" s="56"/>
      <c r="Y74" s="57"/>
      <c r="Z74" s="58"/>
      <c r="AA74" s="125"/>
      <c r="AB74" s="69"/>
      <c r="AC74" s="69"/>
      <c r="AD74" s="213">
        <f t="shared" si="87"/>
        <v>0</v>
      </c>
      <c r="AE74" s="61">
        <f>N74*AD74</f>
        <v>0</v>
      </c>
      <c r="AF74" s="62"/>
      <c r="AG74" s="62"/>
      <c r="AH74" s="63"/>
      <c r="AI74" s="62"/>
      <c r="AJ74" s="62"/>
      <c r="AK74" s="62"/>
      <c r="AL74" s="516"/>
      <c r="AM74" s="510"/>
      <c r="AN74" s="62">
        <f>ROUND(CEILING(AR74*('Summary '!$J$2/100+1),5),0)-1</f>
        <v>184</v>
      </c>
      <c r="AO74" s="63">
        <f t="shared" si="4"/>
        <v>0</v>
      </c>
      <c r="AP74" s="63">
        <f t="shared" si="5"/>
        <v>0</v>
      </c>
      <c r="AQ74" s="63"/>
      <c r="AR74" s="62">
        <v>149</v>
      </c>
      <c r="AS74" s="62"/>
      <c r="AT74" s="514"/>
      <c r="AU74" s="515"/>
      <c r="AV74" s="511">
        <f t="shared" si="67"/>
        <v>149</v>
      </c>
      <c r="AW74" s="511">
        <f t="shared" si="68"/>
        <v>149</v>
      </c>
      <c r="AX74" s="64"/>
      <c r="AY74" s="65"/>
      <c r="AZ74" s="66"/>
      <c r="BA74" s="126"/>
      <c r="BB74" s="68"/>
      <c r="BC74" s="45">
        <f t="shared" si="69"/>
        <v>0</v>
      </c>
      <c r="BD74" s="44">
        <f t="shared" si="70"/>
        <v>0</v>
      </c>
      <c r="BE74" s="512">
        <f t="shared" si="71"/>
        <v>156.45000000000002</v>
      </c>
      <c r="BF74" s="69"/>
      <c r="BG74" s="210">
        <f t="shared" si="11"/>
        <v>0</v>
      </c>
      <c r="BH74" s="512">
        <f t="shared" si="72"/>
        <v>163.9</v>
      </c>
      <c r="BI74" s="69"/>
      <c r="BJ74" s="44">
        <f t="shared" si="73"/>
        <v>0</v>
      </c>
      <c r="BK74" s="512">
        <f t="shared" si="74"/>
        <v>171.35</v>
      </c>
      <c r="BL74" s="69"/>
      <c r="BM74" s="210">
        <f t="shared" si="75"/>
        <v>0</v>
      </c>
      <c r="BN74" s="512">
        <f t="shared" si="76"/>
        <v>178.79999999999998</v>
      </c>
      <c r="BO74" s="397">
        <f t="shared" si="77"/>
        <v>0</v>
      </c>
      <c r="BP74" s="210">
        <f t="shared" si="78"/>
        <v>0</v>
      </c>
      <c r="BQ74" s="44">
        <f t="shared" si="79"/>
        <v>0</v>
      </c>
      <c r="BR74" s="70">
        <v>821</v>
      </c>
    </row>
    <row r="75" spans="1:70" ht="17">
      <c r="A75" s="180"/>
      <c r="B75" s="72"/>
      <c r="C75" s="299" t="s">
        <v>1291</v>
      </c>
      <c r="D75" s="72"/>
      <c r="E75" s="207"/>
      <c r="F75" s="86"/>
      <c r="G75" s="86"/>
      <c r="H75" s="86"/>
      <c r="I75" s="86"/>
      <c r="J75" s="86"/>
      <c r="K75" s="86"/>
      <c r="L75" s="86"/>
      <c r="M75" s="86"/>
      <c r="N75" s="73"/>
      <c r="O75" s="86"/>
      <c r="P75" s="86"/>
      <c r="Q75" s="557"/>
      <c r="R75" s="557"/>
      <c r="S75" s="557"/>
      <c r="T75" s="557"/>
      <c r="U75" s="557"/>
      <c r="V75" s="557"/>
      <c r="W75" s="557"/>
      <c r="X75" s="557"/>
      <c r="Y75" s="557"/>
      <c r="Z75" s="557"/>
      <c r="AA75" s="557"/>
      <c r="AB75" s="557"/>
      <c r="AC75" s="557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557"/>
      <c r="AY75" s="557"/>
      <c r="AZ75" s="557"/>
      <c r="BA75" s="557"/>
      <c r="BB75" s="557"/>
      <c r="BC75" s="86"/>
      <c r="BD75" s="86"/>
      <c r="BE75" s="86"/>
      <c r="BF75" s="557"/>
      <c r="BG75" s="86"/>
      <c r="BH75" s="86"/>
      <c r="BI75" s="557"/>
      <c r="BJ75" s="86"/>
      <c r="BK75" s="86"/>
      <c r="BL75" s="557"/>
      <c r="BM75" s="86"/>
      <c r="BN75" s="86"/>
      <c r="BO75" s="86"/>
      <c r="BP75" s="86"/>
      <c r="BQ75" s="141"/>
      <c r="BR75" s="537"/>
    </row>
    <row r="76" spans="1:70" ht="12.75" customHeight="1">
      <c r="A76" s="210" t="str">
        <f>"CR5"&amp;REPT(0,4-LEN(BR76))&amp;BR76</f>
        <v>CR53207</v>
      </c>
      <c r="B76" s="402" t="s">
        <v>2614</v>
      </c>
      <c r="C76" s="402" t="s">
        <v>1393</v>
      </c>
      <c r="D76" s="402" t="s">
        <v>544</v>
      </c>
      <c r="E76" s="463"/>
      <c r="F76" s="212" t="s">
        <v>63</v>
      </c>
      <c r="G76" s="223" t="s">
        <v>73</v>
      </c>
      <c r="H76" s="212"/>
      <c r="I76" s="223" t="s">
        <v>1798</v>
      </c>
      <c r="J76" s="636" t="s">
        <v>1808</v>
      </c>
      <c r="K76" s="636" t="s">
        <v>1801</v>
      </c>
      <c r="L76" s="223" t="s">
        <v>1799</v>
      </c>
      <c r="M76" s="212">
        <v>0.45</v>
      </c>
      <c r="N76" s="210">
        <v>12</v>
      </c>
      <c r="O76" s="427"/>
      <c r="P76" s="430"/>
      <c r="Q76" s="421"/>
      <c r="R76" s="195"/>
      <c r="S76" s="196"/>
      <c r="T76" s="197"/>
      <c r="U76" s="198"/>
      <c r="V76" s="199"/>
      <c r="W76" s="464"/>
      <c r="X76" s="201"/>
      <c r="Y76" s="202"/>
      <c r="Z76" s="203"/>
      <c r="AA76" s="465"/>
      <c r="AB76" s="532"/>
      <c r="AC76" s="242"/>
      <c r="AD76" s="213">
        <f t="shared" si="87"/>
        <v>0</v>
      </c>
      <c r="AE76" s="214">
        <f t="shared" ref="AE76:AE83" si="88">N76*AD76</f>
        <v>0</v>
      </c>
      <c r="AF76" s="62"/>
      <c r="AG76" s="62"/>
      <c r="AH76" s="63"/>
      <c r="AI76" s="149"/>
      <c r="AJ76" s="516"/>
      <c r="AK76" s="516"/>
      <c r="AL76" s="516"/>
      <c r="AM76" s="510"/>
      <c r="AN76" s="62">
        <f>ROUND(CEILING(AR76*('Summary '!$J$4/100+1),5),0)-1</f>
        <v>99</v>
      </c>
      <c r="AO76" s="63">
        <f t="shared" si="4"/>
        <v>0</v>
      </c>
      <c r="AP76" s="63">
        <f t="shared" si="5"/>
        <v>0</v>
      </c>
      <c r="AQ76" s="667"/>
      <c r="AR76" s="62">
        <v>79</v>
      </c>
      <c r="AS76" s="62"/>
      <c r="AT76" s="510"/>
      <c r="AU76" s="511"/>
      <c r="AV76" s="511">
        <f t="shared" ref="AV76:AV101" si="89">IF(OrderFormType="Wholesale",CEILING(AR76*ExchRate,ExchRateRoundUpTo),CEILING(AN76*ExchRate,ExchRateRoundUpTo)/1.22)</f>
        <v>79</v>
      </c>
      <c r="AW76" s="511">
        <f t="shared" ref="AW76:AW101" si="90">AV76*(1+AO76+AP76)</f>
        <v>79</v>
      </c>
      <c r="AX76" s="234"/>
      <c r="AY76" s="235"/>
      <c r="AZ76" s="530"/>
      <c r="BA76" s="531"/>
      <c r="BB76" s="460"/>
      <c r="BC76" s="239">
        <f t="shared" ref="BC76:BC101" si="91">SUM(AX76:BB76)</f>
        <v>0</v>
      </c>
      <c r="BD76" s="210">
        <f t="shared" ref="BD76:BD101" si="92">N76*BC76</f>
        <v>0</v>
      </c>
      <c r="BE76" s="512">
        <f t="shared" ref="BE76:BE97" si="93">AV76*(1+AO76+AP76)</f>
        <v>79</v>
      </c>
      <c r="BF76" s="400"/>
      <c r="BG76" s="210">
        <f t="shared" si="11"/>
        <v>0</v>
      </c>
      <c r="BH76" s="512">
        <f t="shared" ref="BH76:BH101" si="94">$AV76*(1.1+$AO76+$AP76)</f>
        <v>86.9</v>
      </c>
      <c r="BI76" s="400"/>
      <c r="BJ76" s="210">
        <f t="shared" ref="BJ76:BJ101" si="95">N76*BI76</f>
        <v>0</v>
      </c>
      <c r="BK76" s="512">
        <f t="shared" ref="BK76:BK101" si="96">AV76*(1.15+AO76+AP76)</f>
        <v>90.85</v>
      </c>
      <c r="BL76" s="400"/>
      <c r="BM76" s="210">
        <f t="shared" ref="BM76:BM101" si="97">N76*BL76</f>
        <v>0</v>
      </c>
      <c r="BN76" s="512">
        <f t="shared" ref="BN76:BN101" si="98">AV76*(1.2+AO76+AP76)</f>
        <v>94.8</v>
      </c>
      <c r="BO76" s="397">
        <f t="shared" ref="BO76:BO101" si="99">(AD76*AW76)+(BC76*BE76)+(BF76*BH76)+(BI76*BK76)+(BL76*BN76)</f>
        <v>0</v>
      </c>
      <c r="BP76" s="210">
        <f t="shared" ref="BP76:BP101" si="100">AD76+BC76+BF76+BI76+BL76</f>
        <v>0</v>
      </c>
      <c r="BQ76" s="210">
        <f t="shared" ref="BQ76:BQ101" si="101">N76*BP76</f>
        <v>0</v>
      </c>
      <c r="BR76" s="215">
        <v>3207</v>
      </c>
    </row>
    <row r="77" spans="1:70" ht="12.75" customHeight="1">
      <c r="A77" s="210" t="str">
        <f>"CR5"&amp;REPT(0,4-LEN(BR77))&amp;BR77</f>
        <v>CR53208</v>
      </c>
      <c r="B77" s="402" t="s">
        <v>2614</v>
      </c>
      <c r="C77" s="402" t="s">
        <v>1394</v>
      </c>
      <c r="D77" s="402" t="s">
        <v>544</v>
      </c>
      <c r="E77" s="463"/>
      <c r="F77" s="212" t="s">
        <v>63</v>
      </c>
      <c r="G77" s="223" t="s">
        <v>73</v>
      </c>
      <c r="H77" s="212"/>
      <c r="I77" s="223" t="s">
        <v>1798</v>
      </c>
      <c r="J77" s="636" t="s">
        <v>1808</v>
      </c>
      <c r="K77" s="636" t="s">
        <v>1801</v>
      </c>
      <c r="L77" s="223" t="s">
        <v>1799</v>
      </c>
      <c r="M77" s="212">
        <v>0.27800000000000002</v>
      </c>
      <c r="N77" s="210">
        <v>8</v>
      </c>
      <c r="O77" s="427"/>
      <c r="P77" s="430"/>
      <c r="Q77" s="421"/>
      <c r="R77" s="195"/>
      <c r="S77" s="196"/>
      <c r="T77" s="197"/>
      <c r="U77" s="198"/>
      <c r="V77" s="199"/>
      <c r="W77" s="464"/>
      <c r="X77" s="201"/>
      <c r="Y77" s="202"/>
      <c r="Z77" s="203"/>
      <c r="AA77" s="465"/>
      <c r="AB77" s="532"/>
      <c r="AC77" s="242"/>
      <c r="AD77" s="213">
        <f t="shared" si="87"/>
        <v>0</v>
      </c>
      <c r="AE77" s="214">
        <f t="shared" si="88"/>
        <v>0</v>
      </c>
      <c r="AF77" s="62"/>
      <c r="AG77" s="62"/>
      <c r="AH77" s="63"/>
      <c r="AI77" s="149"/>
      <c r="AJ77" s="516"/>
      <c r="AK77" s="516"/>
      <c r="AL77" s="516"/>
      <c r="AM77" s="510"/>
      <c r="AN77" s="62">
        <f>ROUND(CEILING(AR77*('Summary '!$J$4/100+1),5),0)-1</f>
        <v>84</v>
      </c>
      <c r="AO77" s="63">
        <f t="shared" si="4"/>
        <v>0</v>
      </c>
      <c r="AP77" s="63">
        <f t="shared" si="5"/>
        <v>0</v>
      </c>
      <c r="AQ77" s="667"/>
      <c r="AR77" s="62">
        <v>69</v>
      </c>
      <c r="AS77" s="62"/>
      <c r="AT77" s="510"/>
      <c r="AU77" s="511"/>
      <c r="AV77" s="511">
        <f t="shared" si="89"/>
        <v>69</v>
      </c>
      <c r="AW77" s="511">
        <f t="shared" si="90"/>
        <v>69</v>
      </c>
      <c r="AX77" s="234"/>
      <c r="AY77" s="235"/>
      <c r="AZ77" s="530"/>
      <c r="BA77" s="531"/>
      <c r="BB77" s="460"/>
      <c r="BC77" s="239">
        <f t="shared" si="91"/>
        <v>0</v>
      </c>
      <c r="BD77" s="210">
        <f t="shared" si="92"/>
        <v>0</v>
      </c>
      <c r="BE77" s="512">
        <f t="shared" si="93"/>
        <v>69</v>
      </c>
      <c r="BF77" s="400"/>
      <c r="BG77" s="210">
        <f t="shared" si="11"/>
        <v>0</v>
      </c>
      <c r="BH77" s="512">
        <f t="shared" si="94"/>
        <v>75.900000000000006</v>
      </c>
      <c r="BI77" s="400"/>
      <c r="BJ77" s="210">
        <f t="shared" si="95"/>
        <v>0</v>
      </c>
      <c r="BK77" s="512">
        <f t="shared" si="96"/>
        <v>79.349999999999994</v>
      </c>
      <c r="BL77" s="400"/>
      <c r="BM77" s="210">
        <f t="shared" si="97"/>
        <v>0</v>
      </c>
      <c r="BN77" s="512">
        <f t="shared" si="98"/>
        <v>82.8</v>
      </c>
      <c r="BO77" s="397">
        <f t="shared" si="99"/>
        <v>0</v>
      </c>
      <c r="BP77" s="210">
        <f t="shared" si="100"/>
        <v>0</v>
      </c>
      <c r="BQ77" s="210">
        <f t="shared" si="101"/>
        <v>0</v>
      </c>
      <c r="BR77" s="215">
        <v>3208</v>
      </c>
    </row>
    <row r="78" spans="1:70" ht="12.75" customHeight="1">
      <c r="A78" s="210" t="str">
        <f>"CR5"&amp;REPT(0,4-LEN(BR78))&amp;BR78</f>
        <v>CR53209</v>
      </c>
      <c r="B78" s="402" t="s">
        <v>2614</v>
      </c>
      <c r="C78" s="402" t="s">
        <v>1395</v>
      </c>
      <c r="D78" s="402" t="s">
        <v>544</v>
      </c>
      <c r="E78" s="463"/>
      <c r="F78" s="212" t="s">
        <v>63</v>
      </c>
      <c r="G78" s="223" t="s">
        <v>76</v>
      </c>
      <c r="H78" s="212"/>
      <c r="I78" s="223" t="s">
        <v>1798</v>
      </c>
      <c r="J78" s="636" t="s">
        <v>1808</v>
      </c>
      <c r="K78" s="636" t="s">
        <v>1801</v>
      </c>
      <c r="L78" s="223" t="s">
        <v>1799</v>
      </c>
      <c r="M78" s="212">
        <v>0.52</v>
      </c>
      <c r="N78" s="210">
        <v>6</v>
      </c>
      <c r="O78" s="427"/>
      <c r="P78" s="430"/>
      <c r="Q78" s="421"/>
      <c r="R78" s="195"/>
      <c r="S78" s="196"/>
      <c r="T78" s="197"/>
      <c r="U78" s="198"/>
      <c r="V78" s="199"/>
      <c r="W78" s="464"/>
      <c r="X78" s="201"/>
      <c r="Y78" s="202"/>
      <c r="Z78" s="203"/>
      <c r="AA78" s="465"/>
      <c r="AB78" s="532"/>
      <c r="AC78" s="242"/>
      <c r="AD78" s="213">
        <f t="shared" si="87"/>
        <v>0</v>
      </c>
      <c r="AE78" s="214">
        <f t="shared" si="88"/>
        <v>0</v>
      </c>
      <c r="AF78" s="62"/>
      <c r="AG78" s="62"/>
      <c r="AH78" s="63"/>
      <c r="AI78" s="149"/>
      <c r="AJ78" s="516"/>
      <c r="AK78" s="516"/>
      <c r="AL78" s="516"/>
      <c r="AM78" s="510"/>
      <c r="AN78" s="62">
        <f>ROUND(CEILING(AR78*('Summary '!$J$4/100+1),5),0)-1</f>
        <v>84</v>
      </c>
      <c r="AO78" s="63">
        <f t="shared" si="4"/>
        <v>0</v>
      </c>
      <c r="AP78" s="63">
        <f t="shared" si="5"/>
        <v>0</v>
      </c>
      <c r="AQ78" s="667"/>
      <c r="AR78" s="62">
        <v>69</v>
      </c>
      <c r="AS78" s="62"/>
      <c r="AT78" s="510"/>
      <c r="AU78" s="511"/>
      <c r="AV78" s="511">
        <f t="shared" si="89"/>
        <v>69</v>
      </c>
      <c r="AW78" s="511">
        <f t="shared" si="90"/>
        <v>69</v>
      </c>
      <c r="AX78" s="234"/>
      <c r="AY78" s="235"/>
      <c r="AZ78" s="530"/>
      <c r="BA78" s="531"/>
      <c r="BB78" s="460"/>
      <c r="BC78" s="239">
        <f t="shared" si="91"/>
        <v>0</v>
      </c>
      <c r="BD78" s="210">
        <f t="shared" si="92"/>
        <v>0</v>
      </c>
      <c r="BE78" s="512">
        <f t="shared" si="93"/>
        <v>69</v>
      </c>
      <c r="BF78" s="400"/>
      <c r="BG78" s="210">
        <f t="shared" si="11"/>
        <v>0</v>
      </c>
      <c r="BH78" s="512">
        <f t="shared" si="94"/>
        <v>75.900000000000006</v>
      </c>
      <c r="BI78" s="400"/>
      <c r="BJ78" s="210">
        <f t="shared" si="95"/>
        <v>0</v>
      </c>
      <c r="BK78" s="512">
        <f t="shared" si="96"/>
        <v>79.349999999999994</v>
      </c>
      <c r="BL78" s="400"/>
      <c r="BM78" s="210">
        <f t="shared" si="97"/>
        <v>0</v>
      </c>
      <c r="BN78" s="512">
        <f t="shared" si="98"/>
        <v>82.8</v>
      </c>
      <c r="BO78" s="397">
        <f t="shared" si="99"/>
        <v>0</v>
      </c>
      <c r="BP78" s="210">
        <f t="shared" si="100"/>
        <v>0</v>
      </c>
      <c r="BQ78" s="210">
        <f t="shared" si="101"/>
        <v>0</v>
      </c>
      <c r="BR78" s="215">
        <v>3209</v>
      </c>
    </row>
    <row r="79" spans="1:70" ht="12.75" customHeight="1">
      <c r="A79" s="210" t="str">
        <f t="shared" ref="A79:A83" si="102">"CR5"&amp;REPT(0,4-LEN(BR79))&amp;BR79</f>
        <v>CR53210</v>
      </c>
      <c r="B79" s="402" t="s">
        <v>2614</v>
      </c>
      <c r="C79" s="402" t="s">
        <v>1396</v>
      </c>
      <c r="D79" s="402" t="s">
        <v>544</v>
      </c>
      <c r="E79" s="463"/>
      <c r="F79" s="212" t="s">
        <v>63</v>
      </c>
      <c r="G79" s="223" t="s">
        <v>76</v>
      </c>
      <c r="H79" s="212"/>
      <c r="I79" s="223" t="s">
        <v>1798</v>
      </c>
      <c r="J79" s="636" t="s">
        <v>1808</v>
      </c>
      <c r="K79" s="636" t="s">
        <v>1801</v>
      </c>
      <c r="L79" s="223" t="s">
        <v>1799</v>
      </c>
      <c r="M79" s="212">
        <v>0.76200000000000001</v>
      </c>
      <c r="N79" s="210">
        <v>8</v>
      </c>
      <c r="O79" s="427"/>
      <c r="P79" s="430"/>
      <c r="Q79" s="421"/>
      <c r="R79" s="195"/>
      <c r="S79" s="196"/>
      <c r="T79" s="197"/>
      <c r="U79" s="198"/>
      <c r="V79" s="199"/>
      <c r="W79" s="464"/>
      <c r="X79" s="201"/>
      <c r="Y79" s="202"/>
      <c r="Z79" s="203"/>
      <c r="AA79" s="465"/>
      <c r="AB79" s="532"/>
      <c r="AC79" s="242"/>
      <c r="AD79" s="213">
        <f t="shared" si="87"/>
        <v>0</v>
      </c>
      <c r="AE79" s="214">
        <f t="shared" si="88"/>
        <v>0</v>
      </c>
      <c r="AF79" s="62"/>
      <c r="AG79" s="62"/>
      <c r="AH79" s="63"/>
      <c r="AI79" s="149"/>
      <c r="AJ79" s="516"/>
      <c r="AK79" s="516"/>
      <c r="AL79" s="516"/>
      <c r="AM79" s="510"/>
      <c r="AN79" s="62">
        <f>ROUND(CEILING(AR79*('Summary '!$J$4/100+1),5),0)-1</f>
        <v>104</v>
      </c>
      <c r="AO79" s="63">
        <f t="shared" ref="AO79:AO149" si="103">IF(P79=TRUE,-0.05,0)</f>
        <v>0</v>
      </c>
      <c r="AP79" s="63">
        <f t="shared" ref="AP79:AP149" si="104">IF(O79=TRUE,0.15,0)</f>
        <v>0</v>
      </c>
      <c r="AQ79" s="667"/>
      <c r="AR79" s="62">
        <v>84</v>
      </c>
      <c r="AS79" s="62"/>
      <c r="AT79" s="510"/>
      <c r="AU79" s="511"/>
      <c r="AV79" s="511">
        <f t="shared" si="89"/>
        <v>84</v>
      </c>
      <c r="AW79" s="511">
        <f t="shared" si="90"/>
        <v>84</v>
      </c>
      <c r="AX79" s="234"/>
      <c r="AY79" s="235"/>
      <c r="AZ79" s="530"/>
      <c r="BA79" s="531"/>
      <c r="BB79" s="460"/>
      <c r="BC79" s="239">
        <f t="shared" si="91"/>
        <v>0</v>
      </c>
      <c r="BD79" s="210">
        <f t="shared" si="92"/>
        <v>0</v>
      </c>
      <c r="BE79" s="512">
        <f t="shared" si="93"/>
        <v>84</v>
      </c>
      <c r="BF79" s="400"/>
      <c r="BG79" s="210">
        <f t="shared" ref="BG79:BG135" si="105">$N79*BF79</f>
        <v>0</v>
      </c>
      <c r="BH79" s="512">
        <f t="shared" si="94"/>
        <v>92.4</v>
      </c>
      <c r="BI79" s="400"/>
      <c r="BJ79" s="210">
        <f t="shared" si="95"/>
        <v>0</v>
      </c>
      <c r="BK79" s="512">
        <f t="shared" si="96"/>
        <v>96.6</v>
      </c>
      <c r="BL79" s="400"/>
      <c r="BM79" s="210">
        <f t="shared" si="97"/>
        <v>0</v>
      </c>
      <c r="BN79" s="512">
        <f t="shared" si="98"/>
        <v>100.8</v>
      </c>
      <c r="BO79" s="397">
        <f t="shared" si="99"/>
        <v>0</v>
      </c>
      <c r="BP79" s="210">
        <f t="shared" si="100"/>
        <v>0</v>
      </c>
      <c r="BQ79" s="210">
        <f t="shared" si="101"/>
        <v>0</v>
      </c>
      <c r="BR79" s="215">
        <v>3210</v>
      </c>
    </row>
    <row r="80" spans="1:70" ht="12.75" customHeight="1">
      <c r="A80" s="210" t="str">
        <f t="shared" si="102"/>
        <v>CR53211</v>
      </c>
      <c r="B80" s="402" t="s">
        <v>2614</v>
      </c>
      <c r="C80" s="402" t="s">
        <v>1397</v>
      </c>
      <c r="D80" s="402" t="s">
        <v>544</v>
      </c>
      <c r="E80" s="463"/>
      <c r="F80" s="212" t="s">
        <v>63</v>
      </c>
      <c r="G80" s="223" t="s">
        <v>76</v>
      </c>
      <c r="H80" s="212"/>
      <c r="I80" s="223" t="s">
        <v>1798</v>
      </c>
      <c r="J80" s="636" t="s">
        <v>1808</v>
      </c>
      <c r="K80" s="636" t="s">
        <v>1801</v>
      </c>
      <c r="L80" s="223" t="s">
        <v>1799</v>
      </c>
      <c r="M80" s="212">
        <v>1.21</v>
      </c>
      <c r="N80" s="210">
        <v>5</v>
      </c>
      <c r="O80" s="427"/>
      <c r="P80" s="430"/>
      <c r="Q80" s="421"/>
      <c r="R80" s="195"/>
      <c r="S80" s="196"/>
      <c r="T80" s="197"/>
      <c r="U80" s="198"/>
      <c r="V80" s="199"/>
      <c r="W80" s="464"/>
      <c r="X80" s="201"/>
      <c r="Y80" s="202"/>
      <c r="Z80" s="203"/>
      <c r="AA80" s="465"/>
      <c r="AB80" s="532"/>
      <c r="AC80" s="242"/>
      <c r="AD80" s="213">
        <f t="shared" si="87"/>
        <v>0</v>
      </c>
      <c r="AE80" s="214">
        <f t="shared" si="88"/>
        <v>0</v>
      </c>
      <c r="AF80" s="62"/>
      <c r="AG80" s="62"/>
      <c r="AH80" s="63"/>
      <c r="AI80" s="149"/>
      <c r="AJ80" s="516"/>
      <c r="AK80" s="516"/>
      <c r="AL80" s="516"/>
      <c r="AM80" s="510"/>
      <c r="AN80" s="62">
        <f>ROUND(CEILING(AR80*('Summary '!$J$4/100+1),5),0)-1</f>
        <v>104</v>
      </c>
      <c r="AO80" s="63">
        <f t="shared" si="103"/>
        <v>0</v>
      </c>
      <c r="AP80" s="63">
        <f t="shared" si="104"/>
        <v>0</v>
      </c>
      <c r="AQ80" s="667"/>
      <c r="AR80" s="62">
        <v>84</v>
      </c>
      <c r="AS80" s="62"/>
      <c r="AT80" s="510"/>
      <c r="AU80" s="511"/>
      <c r="AV80" s="511">
        <f t="shared" si="89"/>
        <v>84</v>
      </c>
      <c r="AW80" s="511">
        <f t="shared" si="90"/>
        <v>84</v>
      </c>
      <c r="AX80" s="234"/>
      <c r="AY80" s="235"/>
      <c r="AZ80" s="530"/>
      <c r="BA80" s="531"/>
      <c r="BB80" s="460"/>
      <c r="BC80" s="239">
        <f t="shared" si="91"/>
        <v>0</v>
      </c>
      <c r="BD80" s="210">
        <f t="shared" si="92"/>
        <v>0</v>
      </c>
      <c r="BE80" s="512">
        <f t="shared" si="93"/>
        <v>84</v>
      </c>
      <c r="BF80" s="400"/>
      <c r="BG80" s="210">
        <f t="shared" si="105"/>
        <v>0</v>
      </c>
      <c r="BH80" s="512">
        <f t="shared" si="94"/>
        <v>92.4</v>
      </c>
      <c r="BI80" s="400"/>
      <c r="BJ80" s="210">
        <f t="shared" si="95"/>
        <v>0</v>
      </c>
      <c r="BK80" s="512">
        <f t="shared" si="96"/>
        <v>96.6</v>
      </c>
      <c r="BL80" s="400"/>
      <c r="BM80" s="210">
        <f t="shared" si="97"/>
        <v>0</v>
      </c>
      <c r="BN80" s="512">
        <f t="shared" si="98"/>
        <v>100.8</v>
      </c>
      <c r="BO80" s="397">
        <f t="shared" si="99"/>
        <v>0</v>
      </c>
      <c r="BP80" s="210">
        <f t="shared" si="100"/>
        <v>0</v>
      </c>
      <c r="BQ80" s="210">
        <f t="shared" si="101"/>
        <v>0</v>
      </c>
      <c r="BR80" s="215">
        <v>3211</v>
      </c>
    </row>
    <row r="81" spans="1:70" ht="12.75" customHeight="1">
      <c r="A81" s="210" t="str">
        <f t="shared" ref="A81" si="106">"CR5"&amp;REPT(0,4-LEN(BR81))&amp;BR81</f>
        <v>CR53212</v>
      </c>
      <c r="B81" s="402" t="s">
        <v>2614</v>
      </c>
      <c r="C81" s="402" t="s">
        <v>1398</v>
      </c>
      <c r="D81" s="402" t="s">
        <v>544</v>
      </c>
      <c r="E81" s="463"/>
      <c r="F81" s="212" t="s">
        <v>63</v>
      </c>
      <c r="G81" s="223" t="s">
        <v>76</v>
      </c>
      <c r="H81" s="212"/>
      <c r="I81" s="223" t="s">
        <v>1798</v>
      </c>
      <c r="J81" s="636" t="s">
        <v>1808</v>
      </c>
      <c r="K81" s="636" t="s">
        <v>1801</v>
      </c>
      <c r="L81" s="223" t="s">
        <v>1799</v>
      </c>
      <c r="M81" s="212">
        <v>1.4964999999999999</v>
      </c>
      <c r="N81" s="210">
        <v>7</v>
      </c>
      <c r="O81" s="427"/>
      <c r="P81" s="430"/>
      <c r="Q81" s="421"/>
      <c r="R81" s="195"/>
      <c r="S81" s="196"/>
      <c r="T81" s="197"/>
      <c r="U81" s="198"/>
      <c r="V81" s="199"/>
      <c r="W81" s="464"/>
      <c r="X81" s="201"/>
      <c r="Y81" s="202"/>
      <c r="Z81" s="203"/>
      <c r="AA81" s="465"/>
      <c r="AB81" s="532"/>
      <c r="AC81" s="242"/>
      <c r="AD81" s="213">
        <f t="shared" si="87"/>
        <v>0</v>
      </c>
      <c r="AE81" s="214">
        <f t="shared" ref="AE81" si="107">N81*AD81</f>
        <v>0</v>
      </c>
      <c r="AF81" s="62"/>
      <c r="AG81" s="62"/>
      <c r="AH81" s="63"/>
      <c r="AI81" s="572"/>
      <c r="AJ81" s="516"/>
      <c r="AK81" s="516"/>
      <c r="AL81" s="516"/>
      <c r="AM81" s="510"/>
      <c r="AN81" s="62">
        <f>ROUND(CEILING(AR81*('Summary '!$J$4/100+1),5),0)-1</f>
        <v>154</v>
      </c>
      <c r="AO81" s="63">
        <f t="shared" ref="AO81" si="108">IF(P81=TRUE,-0.05,0)</f>
        <v>0</v>
      </c>
      <c r="AP81" s="63">
        <f t="shared" ref="AP81" si="109">IF(O81=TRUE,0.15,0)</f>
        <v>0</v>
      </c>
      <c r="AQ81" s="667"/>
      <c r="AR81" s="62">
        <v>124</v>
      </c>
      <c r="AS81" s="62"/>
      <c r="AT81" s="510"/>
      <c r="AU81" s="511"/>
      <c r="AV81" s="511">
        <f t="shared" si="89"/>
        <v>124</v>
      </c>
      <c r="AW81" s="511">
        <f t="shared" si="90"/>
        <v>124</v>
      </c>
      <c r="AX81" s="234"/>
      <c r="AY81" s="235"/>
      <c r="AZ81" s="530"/>
      <c r="BA81" s="531"/>
      <c r="BB81" s="460"/>
      <c r="BC81" s="239">
        <f t="shared" si="91"/>
        <v>0</v>
      </c>
      <c r="BD81" s="210">
        <f t="shared" si="92"/>
        <v>0</v>
      </c>
      <c r="BE81" s="512">
        <f t="shared" si="93"/>
        <v>124</v>
      </c>
      <c r="BF81" s="400"/>
      <c r="BG81" s="210">
        <f t="shared" si="105"/>
        <v>0</v>
      </c>
      <c r="BH81" s="512">
        <f t="shared" si="94"/>
        <v>136.4</v>
      </c>
      <c r="BI81" s="400"/>
      <c r="BJ81" s="210">
        <f t="shared" si="95"/>
        <v>0</v>
      </c>
      <c r="BK81" s="512">
        <f t="shared" si="96"/>
        <v>142.6</v>
      </c>
      <c r="BL81" s="400"/>
      <c r="BM81" s="210">
        <f t="shared" si="97"/>
        <v>0</v>
      </c>
      <c r="BN81" s="512">
        <f t="shared" si="98"/>
        <v>148.79999999999998</v>
      </c>
      <c r="BO81" s="397">
        <f t="shared" si="99"/>
        <v>0</v>
      </c>
      <c r="BP81" s="210">
        <f t="shared" si="100"/>
        <v>0</v>
      </c>
      <c r="BQ81" s="210">
        <f t="shared" si="101"/>
        <v>0</v>
      </c>
      <c r="BR81" s="215">
        <v>3212</v>
      </c>
    </row>
    <row r="82" spans="1:70" ht="12.75" customHeight="1">
      <c r="A82" s="210" t="str">
        <f t="shared" si="102"/>
        <v>CR53213</v>
      </c>
      <c r="B82" s="402" t="s">
        <v>2614</v>
      </c>
      <c r="C82" s="402" t="s">
        <v>1399</v>
      </c>
      <c r="D82" s="402" t="s">
        <v>544</v>
      </c>
      <c r="E82" s="463"/>
      <c r="F82" s="212" t="s">
        <v>63</v>
      </c>
      <c r="G82" s="223" t="s">
        <v>76</v>
      </c>
      <c r="H82" s="212"/>
      <c r="I82" s="223" t="s">
        <v>1798</v>
      </c>
      <c r="J82" s="636" t="s">
        <v>1808</v>
      </c>
      <c r="K82" s="636" t="s">
        <v>1801</v>
      </c>
      <c r="L82" s="223" t="s">
        <v>1799</v>
      </c>
      <c r="M82" s="212">
        <v>1.56</v>
      </c>
      <c r="N82" s="210">
        <v>5</v>
      </c>
      <c r="O82" s="427"/>
      <c r="P82" s="430"/>
      <c r="Q82" s="421"/>
      <c r="R82" s="195"/>
      <c r="S82" s="196"/>
      <c r="T82" s="197"/>
      <c r="U82" s="198"/>
      <c r="V82" s="199"/>
      <c r="W82" s="464"/>
      <c r="X82" s="201"/>
      <c r="Y82" s="202"/>
      <c r="Z82" s="203"/>
      <c r="AA82" s="465"/>
      <c r="AB82" s="532"/>
      <c r="AC82" s="242"/>
      <c r="AD82" s="213">
        <f t="shared" si="87"/>
        <v>0</v>
      </c>
      <c r="AE82" s="214">
        <f t="shared" si="88"/>
        <v>0</v>
      </c>
      <c r="AF82" s="62"/>
      <c r="AG82" s="62"/>
      <c r="AH82" s="63"/>
      <c r="AI82" s="149"/>
      <c r="AJ82" s="516"/>
      <c r="AK82" s="516"/>
      <c r="AL82" s="516"/>
      <c r="AM82" s="510"/>
      <c r="AN82" s="62">
        <f>ROUND(CEILING(AR82*('Summary '!$J$4/100+1),5),0)-1</f>
        <v>124</v>
      </c>
      <c r="AO82" s="63">
        <f t="shared" si="103"/>
        <v>0</v>
      </c>
      <c r="AP82" s="63">
        <f t="shared" si="104"/>
        <v>0</v>
      </c>
      <c r="AQ82" s="667"/>
      <c r="AR82" s="62">
        <v>99</v>
      </c>
      <c r="AS82" s="62"/>
      <c r="AT82" s="510"/>
      <c r="AU82" s="511"/>
      <c r="AV82" s="511">
        <f t="shared" si="89"/>
        <v>99</v>
      </c>
      <c r="AW82" s="511">
        <f t="shared" si="90"/>
        <v>99</v>
      </c>
      <c r="AX82" s="234"/>
      <c r="AY82" s="235"/>
      <c r="AZ82" s="530"/>
      <c r="BA82" s="531"/>
      <c r="BB82" s="460"/>
      <c r="BC82" s="239">
        <f t="shared" si="91"/>
        <v>0</v>
      </c>
      <c r="BD82" s="210">
        <f t="shared" si="92"/>
        <v>0</v>
      </c>
      <c r="BE82" s="512">
        <f t="shared" si="93"/>
        <v>99</v>
      </c>
      <c r="BF82" s="400"/>
      <c r="BG82" s="210">
        <f t="shared" si="105"/>
        <v>0</v>
      </c>
      <c r="BH82" s="512">
        <f t="shared" si="94"/>
        <v>108.9</v>
      </c>
      <c r="BI82" s="400"/>
      <c r="BJ82" s="210">
        <f t="shared" si="95"/>
        <v>0</v>
      </c>
      <c r="BK82" s="512">
        <f t="shared" si="96"/>
        <v>113.85</v>
      </c>
      <c r="BL82" s="400"/>
      <c r="BM82" s="210">
        <f t="shared" si="97"/>
        <v>0</v>
      </c>
      <c r="BN82" s="512">
        <f t="shared" si="98"/>
        <v>118.8</v>
      </c>
      <c r="BO82" s="397">
        <f t="shared" si="99"/>
        <v>0</v>
      </c>
      <c r="BP82" s="210">
        <f t="shared" si="100"/>
        <v>0</v>
      </c>
      <c r="BQ82" s="210">
        <f t="shared" si="101"/>
        <v>0</v>
      </c>
      <c r="BR82" s="215">
        <v>3213</v>
      </c>
    </row>
    <row r="83" spans="1:70" ht="12.75" customHeight="1">
      <c r="A83" s="210" t="str">
        <f t="shared" si="102"/>
        <v>CR53214</v>
      </c>
      <c r="B83" s="402" t="s">
        <v>2614</v>
      </c>
      <c r="C83" s="402" t="s">
        <v>1400</v>
      </c>
      <c r="D83" s="402" t="s">
        <v>544</v>
      </c>
      <c r="E83" s="463"/>
      <c r="F83" s="212" t="s">
        <v>63</v>
      </c>
      <c r="G83" s="223" t="s">
        <v>76</v>
      </c>
      <c r="H83" s="212"/>
      <c r="I83" s="223" t="s">
        <v>1798</v>
      </c>
      <c r="J83" s="636" t="s">
        <v>1808</v>
      </c>
      <c r="K83" s="636" t="s">
        <v>1801</v>
      </c>
      <c r="L83" s="223" t="s">
        <v>1799</v>
      </c>
      <c r="M83" s="212">
        <v>1.3378000000000001</v>
      </c>
      <c r="N83" s="210">
        <v>5</v>
      </c>
      <c r="O83" s="427"/>
      <c r="P83" s="430"/>
      <c r="Q83" s="421"/>
      <c r="R83" s="195"/>
      <c r="S83" s="196"/>
      <c r="T83" s="197"/>
      <c r="U83" s="198"/>
      <c r="V83" s="199"/>
      <c r="W83" s="464"/>
      <c r="X83" s="201"/>
      <c r="Y83" s="202"/>
      <c r="Z83" s="203"/>
      <c r="AA83" s="465"/>
      <c r="AB83" s="532"/>
      <c r="AC83" s="242"/>
      <c r="AD83" s="213">
        <f t="shared" si="87"/>
        <v>0</v>
      </c>
      <c r="AE83" s="214">
        <f t="shared" si="88"/>
        <v>0</v>
      </c>
      <c r="AF83" s="62"/>
      <c r="AG83" s="62"/>
      <c r="AH83" s="63"/>
      <c r="AI83" s="572"/>
      <c r="AJ83" s="516"/>
      <c r="AK83" s="516"/>
      <c r="AL83" s="516"/>
      <c r="AM83" s="510"/>
      <c r="AN83" s="62">
        <f>ROUND(CEILING(AR83*('Summary '!$J$4/100+1),5),0)-1</f>
        <v>134</v>
      </c>
      <c r="AO83" s="63">
        <f t="shared" si="103"/>
        <v>0</v>
      </c>
      <c r="AP83" s="63">
        <f t="shared" si="104"/>
        <v>0</v>
      </c>
      <c r="AQ83" s="667"/>
      <c r="AR83" s="62">
        <v>109</v>
      </c>
      <c r="AS83" s="62"/>
      <c r="AT83" s="510"/>
      <c r="AU83" s="511"/>
      <c r="AV83" s="511">
        <f t="shared" si="89"/>
        <v>109</v>
      </c>
      <c r="AW83" s="511">
        <f t="shared" si="90"/>
        <v>109</v>
      </c>
      <c r="AX83" s="234"/>
      <c r="AY83" s="235"/>
      <c r="AZ83" s="530"/>
      <c r="BA83" s="531"/>
      <c r="BB83" s="460"/>
      <c r="BC83" s="239">
        <f t="shared" si="91"/>
        <v>0</v>
      </c>
      <c r="BD83" s="210">
        <f t="shared" si="92"/>
        <v>0</v>
      </c>
      <c r="BE83" s="512">
        <f t="shared" si="93"/>
        <v>109</v>
      </c>
      <c r="BF83" s="400"/>
      <c r="BG83" s="210">
        <f t="shared" si="105"/>
        <v>0</v>
      </c>
      <c r="BH83" s="512">
        <f t="shared" si="94"/>
        <v>119.9</v>
      </c>
      <c r="BI83" s="400"/>
      <c r="BJ83" s="210">
        <f t="shared" si="95"/>
        <v>0</v>
      </c>
      <c r="BK83" s="512">
        <f t="shared" si="96"/>
        <v>125.35</v>
      </c>
      <c r="BL83" s="400"/>
      <c r="BM83" s="210">
        <f t="shared" si="97"/>
        <v>0</v>
      </c>
      <c r="BN83" s="512">
        <f t="shared" si="98"/>
        <v>130.79999999999998</v>
      </c>
      <c r="BO83" s="397">
        <f t="shared" si="99"/>
        <v>0</v>
      </c>
      <c r="BP83" s="210">
        <f t="shared" si="100"/>
        <v>0</v>
      </c>
      <c r="BQ83" s="210">
        <f t="shared" si="101"/>
        <v>0</v>
      </c>
      <c r="BR83" s="215">
        <v>3214</v>
      </c>
    </row>
    <row r="84" spans="1:70" ht="12.75" customHeight="1">
      <c r="A84" s="210" t="str">
        <f>"CR5"&amp;REPT(0,4-LEN(BR84))&amp;BR84</f>
        <v>CR53215</v>
      </c>
      <c r="B84" s="402" t="s">
        <v>2614</v>
      </c>
      <c r="C84" s="402" t="s">
        <v>1401</v>
      </c>
      <c r="D84" s="402" t="s">
        <v>544</v>
      </c>
      <c r="E84" s="463"/>
      <c r="F84" s="212" t="s">
        <v>63</v>
      </c>
      <c r="G84" s="212"/>
      <c r="H84" s="212"/>
      <c r="I84" s="223" t="s">
        <v>1798</v>
      </c>
      <c r="J84" s="636" t="s">
        <v>1808</v>
      </c>
      <c r="K84" s="636" t="s">
        <v>1801</v>
      </c>
      <c r="L84" s="223" t="s">
        <v>1799</v>
      </c>
      <c r="M84" s="193">
        <v>3.2010000000000001</v>
      </c>
      <c r="N84" s="210">
        <v>4</v>
      </c>
      <c r="O84" s="427"/>
      <c r="P84" s="430"/>
      <c r="Q84" s="421"/>
      <c r="R84" s="195"/>
      <c r="S84" s="196"/>
      <c r="T84" s="197"/>
      <c r="U84" s="198"/>
      <c r="V84" s="199"/>
      <c r="W84" s="464"/>
      <c r="X84" s="201"/>
      <c r="Y84" s="202"/>
      <c r="Z84" s="203"/>
      <c r="AA84" s="465"/>
      <c r="AB84" s="532"/>
      <c r="AC84" s="242"/>
      <c r="AD84" s="213">
        <f t="shared" si="87"/>
        <v>0</v>
      </c>
      <c r="AE84" s="214">
        <f>N84*AD84</f>
        <v>0</v>
      </c>
      <c r="AF84" s="62"/>
      <c r="AG84" s="62"/>
      <c r="AH84" s="63"/>
      <c r="AI84" s="149"/>
      <c r="AJ84" s="516"/>
      <c r="AK84" s="516"/>
      <c r="AL84" s="516"/>
      <c r="AM84" s="510"/>
      <c r="AN84" s="62">
        <f>ROUND(CEILING(AR84*('Summary '!$J$4/100+1),5),0)-1</f>
        <v>189</v>
      </c>
      <c r="AO84" s="63">
        <f t="shared" si="103"/>
        <v>0</v>
      </c>
      <c r="AP84" s="63">
        <f t="shared" si="104"/>
        <v>0</v>
      </c>
      <c r="AQ84" s="667"/>
      <c r="AR84" s="62">
        <v>154</v>
      </c>
      <c r="AS84" s="62"/>
      <c r="AT84" s="510"/>
      <c r="AU84" s="511"/>
      <c r="AV84" s="511">
        <f t="shared" si="89"/>
        <v>154</v>
      </c>
      <c r="AW84" s="511">
        <f t="shared" si="90"/>
        <v>154</v>
      </c>
      <c r="AX84" s="234"/>
      <c r="AY84" s="235"/>
      <c r="AZ84" s="530"/>
      <c r="BA84" s="531"/>
      <c r="BB84" s="460"/>
      <c r="BC84" s="239">
        <f t="shared" si="91"/>
        <v>0</v>
      </c>
      <c r="BD84" s="210">
        <f t="shared" si="92"/>
        <v>0</v>
      </c>
      <c r="BE84" s="512">
        <f t="shared" si="93"/>
        <v>154</v>
      </c>
      <c r="BF84" s="400"/>
      <c r="BG84" s="210">
        <f t="shared" si="105"/>
        <v>0</v>
      </c>
      <c r="BH84" s="512">
        <f t="shared" si="94"/>
        <v>169.4</v>
      </c>
      <c r="BI84" s="400"/>
      <c r="BJ84" s="210">
        <f t="shared" si="95"/>
        <v>0</v>
      </c>
      <c r="BK84" s="512">
        <f t="shared" si="96"/>
        <v>177.1</v>
      </c>
      <c r="BL84" s="400"/>
      <c r="BM84" s="210">
        <f t="shared" si="97"/>
        <v>0</v>
      </c>
      <c r="BN84" s="512">
        <f t="shared" si="98"/>
        <v>184.79999999999998</v>
      </c>
      <c r="BO84" s="397">
        <f t="shared" si="99"/>
        <v>0</v>
      </c>
      <c r="BP84" s="210">
        <f t="shared" si="100"/>
        <v>0</v>
      </c>
      <c r="BQ84" s="210">
        <f t="shared" si="101"/>
        <v>0</v>
      </c>
      <c r="BR84" s="215">
        <v>3215</v>
      </c>
    </row>
    <row r="85" spans="1:70" ht="12.75" customHeight="1">
      <c r="A85" s="210" t="str">
        <f t="shared" ref="A85:A96" si="110">"CR5"&amp;REPT(0,4-LEN(BR85))&amp;BR85</f>
        <v>CR53216</v>
      </c>
      <c r="B85" s="402" t="s">
        <v>2614</v>
      </c>
      <c r="C85" s="402" t="s">
        <v>1402</v>
      </c>
      <c r="D85" s="402" t="s">
        <v>544</v>
      </c>
      <c r="E85" s="463"/>
      <c r="F85" s="212"/>
      <c r="G85" s="212"/>
      <c r="H85" s="212"/>
      <c r="I85" s="223" t="s">
        <v>1798</v>
      </c>
      <c r="J85" s="636" t="s">
        <v>1808</v>
      </c>
      <c r="K85" s="636" t="s">
        <v>1801</v>
      </c>
      <c r="L85" s="223" t="s">
        <v>1799</v>
      </c>
      <c r="M85" s="212">
        <v>1.2473000000000001</v>
      </c>
      <c r="N85" s="210">
        <v>3</v>
      </c>
      <c r="O85" s="524"/>
      <c r="P85" s="430"/>
      <c r="Q85" s="421"/>
      <c r="R85" s="195"/>
      <c r="S85" s="196"/>
      <c r="T85" s="197"/>
      <c r="U85" s="198"/>
      <c r="V85" s="199"/>
      <c r="W85" s="464"/>
      <c r="X85" s="201"/>
      <c r="Y85" s="202"/>
      <c r="Z85" s="203"/>
      <c r="AA85" s="465"/>
      <c r="AB85" s="532"/>
      <c r="AC85" s="242"/>
      <c r="AD85" s="213">
        <f t="shared" si="87"/>
        <v>0</v>
      </c>
      <c r="AE85" s="214">
        <f t="shared" ref="AE85:AE86" si="111">N85*AD85</f>
        <v>0</v>
      </c>
      <c r="AF85" s="62"/>
      <c r="AG85" s="62"/>
      <c r="AH85" s="63"/>
      <c r="AI85" s="149"/>
      <c r="AJ85" s="516"/>
      <c r="AK85" s="516"/>
      <c r="AL85" s="516"/>
      <c r="AM85" s="510"/>
      <c r="AN85" s="62">
        <f>ROUND(CEILING(AR85*('Summary '!$J$4/100+1),5),0)-1</f>
        <v>134</v>
      </c>
      <c r="AO85" s="63">
        <f t="shared" si="103"/>
        <v>0</v>
      </c>
      <c r="AP85" s="63">
        <f t="shared" si="104"/>
        <v>0</v>
      </c>
      <c r="AQ85" s="667"/>
      <c r="AR85" s="62">
        <v>109</v>
      </c>
      <c r="AS85" s="62"/>
      <c r="AT85" s="510"/>
      <c r="AU85" s="511"/>
      <c r="AV85" s="511">
        <f t="shared" si="89"/>
        <v>109</v>
      </c>
      <c r="AW85" s="511">
        <f t="shared" si="90"/>
        <v>109</v>
      </c>
      <c r="AX85" s="234"/>
      <c r="AY85" s="235"/>
      <c r="AZ85" s="530"/>
      <c r="BA85" s="531"/>
      <c r="BB85" s="460"/>
      <c r="BC85" s="239">
        <f t="shared" si="91"/>
        <v>0</v>
      </c>
      <c r="BD85" s="210">
        <f t="shared" si="92"/>
        <v>0</v>
      </c>
      <c r="BE85" s="512">
        <f t="shared" si="93"/>
        <v>109</v>
      </c>
      <c r="BF85" s="400"/>
      <c r="BG85" s="210">
        <f t="shared" si="105"/>
        <v>0</v>
      </c>
      <c r="BH85" s="512">
        <f t="shared" si="94"/>
        <v>119.9</v>
      </c>
      <c r="BI85" s="400"/>
      <c r="BJ85" s="210">
        <f t="shared" si="95"/>
        <v>0</v>
      </c>
      <c r="BK85" s="512">
        <f t="shared" si="96"/>
        <v>125.35</v>
      </c>
      <c r="BL85" s="400"/>
      <c r="BM85" s="210">
        <f t="shared" si="97"/>
        <v>0</v>
      </c>
      <c r="BN85" s="512">
        <f t="shared" si="98"/>
        <v>130.79999999999998</v>
      </c>
      <c r="BO85" s="397">
        <f t="shared" si="99"/>
        <v>0</v>
      </c>
      <c r="BP85" s="210">
        <f t="shared" si="100"/>
        <v>0</v>
      </c>
      <c r="BQ85" s="210">
        <f t="shared" si="101"/>
        <v>0</v>
      </c>
      <c r="BR85" s="215">
        <v>3216</v>
      </c>
    </row>
    <row r="86" spans="1:70" ht="12.75" customHeight="1">
      <c r="A86" s="210" t="str">
        <f t="shared" si="110"/>
        <v>CR53217</v>
      </c>
      <c r="B86" s="402" t="s">
        <v>2614</v>
      </c>
      <c r="C86" s="402" t="s">
        <v>1403</v>
      </c>
      <c r="D86" s="402" t="s">
        <v>544</v>
      </c>
      <c r="E86" s="463"/>
      <c r="F86" s="212"/>
      <c r="G86" s="223"/>
      <c r="H86" s="212"/>
      <c r="I86" s="223" t="s">
        <v>1798</v>
      </c>
      <c r="J86" s="636" t="s">
        <v>1808</v>
      </c>
      <c r="K86" s="636" t="s">
        <v>1801</v>
      </c>
      <c r="L86" s="223" t="s">
        <v>1799</v>
      </c>
      <c r="M86" s="212">
        <v>1.3</v>
      </c>
      <c r="N86" s="210">
        <v>3</v>
      </c>
      <c r="O86" s="427"/>
      <c r="P86" s="430"/>
      <c r="Q86" s="421"/>
      <c r="R86" s="195"/>
      <c r="S86" s="196"/>
      <c r="T86" s="197"/>
      <c r="U86" s="198"/>
      <c r="V86" s="199"/>
      <c r="W86" s="464"/>
      <c r="X86" s="201"/>
      <c r="Y86" s="202"/>
      <c r="Z86" s="203"/>
      <c r="AA86" s="465"/>
      <c r="AB86" s="532"/>
      <c r="AC86" s="242"/>
      <c r="AD86" s="213">
        <f t="shared" si="87"/>
        <v>0</v>
      </c>
      <c r="AE86" s="214">
        <f t="shared" si="111"/>
        <v>0</v>
      </c>
      <c r="AF86" s="62"/>
      <c r="AG86" s="62"/>
      <c r="AH86" s="63"/>
      <c r="AI86" s="149"/>
      <c r="AJ86" s="516"/>
      <c r="AK86" s="516"/>
      <c r="AL86" s="516"/>
      <c r="AM86" s="510"/>
      <c r="AN86" s="62">
        <f>ROUND(CEILING(AR86*('Summary '!$J$4/100+1),5),0)-1</f>
        <v>189</v>
      </c>
      <c r="AO86" s="63">
        <f t="shared" ref="AO86" si="112">IF(P86=TRUE,-0.05,0)</f>
        <v>0</v>
      </c>
      <c r="AP86" s="63">
        <f t="shared" ref="AP86" si="113">IF(O86=TRUE,0.15,0)</f>
        <v>0</v>
      </c>
      <c r="AQ86" s="667"/>
      <c r="AR86" s="62">
        <v>154</v>
      </c>
      <c r="AS86" s="62"/>
      <c r="AT86" s="510"/>
      <c r="AU86" s="511"/>
      <c r="AV86" s="511">
        <f t="shared" si="89"/>
        <v>154</v>
      </c>
      <c r="AW86" s="511">
        <f t="shared" si="90"/>
        <v>154</v>
      </c>
      <c r="AX86" s="234"/>
      <c r="AY86" s="235"/>
      <c r="AZ86" s="530"/>
      <c r="BA86" s="531"/>
      <c r="BB86" s="460"/>
      <c r="BC86" s="239">
        <f t="shared" si="91"/>
        <v>0</v>
      </c>
      <c r="BD86" s="210">
        <f t="shared" si="92"/>
        <v>0</v>
      </c>
      <c r="BE86" s="512">
        <f t="shared" si="93"/>
        <v>154</v>
      </c>
      <c r="BF86" s="400"/>
      <c r="BG86" s="210">
        <f t="shared" si="105"/>
        <v>0</v>
      </c>
      <c r="BH86" s="512">
        <f t="shared" si="94"/>
        <v>169.4</v>
      </c>
      <c r="BI86" s="400"/>
      <c r="BJ86" s="210">
        <f t="shared" si="95"/>
        <v>0</v>
      </c>
      <c r="BK86" s="512">
        <f t="shared" si="96"/>
        <v>177.1</v>
      </c>
      <c r="BL86" s="400"/>
      <c r="BM86" s="210">
        <f t="shared" si="97"/>
        <v>0</v>
      </c>
      <c r="BN86" s="512">
        <f t="shared" si="98"/>
        <v>184.79999999999998</v>
      </c>
      <c r="BO86" s="397">
        <f t="shared" si="99"/>
        <v>0</v>
      </c>
      <c r="BP86" s="210">
        <f t="shared" si="100"/>
        <v>0</v>
      </c>
      <c r="BQ86" s="210">
        <f t="shared" si="101"/>
        <v>0</v>
      </c>
      <c r="BR86" s="215">
        <v>3217</v>
      </c>
    </row>
    <row r="87" spans="1:70" ht="12.75" customHeight="1">
      <c r="A87" s="210" t="str">
        <f t="shared" ref="A87" si="114">"CR5"&amp;REPT(0,4-LEN(BR87))&amp;BR87</f>
        <v>CR53218</v>
      </c>
      <c r="B87" s="402" t="s">
        <v>2614</v>
      </c>
      <c r="C87" s="402" t="s">
        <v>1404</v>
      </c>
      <c r="D87" s="402" t="s">
        <v>544</v>
      </c>
      <c r="E87" s="463"/>
      <c r="F87" s="212"/>
      <c r="G87" s="223"/>
      <c r="H87" s="212"/>
      <c r="I87" s="223" t="s">
        <v>1798</v>
      </c>
      <c r="J87" s="636" t="s">
        <v>1808</v>
      </c>
      <c r="K87" s="636" t="s">
        <v>1801</v>
      </c>
      <c r="L87" s="223" t="s">
        <v>1799</v>
      </c>
      <c r="M87" s="212">
        <v>1.4</v>
      </c>
      <c r="N87" s="210">
        <v>3</v>
      </c>
      <c r="O87" s="427"/>
      <c r="P87" s="430"/>
      <c r="Q87" s="421"/>
      <c r="R87" s="195"/>
      <c r="S87" s="196"/>
      <c r="T87" s="197"/>
      <c r="U87" s="198"/>
      <c r="V87" s="199"/>
      <c r="W87" s="464"/>
      <c r="X87" s="201"/>
      <c r="Y87" s="202"/>
      <c r="Z87" s="203"/>
      <c r="AA87" s="465"/>
      <c r="AB87" s="532"/>
      <c r="AC87" s="242"/>
      <c r="AD87" s="213">
        <f t="shared" si="87"/>
        <v>0</v>
      </c>
      <c r="AE87" s="214">
        <f t="shared" ref="AE87" si="115">N87*AD87</f>
        <v>0</v>
      </c>
      <c r="AF87" s="62"/>
      <c r="AG87" s="62"/>
      <c r="AH87" s="63"/>
      <c r="AI87" s="572"/>
      <c r="AJ87" s="516"/>
      <c r="AK87" s="516"/>
      <c r="AL87" s="516"/>
      <c r="AM87" s="510"/>
      <c r="AN87" s="62">
        <f>ROUND(CEILING(AR87*('Summary '!$J$4/100+1),5),0)-1</f>
        <v>124</v>
      </c>
      <c r="AO87" s="63">
        <f t="shared" ref="AO87" si="116">IF(P87=TRUE,-0.05,0)</f>
        <v>0</v>
      </c>
      <c r="AP87" s="63">
        <f t="shared" ref="AP87" si="117">IF(O87=TRUE,0.15,0)</f>
        <v>0</v>
      </c>
      <c r="AQ87" s="667"/>
      <c r="AR87" s="62">
        <v>99</v>
      </c>
      <c r="AS87" s="62"/>
      <c r="AT87" s="510"/>
      <c r="AU87" s="511"/>
      <c r="AV87" s="511">
        <f t="shared" si="89"/>
        <v>99</v>
      </c>
      <c r="AW87" s="511">
        <f t="shared" si="90"/>
        <v>99</v>
      </c>
      <c r="AX87" s="234"/>
      <c r="AY87" s="235"/>
      <c r="AZ87" s="530"/>
      <c r="BA87" s="531"/>
      <c r="BB87" s="460"/>
      <c r="BC87" s="239">
        <f t="shared" si="91"/>
        <v>0</v>
      </c>
      <c r="BD87" s="210">
        <f t="shared" si="92"/>
        <v>0</v>
      </c>
      <c r="BE87" s="512">
        <f t="shared" si="93"/>
        <v>99</v>
      </c>
      <c r="BF87" s="400"/>
      <c r="BG87" s="210">
        <f t="shared" si="105"/>
        <v>0</v>
      </c>
      <c r="BH87" s="512">
        <f t="shared" si="94"/>
        <v>108.9</v>
      </c>
      <c r="BI87" s="400"/>
      <c r="BJ87" s="210">
        <f t="shared" si="95"/>
        <v>0</v>
      </c>
      <c r="BK87" s="512">
        <f t="shared" si="96"/>
        <v>113.85</v>
      </c>
      <c r="BL87" s="400"/>
      <c r="BM87" s="210">
        <f t="shared" si="97"/>
        <v>0</v>
      </c>
      <c r="BN87" s="512">
        <f t="shared" si="98"/>
        <v>118.8</v>
      </c>
      <c r="BO87" s="397">
        <f t="shared" si="99"/>
        <v>0</v>
      </c>
      <c r="BP87" s="210">
        <f t="shared" si="100"/>
        <v>0</v>
      </c>
      <c r="BQ87" s="210">
        <f t="shared" si="101"/>
        <v>0</v>
      </c>
      <c r="BR87" s="215">
        <v>3218</v>
      </c>
    </row>
    <row r="88" spans="1:70" ht="12.75" customHeight="1">
      <c r="A88" s="210" t="str">
        <f t="shared" si="110"/>
        <v>CR53219</v>
      </c>
      <c r="B88" s="402" t="s">
        <v>2614</v>
      </c>
      <c r="C88" s="402" t="s">
        <v>1405</v>
      </c>
      <c r="D88" s="402" t="s">
        <v>544</v>
      </c>
      <c r="E88" s="463"/>
      <c r="F88" s="212"/>
      <c r="G88" s="212"/>
      <c r="H88" s="223"/>
      <c r="I88" s="223" t="s">
        <v>1798</v>
      </c>
      <c r="J88" s="636" t="s">
        <v>1808</v>
      </c>
      <c r="K88" s="636" t="s">
        <v>1801</v>
      </c>
      <c r="L88" s="223" t="s">
        <v>1799</v>
      </c>
      <c r="M88" s="212">
        <v>1.7236</v>
      </c>
      <c r="N88" s="554">
        <v>2</v>
      </c>
      <c r="O88" s="525"/>
      <c r="P88" s="430"/>
      <c r="Q88" s="421"/>
      <c r="R88" s="195"/>
      <c r="S88" s="196"/>
      <c r="T88" s="197"/>
      <c r="U88" s="198"/>
      <c r="V88" s="199"/>
      <c r="W88" s="464"/>
      <c r="X88" s="201"/>
      <c r="Y88" s="202"/>
      <c r="Z88" s="203"/>
      <c r="AA88" s="465"/>
      <c r="AB88" s="532"/>
      <c r="AC88" s="242"/>
      <c r="AD88" s="213">
        <f t="shared" si="87"/>
        <v>0</v>
      </c>
      <c r="AE88" s="214">
        <f>N88*AD88</f>
        <v>0</v>
      </c>
      <c r="AF88" s="62"/>
      <c r="AG88" s="62"/>
      <c r="AH88" s="63"/>
      <c r="AI88" s="149"/>
      <c r="AJ88" s="516"/>
      <c r="AK88" s="516"/>
      <c r="AL88" s="516"/>
      <c r="AM88" s="510"/>
      <c r="AN88" s="62">
        <f>ROUND(CEILING(AR88*('Summary '!$J$4/100+1),5),0)-1</f>
        <v>154</v>
      </c>
      <c r="AO88" s="63">
        <f t="shared" si="103"/>
        <v>0</v>
      </c>
      <c r="AP88" s="63">
        <f t="shared" si="104"/>
        <v>0</v>
      </c>
      <c r="AQ88" s="667"/>
      <c r="AR88" s="62">
        <v>124</v>
      </c>
      <c r="AS88" s="62"/>
      <c r="AT88" s="510"/>
      <c r="AU88" s="511"/>
      <c r="AV88" s="511">
        <f t="shared" si="89"/>
        <v>124</v>
      </c>
      <c r="AW88" s="511">
        <f t="shared" si="90"/>
        <v>124</v>
      </c>
      <c r="AX88" s="234"/>
      <c r="AY88" s="235"/>
      <c r="AZ88" s="530"/>
      <c r="BA88" s="531"/>
      <c r="BB88" s="460"/>
      <c r="BC88" s="239">
        <f t="shared" si="91"/>
        <v>0</v>
      </c>
      <c r="BD88" s="210">
        <f t="shared" si="92"/>
        <v>0</v>
      </c>
      <c r="BE88" s="512">
        <f t="shared" si="93"/>
        <v>124</v>
      </c>
      <c r="BF88" s="400"/>
      <c r="BG88" s="210">
        <f t="shared" si="105"/>
        <v>0</v>
      </c>
      <c r="BH88" s="512">
        <f t="shared" si="94"/>
        <v>136.4</v>
      </c>
      <c r="BI88" s="400"/>
      <c r="BJ88" s="210">
        <f t="shared" si="95"/>
        <v>0</v>
      </c>
      <c r="BK88" s="512">
        <f t="shared" si="96"/>
        <v>142.6</v>
      </c>
      <c r="BL88" s="400"/>
      <c r="BM88" s="210">
        <f t="shared" si="97"/>
        <v>0</v>
      </c>
      <c r="BN88" s="512">
        <f t="shared" si="98"/>
        <v>148.79999999999998</v>
      </c>
      <c r="BO88" s="397">
        <f t="shared" si="99"/>
        <v>0</v>
      </c>
      <c r="BP88" s="210">
        <f t="shared" si="100"/>
        <v>0</v>
      </c>
      <c r="BQ88" s="210">
        <f t="shared" si="101"/>
        <v>0</v>
      </c>
      <c r="BR88" s="215">
        <v>3219</v>
      </c>
    </row>
    <row r="89" spans="1:70" ht="12.75" customHeight="1">
      <c r="A89" s="210" t="str">
        <f t="shared" si="110"/>
        <v>CR53220</v>
      </c>
      <c r="B89" s="402" t="s">
        <v>2614</v>
      </c>
      <c r="C89" s="402" t="s">
        <v>1406</v>
      </c>
      <c r="D89" s="402" t="s">
        <v>544</v>
      </c>
      <c r="E89" s="463"/>
      <c r="F89" s="212"/>
      <c r="G89" s="223"/>
      <c r="H89" s="212"/>
      <c r="I89" s="223" t="s">
        <v>1798</v>
      </c>
      <c r="J89" s="636" t="s">
        <v>1808</v>
      </c>
      <c r="K89" s="636" t="s">
        <v>1801</v>
      </c>
      <c r="L89" s="223" t="s">
        <v>1799</v>
      </c>
      <c r="M89" s="212">
        <v>1.4738</v>
      </c>
      <c r="N89" s="210">
        <v>2</v>
      </c>
      <c r="O89" s="427"/>
      <c r="P89" s="430"/>
      <c r="Q89" s="421"/>
      <c r="R89" s="195"/>
      <c r="S89" s="196"/>
      <c r="T89" s="197"/>
      <c r="U89" s="198"/>
      <c r="V89" s="199"/>
      <c r="W89" s="464"/>
      <c r="X89" s="201"/>
      <c r="Y89" s="202"/>
      <c r="Z89" s="203"/>
      <c r="AA89" s="465"/>
      <c r="AB89" s="532"/>
      <c r="AC89" s="242"/>
      <c r="AD89" s="213">
        <f t="shared" si="87"/>
        <v>0</v>
      </c>
      <c r="AE89" s="214">
        <f t="shared" ref="AE89" si="118">N89*AD89</f>
        <v>0</v>
      </c>
      <c r="AF89" s="62"/>
      <c r="AG89" s="62"/>
      <c r="AH89" s="63"/>
      <c r="AI89" s="572"/>
      <c r="AJ89" s="516"/>
      <c r="AK89" s="516"/>
      <c r="AL89" s="516"/>
      <c r="AM89" s="510"/>
      <c r="AN89" s="62">
        <f>ROUND(CEILING(AR89*('Summary '!$J$4/100+1),5),0)-1</f>
        <v>134</v>
      </c>
      <c r="AO89" s="63">
        <f t="shared" si="103"/>
        <v>0</v>
      </c>
      <c r="AP89" s="63">
        <f t="shared" si="104"/>
        <v>0</v>
      </c>
      <c r="AQ89" s="667"/>
      <c r="AR89" s="62">
        <v>109</v>
      </c>
      <c r="AS89" s="62"/>
      <c r="AT89" s="510"/>
      <c r="AU89" s="511"/>
      <c r="AV89" s="511">
        <f t="shared" si="89"/>
        <v>109</v>
      </c>
      <c r="AW89" s="511">
        <f t="shared" si="90"/>
        <v>109</v>
      </c>
      <c r="AX89" s="234"/>
      <c r="AY89" s="235"/>
      <c r="AZ89" s="530"/>
      <c r="BA89" s="531"/>
      <c r="BB89" s="460"/>
      <c r="BC89" s="239">
        <f t="shared" si="91"/>
        <v>0</v>
      </c>
      <c r="BD89" s="210">
        <f t="shared" si="92"/>
        <v>0</v>
      </c>
      <c r="BE89" s="512">
        <f t="shared" si="93"/>
        <v>109</v>
      </c>
      <c r="BF89" s="400"/>
      <c r="BG89" s="210">
        <f t="shared" si="105"/>
        <v>0</v>
      </c>
      <c r="BH89" s="512">
        <f t="shared" si="94"/>
        <v>119.9</v>
      </c>
      <c r="BI89" s="400"/>
      <c r="BJ89" s="210">
        <f t="shared" si="95"/>
        <v>0</v>
      </c>
      <c r="BK89" s="512">
        <f t="shared" si="96"/>
        <v>125.35</v>
      </c>
      <c r="BL89" s="400"/>
      <c r="BM89" s="210">
        <f t="shared" si="97"/>
        <v>0</v>
      </c>
      <c r="BN89" s="512">
        <f t="shared" si="98"/>
        <v>130.79999999999998</v>
      </c>
      <c r="BO89" s="397">
        <f t="shared" si="99"/>
        <v>0</v>
      </c>
      <c r="BP89" s="210">
        <f t="shared" si="100"/>
        <v>0</v>
      </c>
      <c r="BQ89" s="210">
        <f t="shared" si="101"/>
        <v>0</v>
      </c>
      <c r="BR89" s="215">
        <v>3220</v>
      </c>
    </row>
    <row r="90" spans="1:70" ht="12.75" customHeight="1">
      <c r="A90" s="210" t="str">
        <f t="shared" si="110"/>
        <v>CR53221</v>
      </c>
      <c r="B90" s="402" t="s">
        <v>2614</v>
      </c>
      <c r="C90" s="402" t="s">
        <v>1407</v>
      </c>
      <c r="D90" s="402" t="s">
        <v>544</v>
      </c>
      <c r="E90" s="463"/>
      <c r="F90" s="212" t="s">
        <v>63</v>
      </c>
      <c r="G90" s="212"/>
      <c r="H90" s="223"/>
      <c r="I90" s="223" t="s">
        <v>1798</v>
      </c>
      <c r="J90" s="636" t="s">
        <v>1808</v>
      </c>
      <c r="K90" s="636" t="s">
        <v>1801</v>
      </c>
      <c r="L90" s="223" t="s">
        <v>1799</v>
      </c>
      <c r="M90" s="212">
        <v>1.6102000000000001</v>
      </c>
      <c r="N90" s="554">
        <v>2</v>
      </c>
      <c r="O90" s="525"/>
      <c r="P90" s="430"/>
      <c r="Q90" s="421"/>
      <c r="R90" s="195"/>
      <c r="S90" s="196"/>
      <c r="T90" s="197"/>
      <c r="U90" s="198"/>
      <c r="V90" s="199"/>
      <c r="W90" s="464"/>
      <c r="X90" s="201"/>
      <c r="Y90" s="202"/>
      <c r="Z90" s="203"/>
      <c r="AA90" s="465"/>
      <c r="AB90" s="532"/>
      <c r="AC90" s="242"/>
      <c r="AD90" s="213">
        <f t="shared" si="87"/>
        <v>0</v>
      </c>
      <c r="AE90" s="214">
        <f>N90*AD90</f>
        <v>0</v>
      </c>
      <c r="AF90" s="62"/>
      <c r="AG90" s="62"/>
      <c r="AH90" s="63"/>
      <c r="AI90" s="149"/>
      <c r="AJ90" s="516"/>
      <c r="AK90" s="516"/>
      <c r="AL90" s="516"/>
      <c r="AM90" s="510"/>
      <c r="AN90" s="62">
        <f>ROUND(CEILING(AR90*('Summary '!$J$4/100+1),5),0)-1</f>
        <v>154</v>
      </c>
      <c r="AO90" s="63">
        <f t="shared" si="103"/>
        <v>0</v>
      </c>
      <c r="AP90" s="63">
        <f t="shared" si="104"/>
        <v>0</v>
      </c>
      <c r="AQ90" s="667"/>
      <c r="AR90" s="62">
        <v>124</v>
      </c>
      <c r="AS90" s="62"/>
      <c r="AT90" s="510"/>
      <c r="AU90" s="511"/>
      <c r="AV90" s="511">
        <f t="shared" si="89"/>
        <v>124</v>
      </c>
      <c r="AW90" s="511">
        <f t="shared" si="90"/>
        <v>124</v>
      </c>
      <c r="AX90" s="234"/>
      <c r="AY90" s="235"/>
      <c r="AZ90" s="530"/>
      <c r="BA90" s="531"/>
      <c r="BB90" s="460"/>
      <c r="BC90" s="239">
        <f t="shared" si="91"/>
        <v>0</v>
      </c>
      <c r="BD90" s="210">
        <f t="shared" si="92"/>
        <v>0</v>
      </c>
      <c r="BE90" s="512">
        <f t="shared" si="93"/>
        <v>124</v>
      </c>
      <c r="BF90" s="400"/>
      <c r="BG90" s="210">
        <f t="shared" si="105"/>
        <v>0</v>
      </c>
      <c r="BH90" s="512">
        <f t="shared" si="94"/>
        <v>136.4</v>
      </c>
      <c r="BI90" s="400"/>
      <c r="BJ90" s="210">
        <f t="shared" si="95"/>
        <v>0</v>
      </c>
      <c r="BK90" s="512">
        <f t="shared" si="96"/>
        <v>142.6</v>
      </c>
      <c r="BL90" s="400"/>
      <c r="BM90" s="210">
        <f t="shared" si="97"/>
        <v>0</v>
      </c>
      <c r="BN90" s="512">
        <f t="shared" si="98"/>
        <v>148.79999999999998</v>
      </c>
      <c r="BO90" s="397">
        <f t="shared" si="99"/>
        <v>0</v>
      </c>
      <c r="BP90" s="210">
        <f t="shared" si="100"/>
        <v>0</v>
      </c>
      <c r="BQ90" s="210">
        <f t="shared" si="101"/>
        <v>0</v>
      </c>
      <c r="BR90" s="215">
        <v>3221</v>
      </c>
    </row>
    <row r="91" spans="1:70" ht="12.75" customHeight="1">
      <c r="A91" s="210" t="str">
        <f t="shared" si="110"/>
        <v>CR53222</v>
      </c>
      <c r="B91" s="402" t="s">
        <v>2614</v>
      </c>
      <c r="C91" s="402" t="s">
        <v>1408</v>
      </c>
      <c r="D91" s="402" t="s">
        <v>544</v>
      </c>
      <c r="E91" s="463"/>
      <c r="F91" s="212"/>
      <c r="G91" s="212"/>
      <c r="H91" s="212"/>
      <c r="I91" s="223" t="s">
        <v>1798</v>
      </c>
      <c r="J91" s="636" t="s">
        <v>1808</v>
      </c>
      <c r="K91" s="636" t="s">
        <v>1801</v>
      </c>
      <c r="L91" s="223" t="s">
        <v>1799</v>
      </c>
      <c r="M91" s="212">
        <v>1.7009000000000001</v>
      </c>
      <c r="N91" s="554">
        <v>2</v>
      </c>
      <c r="O91" s="525"/>
      <c r="P91" s="430"/>
      <c r="Q91" s="421"/>
      <c r="R91" s="195"/>
      <c r="S91" s="196"/>
      <c r="T91" s="197"/>
      <c r="U91" s="198"/>
      <c r="V91" s="199"/>
      <c r="W91" s="464"/>
      <c r="X91" s="201"/>
      <c r="Y91" s="202"/>
      <c r="Z91" s="203"/>
      <c r="AA91" s="465"/>
      <c r="AB91" s="532"/>
      <c r="AC91" s="242"/>
      <c r="AD91" s="213">
        <f t="shared" si="87"/>
        <v>0</v>
      </c>
      <c r="AE91" s="214">
        <f t="shared" ref="AE91:AE92" si="119">N91*AD91</f>
        <v>0</v>
      </c>
      <c r="AF91" s="62"/>
      <c r="AG91" s="62"/>
      <c r="AH91" s="63"/>
      <c r="AI91" s="149"/>
      <c r="AJ91" s="516"/>
      <c r="AK91" s="516"/>
      <c r="AL91" s="516"/>
      <c r="AM91" s="510"/>
      <c r="AN91" s="62">
        <f>ROUND(CEILING(AR91*('Summary '!$J$4/100+1),5),0)-1</f>
        <v>154</v>
      </c>
      <c r="AO91" s="63">
        <f t="shared" si="103"/>
        <v>0</v>
      </c>
      <c r="AP91" s="63">
        <f t="shared" si="104"/>
        <v>0</v>
      </c>
      <c r="AQ91" s="667"/>
      <c r="AR91" s="62">
        <v>124</v>
      </c>
      <c r="AS91" s="62"/>
      <c r="AT91" s="510"/>
      <c r="AU91" s="511"/>
      <c r="AV91" s="511">
        <f t="shared" si="89"/>
        <v>124</v>
      </c>
      <c r="AW91" s="511">
        <f t="shared" si="90"/>
        <v>124</v>
      </c>
      <c r="AX91" s="234"/>
      <c r="AY91" s="235"/>
      <c r="AZ91" s="530"/>
      <c r="BA91" s="531"/>
      <c r="BB91" s="460"/>
      <c r="BC91" s="239">
        <f t="shared" si="91"/>
        <v>0</v>
      </c>
      <c r="BD91" s="210">
        <f t="shared" si="92"/>
        <v>0</v>
      </c>
      <c r="BE91" s="512">
        <f t="shared" si="93"/>
        <v>124</v>
      </c>
      <c r="BF91" s="400"/>
      <c r="BG91" s="210">
        <f t="shared" si="105"/>
        <v>0</v>
      </c>
      <c r="BH91" s="512">
        <f t="shared" si="94"/>
        <v>136.4</v>
      </c>
      <c r="BI91" s="400"/>
      <c r="BJ91" s="210">
        <f t="shared" si="95"/>
        <v>0</v>
      </c>
      <c r="BK91" s="512">
        <f t="shared" si="96"/>
        <v>142.6</v>
      </c>
      <c r="BL91" s="400"/>
      <c r="BM91" s="210">
        <f t="shared" si="97"/>
        <v>0</v>
      </c>
      <c r="BN91" s="512">
        <f t="shared" si="98"/>
        <v>148.79999999999998</v>
      </c>
      <c r="BO91" s="397">
        <f t="shared" si="99"/>
        <v>0</v>
      </c>
      <c r="BP91" s="210">
        <f t="shared" si="100"/>
        <v>0</v>
      </c>
      <c r="BQ91" s="210">
        <f t="shared" si="101"/>
        <v>0</v>
      </c>
      <c r="BR91" s="215">
        <v>3222</v>
      </c>
    </row>
    <row r="92" spans="1:70" ht="12.75" customHeight="1">
      <c r="A92" s="210" t="str">
        <f t="shared" ref="A92" si="120">"CR5"&amp;REPT(0,4-LEN(BR92))&amp;BR92</f>
        <v>CR53223</v>
      </c>
      <c r="B92" s="402" t="s">
        <v>2614</v>
      </c>
      <c r="C92" s="402" t="s">
        <v>1409</v>
      </c>
      <c r="D92" s="402" t="s">
        <v>544</v>
      </c>
      <c r="E92" s="463"/>
      <c r="F92" s="212"/>
      <c r="G92" s="223"/>
      <c r="H92" s="212"/>
      <c r="I92" s="223" t="s">
        <v>1798</v>
      </c>
      <c r="J92" s="636" t="s">
        <v>1808</v>
      </c>
      <c r="K92" s="636" t="s">
        <v>1801</v>
      </c>
      <c r="L92" s="223" t="s">
        <v>1799</v>
      </c>
      <c r="M92" s="212">
        <v>2.0179999999999998</v>
      </c>
      <c r="N92" s="210">
        <v>2</v>
      </c>
      <c r="O92" s="427"/>
      <c r="P92" s="430"/>
      <c r="Q92" s="421"/>
      <c r="R92" s="195"/>
      <c r="S92" s="196"/>
      <c r="T92" s="197"/>
      <c r="U92" s="198"/>
      <c r="V92" s="199"/>
      <c r="W92" s="464"/>
      <c r="X92" s="201"/>
      <c r="Y92" s="202"/>
      <c r="Z92" s="203"/>
      <c r="AA92" s="465"/>
      <c r="AB92" s="532"/>
      <c r="AC92" s="242"/>
      <c r="AD92" s="213">
        <f t="shared" si="87"/>
        <v>0</v>
      </c>
      <c r="AE92" s="214">
        <f t="shared" si="119"/>
        <v>0</v>
      </c>
      <c r="AF92" s="62"/>
      <c r="AG92" s="62"/>
      <c r="AH92" s="63"/>
      <c r="AI92" s="572"/>
      <c r="AJ92" s="516"/>
      <c r="AK92" s="516"/>
      <c r="AL92" s="516"/>
      <c r="AM92" s="510"/>
      <c r="AN92" s="62">
        <f>ROUND(CEILING(AR92*('Summary '!$J$4/100+1),5),0)-1</f>
        <v>169</v>
      </c>
      <c r="AO92" s="63">
        <f t="shared" ref="AO92" si="121">IF(P92=TRUE,-0.05,0)</f>
        <v>0</v>
      </c>
      <c r="AP92" s="63">
        <f t="shared" ref="AP92" si="122">IF(O92=TRUE,0.15,0)</f>
        <v>0</v>
      </c>
      <c r="AQ92" s="667"/>
      <c r="AR92" s="62">
        <v>139</v>
      </c>
      <c r="AS92" s="62"/>
      <c r="AT92" s="510"/>
      <c r="AU92" s="511"/>
      <c r="AV92" s="511">
        <f t="shared" si="89"/>
        <v>139</v>
      </c>
      <c r="AW92" s="511">
        <f t="shared" si="90"/>
        <v>139</v>
      </c>
      <c r="AX92" s="234"/>
      <c r="AY92" s="235"/>
      <c r="AZ92" s="530"/>
      <c r="BA92" s="531"/>
      <c r="BB92" s="460"/>
      <c r="BC92" s="239">
        <f t="shared" si="91"/>
        <v>0</v>
      </c>
      <c r="BD92" s="210">
        <f t="shared" si="92"/>
        <v>0</v>
      </c>
      <c r="BE92" s="512">
        <f t="shared" si="93"/>
        <v>139</v>
      </c>
      <c r="BF92" s="400"/>
      <c r="BG92" s="210">
        <f t="shared" si="105"/>
        <v>0</v>
      </c>
      <c r="BH92" s="512">
        <f t="shared" si="94"/>
        <v>152.9</v>
      </c>
      <c r="BI92" s="400"/>
      <c r="BJ92" s="210">
        <f t="shared" si="95"/>
        <v>0</v>
      </c>
      <c r="BK92" s="512">
        <f t="shared" si="96"/>
        <v>159.85</v>
      </c>
      <c r="BL92" s="400"/>
      <c r="BM92" s="210">
        <f t="shared" si="97"/>
        <v>0</v>
      </c>
      <c r="BN92" s="512">
        <f t="shared" si="98"/>
        <v>166.79999999999998</v>
      </c>
      <c r="BO92" s="397">
        <f t="shared" si="99"/>
        <v>0</v>
      </c>
      <c r="BP92" s="210">
        <f t="shared" si="100"/>
        <v>0</v>
      </c>
      <c r="BQ92" s="210">
        <f t="shared" si="101"/>
        <v>0</v>
      </c>
      <c r="BR92" s="215">
        <v>3223</v>
      </c>
    </row>
    <row r="93" spans="1:70" ht="12.75" customHeight="1">
      <c r="A93" s="210" t="str">
        <f t="shared" ref="A93" si="123">"CR5"&amp;REPT(0,4-LEN(BR93))&amp;BR93</f>
        <v>CR53224</v>
      </c>
      <c r="B93" s="402" t="s">
        <v>2614</v>
      </c>
      <c r="C93" s="402" t="s">
        <v>1410</v>
      </c>
      <c r="D93" s="402" t="s">
        <v>544</v>
      </c>
      <c r="E93" s="463"/>
      <c r="F93" s="212"/>
      <c r="G93" s="223"/>
      <c r="H93" s="212"/>
      <c r="I93" s="223" t="s">
        <v>1798</v>
      </c>
      <c r="J93" s="636" t="s">
        <v>1808</v>
      </c>
      <c r="K93" s="636" t="s">
        <v>1801</v>
      </c>
      <c r="L93" s="223" t="s">
        <v>1799</v>
      </c>
      <c r="M93" s="212">
        <v>3.0611000000000002</v>
      </c>
      <c r="N93" s="210">
        <v>2</v>
      </c>
      <c r="O93" s="427"/>
      <c r="P93" s="430"/>
      <c r="Q93" s="421"/>
      <c r="R93" s="195"/>
      <c r="S93" s="196"/>
      <c r="T93" s="197"/>
      <c r="U93" s="198"/>
      <c r="V93" s="199"/>
      <c r="W93" s="464"/>
      <c r="X93" s="201"/>
      <c r="Y93" s="202"/>
      <c r="Z93" s="203"/>
      <c r="AA93" s="465"/>
      <c r="AB93" s="532"/>
      <c r="AC93" s="242"/>
      <c r="AD93" s="213">
        <f t="shared" si="87"/>
        <v>0</v>
      </c>
      <c r="AE93" s="214">
        <f t="shared" ref="AE93" si="124">N93*AD93</f>
        <v>0</v>
      </c>
      <c r="AF93" s="62"/>
      <c r="AG93" s="62"/>
      <c r="AH93" s="63"/>
      <c r="AI93" s="572"/>
      <c r="AJ93" s="516"/>
      <c r="AK93" s="516"/>
      <c r="AL93" s="516"/>
      <c r="AM93" s="510"/>
      <c r="AN93" s="62">
        <f>ROUND(CEILING(AR93*('Summary '!$J$4/100+1),5),0)-1</f>
        <v>234</v>
      </c>
      <c r="AO93" s="63">
        <f t="shared" ref="AO93" si="125">IF(P93=TRUE,-0.05,0)</f>
        <v>0</v>
      </c>
      <c r="AP93" s="63">
        <f t="shared" ref="AP93" si="126">IF(O93=TRUE,0.15,0)</f>
        <v>0</v>
      </c>
      <c r="AQ93" s="667"/>
      <c r="AR93" s="62">
        <v>189</v>
      </c>
      <c r="AS93" s="62"/>
      <c r="AT93" s="510"/>
      <c r="AU93" s="511"/>
      <c r="AV93" s="511">
        <f t="shared" si="89"/>
        <v>189</v>
      </c>
      <c r="AW93" s="511">
        <f t="shared" si="90"/>
        <v>189</v>
      </c>
      <c r="AX93" s="234"/>
      <c r="AY93" s="235"/>
      <c r="AZ93" s="530"/>
      <c r="BA93" s="531"/>
      <c r="BB93" s="460"/>
      <c r="BC93" s="239">
        <f t="shared" si="91"/>
        <v>0</v>
      </c>
      <c r="BD93" s="210">
        <f t="shared" si="92"/>
        <v>0</v>
      </c>
      <c r="BE93" s="512">
        <f t="shared" si="93"/>
        <v>189</v>
      </c>
      <c r="BF93" s="400"/>
      <c r="BG93" s="210">
        <f t="shared" si="105"/>
        <v>0</v>
      </c>
      <c r="BH93" s="512">
        <f t="shared" si="94"/>
        <v>207.9</v>
      </c>
      <c r="BI93" s="400"/>
      <c r="BJ93" s="210">
        <f t="shared" si="95"/>
        <v>0</v>
      </c>
      <c r="BK93" s="512">
        <f t="shared" si="96"/>
        <v>217.35</v>
      </c>
      <c r="BL93" s="400"/>
      <c r="BM93" s="210">
        <f t="shared" si="97"/>
        <v>0</v>
      </c>
      <c r="BN93" s="512">
        <f t="shared" si="98"/>
        <v>226.79999999999998</v>
      </c>
      <c r="BO93" s="397">
        <f t="shared" si="99"/>
        <v>0</v>
      </c>
      <c r="BP93" s="210">
        <f t="shared" si="100"/>
        <v>0</v>
      </c>
      <c r="BQ93" s="210">
        <f t="shared" si="101"/>
        <v>0</v>
      </c>
      <c r="BR93" s="215">
        <v>3224</v>
      </c>
    </row>
    <row r="94" spans="1:70" ht="12.75" customHeight="1">
      <c r="A94" s="210" t="str">
        <f t="shared" ref="A94" si="127">"CR5"&amp;REPT(0,4-LEN(BR94))&amp;BR94</f>
        <v>CR53225</v>
      </c>
      <c r="B94" s="402" t="s">
        <v>2614</v>
      </c>
      <c r="C94" s="402" t="s">
        <v>1411</v>
      </c>
      <c r="D94" s="402" t="s">
        <v>544</v>
      </c>
      <c r="E94" s="463"/>
      <c r="F94" s="212"/>
      <c r="G94" s="223"/>
      <c r="H94" s="212"/>
      <c r="I94" s="223" t="s">
        <v>1798</v>
      </c>
      <c r="J94" s="636" t="s">
        <v>1808</v>
      </c>
      <c r="K94" s="636" t="s">
        <v>1801</v>
      </c>
      <c r="L94" s="223" t="s">
        <v>1799</v>
      </c>
      <c r="M94" s="212">
        <v>1.1791</v>
      </c>
      <c r="N94" s="210">
        <v>1</v>
      </c>
      <c r="O94" s="427"/>
      <c r="P94" s="430"/>
      <c r="Q94" s="421"/>
      <c r="R94" s="195"/>
      <c r="S94" s="196"/>
      <c r="T94" s="197"/>
      <c r="U94" s="198"/>
      <c r="V94" s="199"/>
      <c r="W94" s="464"/>
      <c r="X94" s="201"/>
      <c r="Y94" s="202"/>
      <c r="Z94" s="203"/>
      <c r="AA94" s="465"/>
      <c r="AB94" s="532"/>
      <c r="AC94" s="242"/>
      <c r="AD94" s="213">
        <f t="shared" si="87"/>
        <v>0</v>
      </c>
      <c r="AE94" s="214">
        <f t="shared" ref="AE94" si="128">N94*AD94</f>
        <v>0</v>
      </c>
      <c r="AF94" s="62"/>
      <c r="AG94" s="62"/>
      <c r="AH94" s="63"/>
      <c r="AI94" s="572"/>
      <c r="AJ94" s="516"/>
      <c r="AK94" s="516"/>
      <c r="AL94" s="516"/>
      <c r="AM94" s="510"/>
      <c r="AN94" s="62">
        <f>ROUND(CEILING(AR94*('Summary '!$J$4/100+1),5),0)-1</f>
        <v>114</v>
      </c>
      <c r="AO94" s="63">
        <f t="shared" ref="AO94" si="129">IF(P94=TRUE,-0.05,0)</f>
        <v>0</v>
      </c>
      <c r="AP94" s="63">
        <f t="shared" ref="AP94" si="130">IF(O94=TRUE,0.15,0)</f>
        <v>0</v>
      </c>
      <c r="AQ94" s="667"/>
      <c r="AR94" s="62">
        <v>94</v>
      </c>
      <c r="AS94" s="62"/>
      <c r="AT94" s="510"/>
      <c r="AU94" s="511"/>
      <c r="AV94" s="511">
        <f t="shared" si="89"/>
        <v>94</v>
      </c>
      <c r="AW94" s="511">
        <f t="shared" si="90"/>
        <v>94</v>
      </c>
      <c r="AX94" s="234"/>
      <c r="AY94" s="235"/>
      <c r="AZ94" s="530"/>
      <c r="BA94" s="531"/>
      <c r="BB94" s="460"/>
      <c r="BC94" s="239">
        <f t="shared" si="91"/>
        <v>0</v>
      </c>
      <c r="BD94" s="210">
        <f t="shared" si="92"/>
        <v>0</v>
      </c>
      <c r="BE94" s="512">
        <f t="shared" si="93"/>
        <v>94</v>
      </c>
      <c r="BF94" s="400"/>
      <c r="BG94" s="210">
        <f t="shared" si="105"/>
        <v>0</v>
      </c>
      <c r="BH94" s="512">
        <f t="shared" si="94"/>
        <v>103.4</v>
      </c>
      <c r="BI94" s="400"/>
      <c r="BJ94" s="210">
        <f t="shared" si="95"/>
        <v>0</v>
      </c>
      <c r="BK94" s="512">
        <f t="shared" si="96"/>
        <v>108.1</v>
      </c>
      <c r="BL94" s="400"/>
      <c r="BM94" s="210">
        <f t="shared" si="97"/>
        <v>0</v>
      </c>
      <c r="BN94" s="512">
        <f t="shared" si="98"/>
        <v>112.8</v>
      </c>
      <c r="BO94" s="397">
        <f t="shared" si="99"/>
        <v>0</v>
      </c>
      <c r="BP94" s="210">
        <f t="shared" si="100"/>
        <v>0</v>
      </c>
      <c r="BQ94" s="210">
        <f t="shared" si="101"/>
        <v>0</v>
      </c>
      <c r="BR94" s="215">
        <v>3225</v>
      </c>
    </row>
    <row r="95" spans="1:70" ht="12.75" customHeight="1">
      <c r="A95" s="210" t="str">
        <f t="shared" si="110"/>
        <v>CR53226</v>
      </c>
      <c r="B95" s="402" t="s">
        <v>2614</v>
      </c>
      <c r="C95" s="402" t="s">
        <v>1412</v>
      </c>
      <c r="D95" s="402" t="s">
        <v>544</v>
      </c>
      <c r="E95" s="463"/>
      <c r="F95" s="212"/>
      <c r="G95" s="212"/>
      <c r="H95" s="223"/>
      <c r="I95" s="223" t="s">
        <v>1798</v>
      </c>
      <c r="J95" s="636" t="s">
        <v>1808</v>
      </c>
      <c r="K95" s="636" t="s">
        <v>1801</v>
      </c>
      <c r="L95" s="223" t="s">
        <v>1799</v>
      </c>
      <c r="M95" s="212">
        <v>1.5874999999999999</v>
      </c>
      <c r="N95" s="210">
        <v>1</v>
      </c>
      <c r="O95" s="526"/>
      <c r="P95" s="430"/>
      <c r="Q95" s="421"/>
      <c r="R95" s="225"/>
      <c r="S95" s="196"/>
      <c r="T95" s="197"/>
      <c r="U95" s="198"/>
      <c r="V95" s="199"/>
      <c r="W95" s="464"/>
      <c r="X95" s="201"/>
      <c r="Y95" s="202"/>
      <c r="Z95" s="203"/>
      <c r="AA95" s="465"/>
      <c r="AB95" s="532"/>
      <c r="AC95" s="242"/>
      <c r="AD95" s="213">
        <f t="shared" si="87"/>
        <v>0</v>
      </c>
      <c r="AE95" s="214">
        <f>N95*AD95</f>
        <v>0</v>
      </c>
      <c r="AF95" s="62"/>
      <c r="AG95" s="62"/>
      <c r="AH95" s="63"/>
      <c r="AI95" s="149"/>
      <c r="AJ95" s="516"/>
      <c r="AK95" s="516"/>
      <c r="AL95" s="516"/>
      <c r="AM95" s="510"/>
      <c r="AN95" s="62">
        <f>ROUND(CEILING(AR95*('Summary '!$J$4/100+1),5),0)-1</f>
        <v>139</v>
      </c>
      <c r="AO95" s="63">
        <f t="shared" si="103"/>
        <v>0</v>
      </c>
      <c r="AP95" s="63">
        <f t="shared" si="104"/>
        <v>0</v>
      </c>
      <c r="AQ95" s="667"/>
      <c r="AR95" s="62">
        <v>114</v>
      </c>
      <c r="AS95" s="62"/>
      <c r="AT95" s="510"/>
      <c r="AU95" s="511"/>
      <c r="AV95" s="511">
        <f t="shared" si="89"/>
        <v>114</v>
      </c>
      <c r="AW95" s="511">
        <f t="shared" si="90"/>
        <v>114</v>
      </c>
      <c r="AX95" s="234"/>
      <c r="AY95" s="235"/>
      <c r="AZ95" s="530"/>
      <c r="BA95" s="531"/>
      <c r="BB95" s="460"/>
      <c r="BC95" s="239">
        <f t="shared" si="91"/>
        <v>0</v>
      </c>
      <c r="BD95" s="210">
        <f t="shared" si="92"/>
        <v>0</v>
      </c>
      <c r="BE95" s="512">
        <f t="shared" si="93"/>
        <v>114</v>
      </c>
      <c r="BF95" s="400"/>
      <c r="BG95" s="210">
        <f t="shared" si="105"/>
        <v>0</v>
      </c>
      <c r="BH95" s="512">
        <f t="shared" si="94"/>
        <v>125.4</v>
      </c>
      <c r="BI95" s="400"/>
      <c r="BJ95" s="210">
        <f t="shared" si="95"/>
        <v>0</v>
      </c>
      <c r="BK95" s="512">
        <f t="shared" si="96"/>
        <v>131.1</v>
      </c>
      <c r="BL95" s="400"/>
      <c r="BM95" s="210">
        <f t="shared" si="97"/>
        <v>0</v>
      </c>
      <c r="BN95" s="512">
        <f t="shared" si="98"/>
        <v>136.79999999999998</v>
      </c>
      <c r="BO95" s="397">
        <f t="shared" si="99"/>
        <v>0</v>
      </c>
      <c r="BP95" s="210">
        <f t="shared" si="100"/>
        <v>0</v>
      </c>
      <c r="BQ95" s="210">
        <f t="shared" si="101"/>
        <v>0</v>
      </c>
      <c r="BR95" s="215">
        <v>3226</v>
      </c>
    </row>
    <row r="96" spans="1:70" ht="12.75" customHeight="1">
      <c r="A96" s="210" t="str">
        <f t="shared" si="110"/>
        <v>CR53227</v>
      </c>
      <c r="B96" s="402" t="s">
        <v>2614</v>
      </c>
      <c r="C96" s="402" t="s">
        <v>1413</v>
      </c>
      <c r="D96" s="402" t="s">
        <v>544</v>
      </c>
      <c r="E96" s="463"/>
      <c r="F96" s="212"/>
      <c r="G96" s="212"/>
      <c r="H96" s="223"/>
      <c r="I96" s="223" t="s">
        <v>1798</v>
      </c>
      <c r="J96" s="636" t="s">
        <v>1808</v>
      </c>
      <c r="K96" s="636" t="s">
        <v>1801</v>
      </c>
      <c r="L96" s="223" t="s">
        <v>1799</v>
      </c>
      <c r="M96" s="212">
        <v>1.7916000000000001</v>
      </c>
      <c r="N96" s="210">
        <v>1</v>
      </c>
      <c r="O96" s="427"/>
      <c r="P96" s="430"/>
      <c r="Q96" s="421"/>
      <c r="R96" s="225"/>
      <c r="S96" s="196"/>
      <c r="T96" s="197"/>
      <c r="U96" s="198"/>
      <c r="V96" s="199"/>
      <c r="W96" s="464"/>
      <c r="X96" s="201"/>
      <c r="Y96" s="202"/>
      <c r="Z96" s="203"/>
      <c r="AA96" s="465"/>
      <c r="AB96" s="532"/>
      <c r="AC96" s="242"/>
      <c r="AD96" s="213">
        <f t="shared" si="87"/>
        <v>0</v>
      </c>
      <c r="AE96" s="214">
        <f>N96*AD96</f>
        <v>0</v>
      </c>
      <c r="AF96" s="62"/>
      <c r="AG96" s="62"/>
      <c r="AH96" s="63"/>
      <c r="AI96" s="149"/>
      <c r="AJ96" s="516"/>
      <c r="AK96" s="516"/>
      <c r="AL96" s="516"/>
      <c r="AM96" s="510"/>
      <c r="AN96" s="62">
        <f>ROUND(CEILING(AR96*('Summary '!$J$4/100+1),5),0)-1</f>
        <v>149</v>
      </c>
      <c r="AO96" s="63">
        <f t="shared" si="103"/>
        <v>0</v>
      </c>
      <c r="AP96" s="63">
        <f t="shared" si="104"/>
        <v>0</v>
      </c>
      <c r="AQ96" s="667"/>
      <c r="AR96" s="62">
        <v>119</v>
      </c>
      <c r="AS96" s="62"/>
      <c r="AT96" s="510"/>
      <c r="AU96" s="511"/>
      <c r="AV96" s="511">
        <f t="shared" si="89"/>
        <v>119</v>
      </c>
      <c r="AW96" s="511">
        <f t="shared" si="90"/>
        <v>119</v>
      </c>
      <c r="AX96" s="234"/>
      <c r="AY96" s="235"/>
      <c r="AZ96" s="530"/>
      <c r="BA96" s="531"/>
      <c r="BB96" s="460"/>
      <c r="BC96" s="239">
        <f t="shared" si="91"/>
        <v>0</v>
      </c>
      <c r="BD96" s="210">
        <f t="shared" si="92"/>
        <v>0</v>
      </c>
      <c r="BE96" s="512">
        <f t="shared" si="93"/>
        <v>119</v>
      </c>
      <c r="BF96" s="400"/>
      <c r="BG96" s="210">
        <f t="shared" si="105"/>
        <v>0</v>
      </c>
      <c r="BH96" s="512">
        <f t="shared" si="94"/>
        <v>130.9</v>
      </c>
      <c r="BI96" s="400"/>
      <c r="BJ96" s="210">
        <f t="shared" si="95"/>
        <v>0</v>
      </c>
      <c r="BK96" s="512">
        <f t="shared" si="96"/>
        <v>136.85</v>
      </c>
      <c r="BL96" s="400"/>
      <c r="BM96" s="210">
        <f t="shared" si="97"/>
        <v>0</v>
      </c>
      <c r="BN96" s="512">
        <f t="shared" si="98"/>
        <v>142.79999999999998</v>
      </c>
      <c r="BO96" s="397">
        <f t="shared" si="99"/>
        <v>0</v>
      </c>
      <c r="BP96" s="210">
        <f t="shared" si="100"/>
        <v>0</v>
      </c>
      <c r="BQ96" s="210">
        <f t="shared" si="101"/>
        <v>0</v>
      </c>
      <c r="BR96" s="215">
        <v>3227</v>
      </c>
    </row>
    <row r="97" spans="1:70" ht="12.75" customHeight="1">
      <c r="A97" s="210" t="str">
        <f t="shared" ref="A97" si="131">"CR5"&amp;REPT(0,4-LEN(BR97))&amp;BR97</f>
        <v>CR53281</v>
      </c>
      <c r="B97" s="402" t="s">
        <v>2614</v>
      </c>
      <c r="C97" s="402" t="s">
        <v>1833</v>
      </c>
      <c r="D97" s="402" t="s">
        <v>544</v>
      </c>
      <c r="E97" s="463"/>
      <c r="F97" s="212"/>
      <c r="G97" s="212"/>
      <c r="H97" s="223"/>
      <c r="I97" s="223" t="s">
        <v>1798</v>
      </c>
      <c r="J97" s="636" t="s">
        <v>1808</v>
      </c>
      <c r="K97" s="636" t="s">
        <v>1801</v>
      </c>
      <c r="L97" s="223" t="s">
        <v>1799</v>
      </c>
      <c r="M97">
        <v>2.4493999999999998</v>
      </c>
      <c r="N97" s="210">
        <v>1</v>
      </c>
      <c r="O97" s="427"/>
      <c r="P97" s="430"/>
      <c r="Q97" s="421"/>
      <c r="R97" s="225"/>
      <c r="S97" s="196"/>
      <c r="T97" s="197"/>
      <c r="U97" s="198"/>
      <c r="V97" s="199"/>
      <c r="W97" s="464"/>
      <c r="X97" s="201"/>
      <c r="Y97" s="202"/>
      <c r="Z97" s="203"/>
      <c r="AA97" s="465"/>
      <c r="AB97" s="532"/>
      <c r="AC97" s="242"/>
      <c r="AD97" s="213">
        <f t="shared" si="87"/>
        <v>0</v>
      </c>
      <c r="AE97" s="214">
        <f>N97*AD97</f>
        <v>0</v>
      </c>
      <c r="AF97" s="62"/>
      <c r="AG97" s="62"/>
      <c r="AH97" s="63"/>
      <c r="AI97" s="149"/>
      <c r="AJ97" s="516"/>
      <c r="AK97" s="516"/>
      <c r="AL97" s="516"/>
      <c r="AM97" s="510"/>
      <c r="AN97" s="62">
        <f>ROUND(CEILING(AR97*('Summary '!$J$4/100+1),5),0)-1</f>
        <v>189</v>
      </c>
      <c r="AO97" s="63">
        <f t="shared" ref="AO97" si="132">IF(P97=TRUE,-0.05,0)</f>
        <v>0</v>
      </c>
      <c r="AP97" s="63">
        <f t="shared" ref="AP97" si="133">IF(O97=TRUE,0.15,0)</f>
        <v>0</v>
      </c>
      <c r="AQ97" s="667"/>
      <c r="AR97" s="62">
        <v>154</v>
      </c>
      <c r="AS97" s="62"/>
      <c r="AT97" s="510"/>
      <c r="AU97" s="511"/>
      <c r="AV97" s="511">
        <f t="shared" ref="AV97" si="134">IF(OrderFormType="Wholesale",CEILING(AR97*ExchRate,ExchRateRoundUpTo),CEILING(AN97*ExchRate,ExchRateRoundUpTo)/1.22)</f>
        <v>154</v>
      </c>
      <c r="AW97" s="511">
        <f t="shared" ref="AW97" si="135">AV97*(1+AO97+AP97)</f>
        <v>154</v>
      </c>
      <c r="AX97" s="234"/>
      <c r="AY97" s="235"/>
      <c r="AZ97" s="530"/>
      <c r="BA97" s="531"/>
      <c r="BB97" s="460"/>
      <c r="BC97" s="239">
        <f t="shared" si="91"/>
        <v>0</v>
      </c>
      <c r="BD97" s="210">
        <f t="shared" si="92"/>
        <v>0</v>
      </c>
      <c r="BE97" s="512">
        <f t="shared" si="93"/>
        <v>154</v>
      </c>
      <c r="BF97" s="400"/>
      <c r="BG97" s="210">
        <f t="shared" ref="BG97" si="136">$N97*BF97</f>
        <v>0</v>
      </c>
      <c r="BH97" s="512">
        <f t="shared" si="94"/>
        <v>169.4</v>
      </c>
      <c r="BI97" s="400"/>
      <c r="BJ97" s="210">
        <f t="shared" si="95"/>
        <v>0</v>
      </c>
      <c r="BK97" s="512">
        <f t="shared" si="96"/>
        <v>177.1</v>
      </c>
      <c r="BL97" s="400"/>
      <c r="BM97" s="210">
        <f t="shared" si="97"/>
        <v>0</v>
      </c>
      <c r="BN97" s="512">
        <f t="shared" si="98"/>
        <v>184.79999999999998</v>
      </c>
      <c r="BO97" s="397">
        <f t="shared" si="99"/>
        <v>0</v>
      </c>
      <c r="BP97" s="210">
        <f t="shared" si="100"/>
        <v>0</v>
      </c>
      <c r="BQ97" s="210">
        <f t="shared" si="101"/>
        <v>0</v>
      </c>
      <c r="BR97" s="215">
        <v>3281</v>
      </c>
    </row>
    <row r="98" spans="1:70" ht="12.75" customHeight="1">
      <c r="A98" s="44" t="str">
        <f t="shared" ref="A98" si="137">"CR5"&amp;REPT(0,4-LEN(BR98))&amp;BR98</f>
        <v>CR52668</v>
      </c>
      <c r="B98" s="83" t="s">
        <v>1710</v>
      </c>
      <c r="C98" s="83" t="s">
        <v>1711</v>
      </c>
      <c r="D98" s="578" t="s">
        <v>65</v>
      </c>
      <c r="E98" s="423"/>
      <c r="F98" s="46"/>
      <c r="G98" s="650" t="s">
        <v>2055</v>
      </c>
      <c r="H98" s="48"/>
      <c r="I98" s="223" t="s">
        <v>1798</v>
      </c>
      <c r="J98" s="636" t="s">
        <v>1808</v>
      </c>
      <c r="K98" s="636" t="s">
        <v>1801</v>
      </c>
      <c r="L98" s="223" t="s">
        <v>1799</v>
      </c>
      <c r="M98" s="48">
        <v>1.4890000000000001</v>
      </c>
      <c r="N98" s="44">
        <v>1</v>
      </c>
      <c r="O98" s="210"/>
      <c r="P98" s="210"/>
      <c r="Q98" s="49"/>
      <c r="R98" s="50"/>
      <c r="S98" s="51"/>
      <c r="T98" s="52"/>
      <c r="U98" s="124"/>
      <c r="V98" s="54"/>
      <c r="W98" s="55"/>
      <c r="X98" s="56"/>
      <c r="Y98" s="57"/>
      <c r="Z98" s="58"/>
      <c r="AA98" s="59"/>
      <c r="AB98" s="69"/>
      <c r="AC98" s="69"/>
      <c r="AD98" s="213">
        <f t="shared" si="87"/>
        <v>0</v>
      </c>
      <c r="AE98" s="61">
        <f t="shared" ref="AE98" si="138">N98*AD98</f>
        <v>0</v>
      </c>
      <c r="AF98" s="62"/>
      <c r="AG98" s="62"/>
      <c r="AH98" s="63"/>
      <c r="AI98" s="62"/>
      <c r="AJ98" s="62"/>
      <c r="AK98" s="62"/>
      <c r="AL98" s="516"/>
      <c r="AM98" s="510"/>
      <c r="AN98" s="62">
        <f>ROUND(CEILING(AR98*('Summary '!$J$4/100+1),5),0)-1</f>
        <v>344</v>
      </c>
      <c r="AO98" s="63">
        <f t="shared" ref="AO98" si="139">IF(P98=TRUE,-0.05,0)</f>
        <v>0</v>
      </c>
      <c r="AP98" s="63">
        <f t="shared" ref="AP98" si="140">IF(O98=TRUE,0.15,0)</f>
        <v>0</v>
      </c>
      <c r="AQ98" s="63"/>
      <c r="AR98" s="62">
        <v>279</v>
      </c>
      <c r="AS98" s="62"/>
      <c r="AT98" s="514"/>
      <c r="AU98" s="515"/>
      <c r="AV98" s="511">
        <f t="shared" si="89"/>
        <v>279</v>
      </c>
      <c r="AW98" s="511">
        <f t="shared" si="90"/>
        <v>279</v>
      </c>
      <c r="AX98" s="64"/>
      <c r="AY98" s="65"/>
      <c r="AZ98" s="66"/>
      <c r="BA98" s="67"/>
      <c r="BB98" s="68"/>
      <c r="BC98" s="45">
        <f t="shared" si="91"/>
        <v>0</v>
      </c>
      <c r="BD98" s="44">
        <f t="shared" si="92"/>
        <v>0</v>
      </c>
      <c r="BE98" s="512">
        <f>AV98*(1.05+AO98+AP98)</f>
        <v>292.95</v>
      </c>
      <c r="BF98" s="69"/>
      <c r="BG98" s="210">
        <f t="shared" ref="BG98" si="141">$N98*BF98</f>
        <v>0</v>
      </c>
      <c r="BH98" s="512">
        <f t="shared" si="94"/>
        <v>306.90000000000003</v>
      </c>
      <c r="BI98" s="69"/>
      <c r="BJ98" s="44">
        <f t="shared" si="95"/>
        <v>0</v>
      </c>
      <c r="BK98" s="512">
        <f t="shared" si="96"/>
        <v>320.84999999999997</v>
      </c>
      <c r="BL98" s="400"/>
      <c r="BM98" s="210">
        <f t="shared" si="97"/>
        <v>0</v>
      </c>
      <c r="BN98" s="512">
        <f t="shared" si="98"/>
        <v>334.8</v>
      </c>
      <c r="BO98" s="397">
        <f t="shared" si="99"/>
        <v>0</v>
      </c>
      <c r="BP98" s="210">
        <f t="shared" si="100"/>
        <v>0</v>
      </c>
      <c r="BQ98" s="44">
        <f t="shared" si="101"/>
        <v>0</v>
      </c>
      <c r="BR98" s="70">
        <v>2668</v>
      </c>
    </row>
    <row r="99" spans="1:70" ht="12.75" customHeight="1">
      <c r="A99" s="44" t="str">
        <f t="shared" ref="A99:A100" si="142">"CR5"&amp;REPT(0,4-LEN(BR99))&amp;BR99</f>
        <v>CR52669</v>
      </c>
      <c r="B99" s="83" t="s">
        <v>1710</v>
      </c>
      <c r="C99" s="83" t="s">
        <v>1712</v>
      </c>
      <c r="D99" s="578" t="s">
        <v>65</v>
      </c>
      <c r="E99" s="423"/>
      <c r="F99" s="46"/>
      <c r="G99" s="650" t="s">
        <v>2056</v>
      </c>
      <c r="H99" s="48"/>
      <c r="I99" s="223" t="s">
        <v>1798</v>
      </c>
      <c r="J99" s="636" t="s">
        <v>1808</v>
      </c>
      <c r="K99" s="636" t="s">
        <v>1801</v>
      </c>
      <c r="L99" s="223" t="s">
        <v>1799</v>
      </c>
      <c r="M99" s="48">
        <v>2.0209999999999999</v>
      </c>
      <c r="N99" s="44">
        <v>1</v>
      </c>
      <c r="O99" s="210"/>
      <c r="P99" s="210"/>
      <c r="Q99" s="49"/>
      <c r="R99" s="50"/>
      <c r="S99" s="51"/>
      <c r="T99" s="52"/>
      <c r="U99" s="124"/>
      <c r="V99" s="54"/>
      <c r="W99" s="55"/>
      <c r="X99" s="56"/>
      <c r="Y99" s="57"/>
      <c r="Z99" s="58"/>
      <c r="AA99" s="59"/>
      <c r="AB99" s="69"/>
      <c r="AC99" s="69"/>
      <c r="AD99" s="213">
        <f t="shared" si="87"/>
        <v>0</v>
      </c>
      <c r="AE99" s="61">
        <f t="shared" ref="AE99:AE100" si="143">N99*AD99</f>
        <v>0</v>
      </c>
      <c r="AF99" s="62"/>
      <c r="AG99" s="62"/>
      <c r="AH99" s="63"/>
      <c r="AI99" s="62"/>
      <c r="AJ99" s="62"/>
      <c r="AK99" s="62"/>
      <c r="AL99" s="516"/>
      <c r="AM99" s="510"/>
      <c r="AN99" s="62">
        <f>ROUND(CEILING(AR99*('Summary '!$J$4/100+1),5),0)-1</f>
        <v>329</v>
      </c>
      <c r="AO99" s="63">
        <f t="shared" ref="AO99:AO100" si="144">IF(P99=TRUE,-0.05,0)</f>
        <v>0</v>
      </c>
      <c r="AP99" s="63">
        <f t="shared" ref="AP99:AP100" si="145">IF(O99=TRUE,0.15,0)</f>
        <v>0</v>
      </c>
      <c r="AQ99" s="63"/>
      <c r="AR99" s="62">
        <v>269</v>
      </c>
      <c r="AS99" s="62"/>
      <c r="AT99" s="514"/>
      <c r="AU99" s="515"/>
      <c r="AV99" s="511">
        <f t="shared" si="89"/>
        <v>269</v>
      </c>
      <c r="AW99" s="511">
        <f t="shared" si="90"/>
        <v>269</v>
      </c>
      <c r="AX99" s="64"/>
      <c r="AY99" s="65"/>
      <c r="AZ99" s="66"/>
      <c r="BA99" s="67"/>
      <c r="BB99" s="68"/>
      <c r="BC99" s="45">
        <f t="shared" si="91"/>
        <v>0</v>
      </c>
      <c r="BD99" s="44">
        <f t="shared" si="92"/>
        <v>0</v>
      </c>
      <c r="BE99" s="512">
        <f>AV99*(1.05+AO99+AP99)</f>
        <v>282.45</v>
      </c>
      <c r="BF99" s="69"/>
      <c r="BG99" s="210">
        <f t="shared" ref="BG99:BG100" si="146">$N99*BF99</f>
        <v>0</v>
      </c>
      <c r="BH99" s="512">
        <f t="shared" si="94"/>
        <v>295.90000000000003</v>
      </c>
      <c r="BI99" s="69"/>
      <c r="BJ99" s="44">
        <f t="shared" si="95"/>
        <v>0</v>
      </c>
      <c r="BK99" s="512">
        <f t="shared" si="96"/>
        <v>309.34999999999997</v>
      </c>
      <c r="BL99" s="400"/>
      <c r="BM99" s="210">
        <f t="shared" si="97"/>
        <v>0</v>
      </c>
      <c r="BN99" s="512">
        <f t="shared" si="98"/>
        <v>322.8</v>
      </c>
      <c r="BO99" s="397">
        <f t="shared" si="99"/>
        <v>0</v>
      </c>
      <c r="BP99" s="210">
        <f t="shared" si="100"/>
        <v>0</v>
      </c>
      <c r="BQ99" s="44">
        <f t="shared" si="101"/>
        <v>0</v>
      </c>
      <c r="BR99" s="70">
        <v>2669</v>
      </c>
    </row>
    <row r="100" spans="1:70" ht="12.75" customHeight="1">
      <c r="A100" s="44" t="str">
        <f t="shared" si="142"/>
        <v>CR52670</v>
      </c>
      <c r="B100" s="83" t="s">
        <v>1710</v>
      </c>
      <c r="C100" s="83" t="s">
        <v>1713</v>
      </c>
      <c r="D100" s="578" t="s">
        <v>65</v>
      </c>
      <c r="E100" s="423"/>
      <c r="F100" s="46"/>
      <c r="G100" s="650" t="s">
        <v>2057</v>
      </c>
      <c r="H100" s="48"/>
      <c r="I100" s="223" t="s">
        <v>1798</v>
      </c>
      <c r="J100" s="636" t="s">
        <v>1808</v>
      </c>
      <c r="K100" s="636" t="s">
        <v>1801</v>
      </c>
      <c r="L100" s="223" t="s">
        <v>1799</v>
      </c>
      <c r="M100" s="48">
        <v>2.4550000000000001</v>
      </c>
      <c r="N100" s="44">
        <v>1</v>
      </c>
      <c r="O100" s="210"/>
      <c r="P100" s="210"/>
      <c r="Q100" s="49"/>
      <c r="R100" s="50"/>
      <c r="S100" s="51"/>
      <c r="T100" s="52"/>
      <c r="U100" s="124"/>
      <c r="V100" s="54"/>
      <c r="W100" s="55"/>
      <c r="X100" s="56"/>
      <c r="Y100" s="57"/>
      <c r="Z100" s="58"/>
      <c r="AA100" s="59"/>
      <c r="AB100" s="69"/>
      <c r="AC100" s="69"/>
      <c r="AD100" s="213">
        <f t="shared" si="87"/>
        <v>0</v>
      </c>
      <c r="AE100" s="61">
        <f t="shared" si="143"/>
        <v>0</v>
      </c>
      <c r="AF100" s="62"/>
      <c r="AG100" s="62"/>
      <c r="AH100" s="63"/>
      <c r="AI100" s="62"/>
      <c r="AJ100" s="62"/>
      <c r="AK100" s="62"/>
      <c r="AL100" s="516"/>
      <c r="AM100" s="510"/>
      <c r="AN100" s="62">
        <f>ROUND(CEILING(AR100*('Summary '!$J$4/100+1),5),0)-1</f>
        <v>294</v>
      </c>
      <c r="AO100" s="63">
        <f t="shared" si="144"/>
        <v>0</v>
      </c>
      <c r="AP100" s="63">
        <f t="shared" si="145"/>
        <v>0</v>
      </c>
      <c r="AQ100" s="63"/>
      <c r="AR100" s="62">
        <v>239</v>
      </c>
      <c r="AS100" s="62"/>
      <c r="AT100" s="514"/>
      <c r="AU100" s="515"/>
      <c r="AV100" s="511">
        <f t="shared" si="89"/>
        <v>239</v>
      </c>
      <c r="AW100" s="511">
        <f t="shared" si="90"/>
        <v>239</v>
      </c>
      <c r="AX100" s="64"/>
      <c r="AY100" s="65"/>
      <c r="AZ100" s="66"/>
      <c r="BA100" s="67"/>
      <c r="BB100" s="68"/>
      <c r="BC100" s="45">
        <f t="shared" si="91"/>
        <v>0</v>
      </c>
      <c r="BD100" s="44">
        <f t="shared" si="92"/>
        <v>0</v>
      </c>
      <c r="BE100" s="512">
        <f>AV100*(1.05+AO100+AP100)</f>
        <v>250.95000000000002</v>
      </c>
      <c r="BF100" s="69"/>
      <c r="BG100" s="210">
        <f t="shared" si="146"/>
        <v>0</v>
      </c>
      <c r="BH100" s="512">
        <f t="shared" si="94"/>
        <v>262.90000000000003</v>
      </c>
      <c r="BI100" s="69"/>
      <c r="BJ100" s="44">
        <f t="shared" si="95"/>
        <v>0</v>
      </c>
      <c r="BK100" s="512">
        <f t="shared" si="96"/>
        <v>274.84999999999997</v>
      </c>
      <c r="BL100" s="400"/>
      <c r="BM100" s="210">
        <f t="shared" si="97"/>
        <v>0</v>
      </c>
      <c r="BN100" s="512">
        <f t="shared" si="98"/>
        <v>286.8</v>
      </c>
      <c r="BO100" s="397">
        <f t="shared" si="99"/>
        <v>0</v>
      </c>
      <c r="BP100" s="210">
        <f t="shared" si="100"/>
        <v>0</v>
      </c>
      <c r="BQ100" s="44">
        <f t="shared" si="101"/>
        <v>0</v>
      </c>
      <c r="BR100" s="70">
        <v>2670</v>
      </c>
    </row>
    <row r="101" spans="1:70" ht="12.75" customHeight="1">
      <c r="A101" s="44" t="str">
        <f t="shared" ref="A101" si="147">"CR5"&amp;REPT(0,4-LEN(BR101))&amp;BR101</f>
        <v>CR52671</v>
      </c>
      <c r="B101" s="83" t="s">
        <v>1710</v>
      </c>
      <c r="C101" s="83" t="s">
        <v>1714</v>
      </c>
      <c r="D101" s="578" t="s">
        <v>65</v>
      </c>
      <c r="E101" s="423"/>
      <c r="F101" s="46"/>
      <c r="G101" s="650" t="s">
        <v>2058</v>
      </c>
      <c r="H101" s="48"/>
      <c r="I101" s="223" t="s">
        <v>1798</v>
      </c>
      <c r="J101" s="636" t="s">
        <v>1808</v>
      </c>
      <c r="K101" s="636" t="s">
        <v>1801</v>
      </c>
      <c r="L101" s="223" t="s">
        <v>1799</v>
      </c>
      <c r="M101" s="48">
        <v>3.6680000000000001</v>
      </c>
      <c r="N101" s="44">
        <v>1</v>
      </c>
      <c r="O101" s="210"/>
      <c r="P101" s="210"/>
      <c r="Q101" s="49"/>
      <c r="R101" s="50"/>
      <c r="S101" s="51"/>
      <c r="T101" s="52"/>
      <c r="U101" s="124"/>
      <c r="V101" s="54"/>
      <c r="W101" s="55"/>
      <c r="X101" s="56"/>
      <c r="Y101" s="57"/>
      <c r="Z101" s="58"/>
      <c r="AA101" s="59"/>
      <c r="AB101" s="69"/>
      <c r="AC101" s="69"/>
      <c r="AD101" s="213">
        <f t="shared" si="87"/>
        <v>0</v>
      </c>
      <c r="AE101" s="61">
        <f t="shared" ref="AE101" si="148">N101*AD101</f>
        <v>0</v>
      </c>
      <c r="AF101" s="62"/>
      <c r="AG101" s="62"/>
      <c r="AH101" s="63"/>
      <c r="AI101" s="62"/>
      <c r="AJ101" s="62"/>
      <c r="AK101" s="62"/>
      <c r="AL101" s="516"/>
      <c r="AM101" s="510"/>
      <c r="AN101" s="62">
        <f>ROUND(CEILING(AR101*('Summary '!$J$4/100+1),5),0)-1</f>
        <v>294</v>
      </c>
      <c r="AO101" s="63">
        <f t="shared" ref="AO101" si="149">IF(P101=TRUE,-0.05,0)</f>
        <v>0</v>
      </c>
      <c r="AP101" s="63">
        <f t="shared" ref="AP101" si="150">IF(O101=TRUE,0.15,0)</f>
        <v>0</v>
      </c>
      <c r="AQ101" s="63"/>
      <c r="AR101" s="62">
        <v>239</v>
      </c>
      <c r="AS101" s="62"/>
      <c r="AT101" s="514"/>
      <c r="AU101" s="515"/>
      <c r="AV101" s="511">
        <f t="shared" si="89"/>
        <v>239</v>
      </c>
      <c r="AW101" s="511">
        <f t="shared" si="90"/>
        <v>239</v>
      </c>
      <c r="AX101" s="64"/>
      <c r="AY101" s="65"/>
      <c r="AZ101" s="66"/>
      <c r="BA101" s="67"/>
      <c r="BB101" s="68"/>
      <c r="BC101" s="45">
        <f t="shared" si="91"/>
        <v>0</v>
      </c>
      <c r="BD101" s="44">
        <f t="shared" si="92"/>
        <v>0</v>
      </c>
      <c r="BE101" s="512">
        <f>AV101*(1.05+AO101+AP101)</f>
        <v>250.95000000000002</v>
      </c>
      <c r="BF101" s="69"/>
      <c r="BG101" s="210">
        <f t="shared" ref="BG101" si="151">$N101*BF101</f>
        <v>0</v>
      </c>
      <c r="BH101" s="512">
        <f t="shared" si="94"/>
        <v>262.90000000000003</v>
      </c>
      <c r="BI101" s="69"/>
      <c r="BJ101" s="44">
        <f t="shared" si="95"/>
        <v>0</v>
      </c>
      <c r="BK101" s="512">
        <f t="shared" si="96"/>
        <v>274.84999999999997</v>
      </c>
      <c r="BL101" s="400"/>
      <c r="BM101" s="210">
        <f t="shared" si="97"/>
        <v>0</v>
      </c>
      <c r="BN101" s="512">
        <f t="shared" si="98"/>
        <v>286.8</v>
      </c>
      <c r="BO101" s="397">
        <f t="shared" si="99"/>
        <v>0</v>
      </c>
      <c r="BP101" s="210">
        <f t="shared" si="100"/>
        <v>0</v>
      </c>
      <c r="BQ101" s="44">
        <f t="shared" si="101"/>
        <v>0</v>
      </c>
      <c r="BR101" s="70">
        <v>2671</v>
      </c>
    </row>
    <row r="102" spans="1:70" ht="17">
      <c r="A102" s="71"/>
      <c r="B102" s="192"/>
      <c r="C102" s="293" t="s">
        <v>1199</v>
      </c>
      <c r="D102" s="72"/>
      <c r="E102" s="207"/>
      <c r="F102" s="86"/>
      <c r="G102" s="86"/>
      <c r="H102" s="86"/>
      <c r="I102" s="86"/>
      <c r="J102" s="86"/>
      <c r="K102" s="86"/>
      <c r="L102" s="86"/>
      <c r="M102" s="86"/>
      <c r="N102" s="73"/>
      <c r="O102" s="86"/>
      <c r="P102" s="86"/>
      <c r="Q102" s="557"/>
      <c r="R102" s="557"/>
      <c r="S102" s="557"/>
      <c r="T102" s="557"/>
      <c r="U102" s="557"/>
      <c r="V102" s="557"/>
      <c r="W102" s="557"/>
      <c r="X102" s="557"/>
      <c r="Y102" s="557"/>
      <c r="Z102" s="557"/>
      <c r="AA102" s="557"/>
      <c r="AB102" s="557"/>
      <c r="AC102" s="557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557"/>
      <c r="AY102" s="557"/>
      <c r="AZ102" s="557"/>
      <c r="BA102" s="557"/>
      <c r="BB102" s="557"/>
      <c r="BC102" s="86"/>
      <c r="BD102" s="86"/>
      <c r="BE102" s="86"/>
      <c r="BF102" s="557"/>
      <c r="BG102" s="86"/>
      <c r="BH102" s="86"/>
      <c r="BI102" s="557"/>
      <c r="BJ102" s="86"/>
      <c r="BK102" s="86"/>
      <c r="BL102" s="557"/>
      <c r="BM102" s="86"/>
      <c r="BN102" s="86"/>
      <c r="BO102" s="86"/>
      <c r="BP102" s="86"/>
      <c r="BQ102" s="81"/>
      <c r="BR102" s="82"/>
    </row>
    <row r="103" spans="1:70" ht="12.75" customHeight="1">
      <c r="A103" s="210" t="str">
        <f>"CR5"&amp;REPT(0,4-LEN(BR103))&amp;BR103</f>
        <v>CR51811</v>
      </c>
      <c r="B103" s="271" t="s">
        <v>1199</v>
      </c>
      <c r="C103" s="271" t="s">
        <v>1200</v>
      </c>
      <c r="D103" s="243" t="s">
        <v>7</v>
      </c>
      <c r="E103" s="243"/>
      <c r="F103" s="212" t="s">
        <v>60</v>
      </c>
      <c r="G103" s="212" t="s">
        <v>87</v>
      </c>
      <c r="H103" s="212" t="s">
        <v>95</v>
      </c>
      <c r="I103" s="223" t="s">
        <v>1798</v>
      </c>
      <c r="J103" s="636" t="s">
        <v>1808</v>
      </c>
      <c r="K103" s="636" t="s">
        <v>1801</v>
      </c>
      <c r="L103" s="223" t="s">
        <v>1799</v>
      </c>
      <c r="M103" s="212">
        <v>6.7869999999999999</v>
      </c>
      <c r="N103" s="210">
        <v>2</v>
      </c>
      <c r="O103" s="210"/>
      <c r="P103" s="210"/>
      <c r="Q103" s="224"/>
      <c r="R103" s="225"/>
      <c r="S103" s="196"/>
      <c r="T103" s="197"/>
      <c r="U103" s="124"/>
      <c r="V103" s="199"/>
      <c r="W103" s="200"/>
      <c r="X103" s="201"/>
      <c r="Y103" s="202"/>
      <c r="Z103" s="203"/>
      <c r="AA103" s="227"/>
      <c r="AB103" s="69"/>
      <c r="AC103" s="69"/>
      <c r="AD103" s="213">
        <f t="shared" si="87"/>
        <v>0</v>
      </c>
      <c r="AE103" s="214">
        <f>N103*AD103</f>
        <v>0</v>
      </c>
      <c r="AF103" s="62"/>
      <c r="AG103" s="62"/>
      <c r="AH103" s="63"/>
      <c r="AI103" s="62"/>
      <c r="AJ103" s="62"/>
      <c r="AK103" s="62"/>
      <c r="AL103" s="516"/>
      <c r="AM103" s="510"/>
      <c r="AN103" s="62">
        <f>ROUND(CEILING(AR103*('Summary '!$J$2/100+1),5),0)-1</f>
        <v>169</v>
      </c>
      <c r="AO103" s="63">
        <f t="shared" si="103"/>
        <v>0</v>
      </c>
      <c r="AP103" s="63">
        <f t="shared" si="104"/>
        <v>0</v>
      </c>
      <c r="AQ103" s="63"/>
      <c r="AR103" s="62">
        <v>139</v>
      </c>
      <c r="AS103" s="62"/>
      <c r="AT103" s="510"/>
      <c r="AU103" s="511"/>
      <c r="AV103" s="511">
        <f t="shared" ref="AV103:AV114" si="152">IF(OrderFormType="Wholesale",CEILING(AR103*ExchRate,ExchRateRoundUpTo),CEILING(AN103*ExchRate,ExchRateRoundUpTo)/1.22)</f>
        <v>139</v>
      </c>
      <c r="AW103" s="511">
        <f t="shared" ref="AW103:AW114" si="153">AV103*(1+AO103+AP103)</f>
        <v>139</v>
      </c>
      <c r="AX103" s="234"/>
      <c r="AY103" s="235"/>
      <c r="AZ103" s="236"/>
      <c r="BA103" s="237"/>
      <c r="BB103" s="238"/>
      <c r="BC103" s="239">
        <f t="shared" ref="BC103:BC114" si="154">SUM(AX103:BB103)</f>
        <v>0</v>
      </c>
      <c r="BD103" s="210">
        <f t="shared" ref="BD103:BD114" si="155">N103*BC103</f>
        <v>0</v>
      </c>
      <c r="BE103" s="512">
        <f t="shared" ref="BE103:BE114" si="156">AV103*(1.05+AO103+AP103)</f>
        <v>145.95000000000002</v>
      </c>
      <c r="BF103" s="242"/>
      <c r="BG103" s="210">
        <f t="shared" si="105"/>
        <v>0</v>
      </c>
      <c r="BH103" s="512">
        <f t="shared" ref="BH103:BH114" si="157">$AV103*(1.1+$AO103+$AP103)</f>
        <v>152.9</v>
      </c>
      <c r="BI103" s="242"/>
      <c r="BJ103" s="210">
        <f t="shared" ref="BJ103:BJ114" si="158">N103*BI103</f>
        <v>0</v>
      </c>
      <c r="BK103" s="512">
        <f t="shared" ref="BK103:BK114" si="159">AV103*(1.15+AO103+AP103)</f>
        <v>159.85</v>
      </c>
      <c r="BL103" s="242"/>
      <c r="BM103" s="210">
        <f t="shared" ref="BM103:BM114" si="160">N103*BL103</f>
        <v>0</v>
      </c>
      <c r="BN103" s="512">
        <f t="shared" ref="BN103:BN114" si="161">AV103*(1.2+AO103+AP103)</f>
        <v>166.79999999999998</v>
      </c>
      <c r="BO103" s="397">
        <f t="shared" ref="BO103:BO114" si="162">(AD103*AW103)+(BC103*BE103)+(BF103*BH103)+(BI103*BK103)+(BL103*BN103)</f>
        <v>0</v>
      </c>
      <c r="BP103" s="210">
        <f t="shared" ref="BP103:BP114" si="163">AD103+BC103+BF103+BI103+BL103</f>
        <v>0</v>
      </c>
      <c r="BQ103" s="210">
        <f t="shared" ref="BQ103:BQ114" si="164">N103*BP103</f>
        <v>0</v>
      </c>
      <c r="BR103" s="215">
        <v>1811</v>
      </c>
    </row>
    <row r="104" spans="1:70" ht="12.75" customHeight="1">
      <c r="A104" s="210" t="str">
        <f>"CR5"&amp;REPT(0,4-LEN(BR104))&amp;BR104</f>
        <v>CR51812</v>
      </c>
      <c r="B104" s="271" t="s">
        <v>1199</v>
      </c>
      <c r="C104" s="271" t="s">
        <v>1201</v>
      </c>
      <c r="D104" s="243" t="s">
        <v>7</v>
      </c>
      <c r="E104" s="243"/>
      <c r="F104" s="212" t="s">
        <v>60</v>
      </c>
      <c r="G104" s="212" t="s">
        <v>87</v>
      </c>
      <c r="H104" s="212" t="s">
        <v>95</v>
      </c>
      <c r="I104" s="223" t="s">
        <v>1798</v>
      </c>
      <c r="J104" s="636" t="s">
        <v>1808</v>
      </c>
      <c r="K104" s="636" t="s">
        <v>1801</v>
      </c>
      <c r="L104" s="223" t="s">
        <v>1799</v>
      </c>
      <c r="M104" s="212">
        <v>6.3719999999999999</v>
      </c>
      <c r="N104" s="210">
        <v>2</v>
      </c>
      <c r="O104" s="210"/>
      <c r="P104" s="210"/>
      <c r="Q104" s="224"/>
      <c r="R104" s="225"/>
      <c r="S104" s="196"/>
      <c r="T104" s="197"/>
      <c r="U104" s="124"/>
      <c r="V104" s="199"/>
      <c r="W104" s="200"/>
      <c r="X104" s="201"/>
      <c r="Y104" s="202"/>
      <c r="Z104" s="203"/>
      <c r="AA104" s="227"/>
      <c r="AB104" s="69"/>
      <c r="AC104" s="69"/>
      <c r="AD104" s="213">
        <f t="shared" si="87"/>
        <v>0</v>
      </c>
      <c r="AE104" s="214">
        <f>N104*AD104</f>
        <v>0</v>
      </c>
      <c r="AF104" s="62"/>
      <c r="AG104" s="62"/>
      <c r="AH104" s="63"/>
      <c r="AI104" s="62"/>
      <c r="AJ104" s="62"/>
      <c r="AK104" s="62"/>
      <c r="AL104" s="516"/>
      <c r="AM104" s="510"/>
      <c r="AN104" s="62">
        <f>ROUND(CEILING(AR104*('Summary '!$J$2/100+1),5),0)-1</f>
        <v>164</v>
      </c>
      <c r="AO104" s="63">
        <f t="shared" si="103"/>
        <v>0</v>
      </c>
      <c r="AP104" s="63">
        <f t="shared" si="104"/>
        <v>0</v>
      </c>
      <c r="AQ104" s="63"/>
      <c r="AR104" s="62">
        <v>134</v>
      </c>
      <c r="AS104" s="62"/>
      <c r="AT104" s="510"/>
      <c r="AU104" s="511"/>
      <c r="AV104" s="511">
        <f t="shared" si="152"/>
        <v>134</v>
      </c>
      <c r="AW104" s="511">
        <f t="shared" si="153"/>
        <v>134</v>
      </c>
      <c r="AX104" s="234"/>
      <c r="AY104" s="235"/>
      <c r="AZ104" s="236"/>
      <c r="BA104" s="237"/>
      <c r="BB104" s="238"/>
      <c r="BC104" s="239">
        <f t="shared" si="154"/>
        <v>0</v>
      </c>
      <c r="BD104" s="210">
        <f t="shared" si="155"/>
        <v>0</v>
      </c>
      <c r="BE104" s="512">
        <f t="shared" si="156"/>
        <v>140.70000000000002</v>
      </c>
      <c r="BF104" s="242"/>
      <c r="BG104" s="210">
        <f t="shared" si="105"/>
        <v>0</v>
      </c>
      <c r="BH104" s="512">
        <f t="shared" si="157"/>
        <v>147.4</v>
      </c>
      <c r="BI104" s="242"/>
      <c r="BJ104" s="210">
        <f t="shared" si="158"/>
        <v>0</v>
      </c>
      <c r="BK104" s="512">
        <f t="shared" si="159"/>
        <v>154.1</v>
      </c>
      <c r="BL104" s="242"/>
      <c r="BM104" s="210">
        <f t="shared" si="160"/>
        <v>0</v>
      </c>
      <c r="BN104" s="512">
        <f t="shared" si="161"/>
        <v>160.79999999999998</v>
      </c>
      <c r="BO104" s="397">
        <f t="shared" si="162"/>
        <v>0</v>
      </c>
      <c r="BP104" s="210">
        <f t="shared" si="163"/>
        <v>0</v>
      </c>
      <c r="BQ104" s="210">
        <f t="shared" si="164"/>
        <v>0</v>
      </c>
      <c r="BR104" s="215">
        <v>1812</v>
      </c>
    </row>
    <row r="105" spans="1:70" ht="12.75" customHeight="1">
      <c r="A105" s="210" t="str">
        <f>"CR5"&amp;REPT(0,4-LEN(BR105))&amp;BR105</f>
        <v>CR51813</v>
      </c>
      <c r="B105" s="271" t="s">
        <v>1199</v>
      </c>
      <c r="C105" s="271" t="s">
        <v>1202</v>
      </c>
      <c r="D105" s="243" t="s">
        <v>7</v>
      </c>
      <c r="E105" s="243"/>
      <c r="F105" s="212" t="s">
        <v>60</v>
      </c>
      <c r="G105" s="212" t="s">
        <v>87</v>
      </c>
      <c r="H105" s="212" t="s">
        <v>95</v>
      </c>
      <c r="I105" s="223" t="s">
        <v>1798</v>
      </c>
      <c r="J105" s="636" t="s">
        <v>1808</v>
      </c>
      <c r="K105" s="636" t="s">
        <v>1801</v>
      </c>
      <c r="L105" s="223" t="s">
        <v>1799</v>
      </c>
      <c r="M105" s="212">
        <v>6.8869999999999996</v>
      </c>
      <c r="N105" s="210">
        <v>2</v>
      </c>
      <c r="O105" s="210"/>
      <c r="P105" s="210"/>
      <c r="Q105" s="224"/>
      <c r="R105" s="225"/>
      <c r="S105" s="196"/>
      <c r="T105" s="197"/>
      <c r="U105" s="124"/>
      <c r="V105" s="199"/>
      <c r="W105" s="200"/>
      <c r="X105" s="201"/>
      <c r="Y105" s="202"/>
      <c r="Z105" s="203"/>
      <c r="AA105" s="227"/>
      <c r="AB105" s="69"/>
      <c r="AC105" s="69"/>
      <c r="AD105" s="213">
        <f t="shared" si="87"/>
        <v>0</v>
      </c>
      <c r="AE105" s="214">
        <f>N105*AD105</f>
        <v>0</v>
      </c>
      <c r="AF105" s="62"/>
      <c r="AG105" s="62"/>
      <c r="AH105" s="63"/>
      <c r="AI105" s="62"/>
      <c r="AJ105" s="62"/>
      <c r="AK105" s="62"/>
      <c r="AL105" s="516"/>
      <c r="AM105" s="510"/>
      <c r="AN105" s="62">
        <f>ROUND(CEILING(AR105*('Summary '!$J$2/100+1),5),0)-1</f>
        <v>169</v>
      </c>
      <c r="AO105" s="63">
        <f t="shared" si="103"/>
        <v>0</v>
      </c>
      <c r="AP105" s="63">
        <f t="shared" si="104"/>
        <v>0</v>
      </c>
      <c r="AQ105" s="63"/>
      <c r="AR105" s="62">
        <v>139</v>
      </c>
      <c r="AS105" s="62"/>
      <c r="AT105" s="510"/>
      <c r="AU105" s="511"/>
      <c r="AV105" s="511">
        <f t="shared" si="152"/>
        <v>139</v>
      </c>
      <c r="AW105" s="511">
        <f t="shared" si="153"/>
        <v>139</v>
      </c>
      <c r="AX105" s="234"/>
      <c r="AY105" s="235"/>
      <c r="AZ105" s="236"/>
      <c r="BA105" s="237"/>
      <c r="BB105" s="238"/>
      <c r="BC105" s="239">
        <f t="shared" si="154"/>
        <v>0</v>
      </c>
      <c r="BD105" s="210">
        <f t="shared" si="155"/>
        <v>0</v>
      </c>
      <c r="BE105" s="512">
        <f t="shared" si="156"/>
        <v>145.95000000000002</v>
      </c>
      <c r="BF105" s="242"/>
      <c r="BG105" s="210">
        <f t="shared" si="105"/>
        <v>0</v>
      </c>
      <c r="BH105" s="512">
        <f t="shared" si="157"/>
        <v>152.9</v>
      </c>
      <c r="BI105" s="242"/>
      <c r="BJ105" s="210">
        <f t="shared" si="158"/>
        <v>0</v>
      </c>
      <c r="BK105" s="512">
        <f t="shared" si="159"/>
        <v>159.85</v>
      </c>
      <c r="BL105" s="242"/>
      <c r="BM105" s="210">
        <f t="shared" si="160"/>
        <v>0</v>
      </c>
      <c r="BN105" s="512">
        <f t="shared" si="161"/>
        <v>166.79999999999998</v>
      </c>
      <c r="BO105" s="397">
        <f t="shared" si="162"/>
        <v>0</v>
      </c>
      <c r="BP105" s="210">
        <f t="shared" si="163"/>
        <v>0</v>
      </c>
      <c r="BQ105" s="210">
        <f t="shared" si="164"/>
        <v>0</v>
      </c>
      <c r="BR105" s="215">
        <v>1813</v>
      </c>
    </row>
    <row r="106" spans="1:70" ht="12.75" customHeight="1">
      <c r="A106" s="210" t="str">
        <f>"CR5"&amp;REPT(0,4-LEN(BR106))&amp;BR106</f>
        <v>CR51814</v>
      </c>
      <c r="B106" s="271" t="s">
        <v>1199</v>
      </c>
      <c r="C106" s="271" t="s">
        <v>1203</v>
      </c>
      <c r="D106" s="243" t="s">
        <v>7</v>
      </c>
      <c r="E106" s="243"/>
      <c r="F106" s="212" t="s">
        <v>60</v>
      </c>
      <c r="G106" s="212" t="s">
        <v>87</v>
      </c>
      <c r="H106" s="212" t="s">
        <v>95</v>
      </c>
      <c r="I106" s="223" t="s">
        <v>1798</v>
      </c>
      <c r="J106" s="636" t="s">
        <v>1808</v>
      </c>
      <c r="K106" s="636" t="s">
        <v>1801</v>
      </c>
      <c r="L106" s="223" t="s">
        <v>1799</v>
      </c>
      <c r="M106" s="212">
        <v>5.657</v>
      </c>
      <c r="N106" s="210">
        <v>1</v>
      </c>
      <c r="O106" s="210"/>
      <c r="P106" s="210"/>
      <c r="Q106" s="224"/>
      <c r="R106" s="225"/>
      <c r="S106" s="196"/>
      <c r="T106" s="197"/>
      <c r="U106" s="124"/>
      <c r="V106" s="199"/>
      <c r="W106" s="200"/>
      <c r="X106" s="201"/>
      <c r="Y106" s="202"/>
      <c r="Z106" s="203"/>
      <c r="AA106" s="227"/>
      <c r="AB106" s="69"/>
      <c r="AC106" s="69"/>
      <c r="AD106" s="213">
        <f t="shared" si="87"/>
        <v>0</v>
      </c>
      <c r="AE106" s="214">
        <f>N106*AD106</f>
        <v>0</v>
      </c>
      <c r="AF106" s="62"/>
      <c r="AG106" s="62"/>
      <c r="AH106" s="63"/>
      <c r="AI106" s="62"/>
      <c r="AJ106" s="62"/>
      <c r="AK106" s="62"/>
      <c r="AL106" s="516"/>
      <c r="AM106" s="510"/>
      <c r="AN106" s="62">
        <f>ROUND(CEILING(AR106*('Summary '!$J$2/100+1),5),0)-1</f>
        <v>154</v>
      </c>
      <c r="AO106" s="63">
        <f t="shared" si="103"/>
        <v>0</v>
      </c>
      <c r="AP106" s="63">
        <f t="shared" si="104"/>
        <v>0</v>
      </c>
      <c r="AQ106" s="63"/>
      <c r="AR106" s="62">
        <v>124</v>
      </c>
      <c r="AS106" s="62"/>
      <c r="AT106" s="510"/>
      <c r="AU106" s="511"/>
      <c r="AV106" s="511">
        <f t="shared" si="152"/>
        <v>124</v>
      </c>
      <c r="AW106" s="511">
        <f t="shared" si="153"/>
        <v>124</v>
      </c>
      <c r="AX106" s="234"/>
      <c r="AY106" s="235"/>
      <c r="AZ106" s="236"/>
      <c r="BA106" s="237"/>
      <c r="BB106" s="238"/>
      <c r="BC106" s="239">
        <f t="shared" si="154"/>
        <v>0</v>
      </c>
      <c r="BD106" s="210">
        <f t="shared" si="155"/>
        <v>0</v>
      </c>
      <c r="BE106" s="512">
        <f t="shared" si="156"/>
        <v>130.20000000000002</v>
      </c>
      <c r="BF106" s="242"/>
      <c r="BG106" s="210">
        <f t="shared" si="105"/>
        <v>0</v>
      </c>
      <c r="BH106" s="512">
        <f t="shared" si="157"/>
        <v>136.4</v>
      </c>
      <c r="BI106" s="242"/>
      <c r="BJ106" s="210">
        <f t="shared" si="158"/>
        <v>0</v>
      </c>
      <c r="BK106" s="512">
        <f t="shared" si="159"/>
        <v>142.6</v>
      </c>
      <c r="BL106" s="242"/>
      <c r="BM106" s="210">
        <f t="shared" si="160"/>
        <v>0</v>
      </c>
      <c r="BN106" s="512">
        <f t="shared" si="161"/>
        <v>148.79999999999998</v>
      </c>
      <c r="BO106" s="397">
        <f t="shared" si="162"/>
        <v>0</v>
      </c>
      <c r="BP106" s="210">
        <f t="shared" si="163"/>
        <v>0</v>
      </c>
      <c r="BQ106" s="210">
        <f t="shared" si="164"/>
        <v>0</v>
      </c>
      <c r="BR106" s="215">
        <v>1814</v>
      </c>
    </row>
    <row r="107" spans="1:70" ht="12.75" customHeight="1">
      <c r="A107" s="210" t="str">
        <f>"CR5"&amp;REPT(0,4-LEN(BR107))&amp;BR107</f>
        <v>CR51815</v>
      </c>
      <c r="B107" s="271" t="s">
        <v>1199</v>
      </c>
      <c r="C107" s="271" t="s">
        <v>1204</v>
      </c>
      <c r="D107" s="243" t="s">
        <v>7</v>
      </c>
      <c r="E107" s="243"/>
      <c r="F107" s="212" t="s">
        <v>60</v>
      </c>
      <c r="G107" s="212" t="s">
        <v>87</v>
      </c>
      <c r="H107" s="212" t="s">
        <v>95</v>
      </c>
      <c r="I107" s="223" t="s">
        <v>1798</v>
      </c>
      <c r="J107" s="636" t="s">
        <v>1808</v>
      </c>
      <c r="K107" s="636" t="s">
        <v>1801</v>
      </c>
      <c r="L107" s="223" t="s">
        <v>1799</v>
      </c>
      <c r="M107" s="212">
        <v>6.3710000000000004</v>
      </c>
      <c r="N107" s="210">
        <v>2</v>
      </c>
      <c r="O107" s="210"/>
      <c r="P107" s="210"/>
      <c r="Q107" s="224"/>
      <c r="R107" s="225"/>
      <c r="S107" s="196"/>
      <c r="T107" s="197"/>
      <c r="U107" s="124"/>
      <c r="V107" s="199"/>
      <c r="W107" s="200"/>
      <c r="X107" s="201"/>
      <c r="Y107" s="202"/>
      <c r="Z107" s="203"/>
      <c r="AA107" s="227"/>
      <c r="AB107" s="69"/>
      <c r="AC107" s="69"/>
      <c r="AD107" s="213">
        <f t="shared" si="87"/>
        <v>0</v>
      </c>
      <c r="AE107" s="214">
        <f>N107*AD107</f>
        <v>0</v>
      </c>
      <c r="AF107" s="62"/>
      <c r="AG107" s="62"/>
      <c r="AH107" s="63"/>
      <c r="AI107" s="62"/>
      <c r="AJ107" s="62"/>
      <c r="AK107" s="62"/>
      <c r="AL107" s="516"/>
      <c r="AM107" s="510"/>
      <c r="AN107" s="62">
        <f>ROUND(CEILING(AR107*('Summary '!$J$2/100+1),5),0)-1</f>
        <v>169</v>
      </c>
      <c r="AO107" s="63">
        <f t="shared" si="103"/>
        <v>0</v>
      </c>
      <c r="AP107" s="63">
        <f t="shared" si="104"/>
        <v>0</v>
      </c>
      <c r="AQ107" s="63"/>
      <c r="AR107" s="62">
        <v>139</v>
      </c>
      <c r="AS107" s="62"/>
      <c r="AT107" s="510"/>
      <c r="AU107" s="511"/>
      <c r="AV107" s="511">
        <f t="shared" si="152"/>
        <v>139</v>
      </c>
      <c r="AW107" s="511">
        <f t="shared" si="153"/>
        <v>139</v>
      </c>
      <c r="AX107" s="234"/>
      <c r="AY107" s="235"/>
      <c r="AZ107" s="236"/>
      <c r="BA107" s="237"/>
      <c r="BB107" s="238"/>
      <c r="BC107" s="239">
        <f t="shared" si="154"/>
        <v>0</v>
      </c>
      <c r="BD107" s="210">
        <f t="shared" si="155"/>
        <v>0</v>
      </c>
      <c r="BE107" s="512">
        <f t="shared" si="156"/>
        <v>145.95000000000002</v>
      </c>
      <c r="BF107" s="242"/>
      <c r="BG107" s="210">
        <f t="shared" si="105"/>
        <v>0</v>
      </c>
      <c r="BH107" s="512">
        <f t="shared" si="157"/>
        <v>152.9</v>
      </c>
      <c r="BI107" s="242"/>
      <c r="BJ107" s="210">
        <f t="shared" si="158"/>
        <v>0</v>
      </c>
      <c r="BK107" s="512">
        <f t="shared" si="159"/>
        <v>159.85</v>
      </c>
      <c r="BL107" s="242"/>
      <c r="BM107" s="210">
        <f t="shared" si="160"/>
        <v>0</v>
      </c>
      <c r="BN107" s="512">
        <f t="shared" si="161"/>
        <v>166.79999999999998</v>
      </c>
      <c r="BO107" s="397">
        <f t="shared" si="162"/>
        <v>0</v>
      </c>
      <c r="BP107" s="210">
        <f t="shared" si="163"/>
        <v>0</v>
      </c>
      <c r="BQ107" s="210">
        <f t="shared" si="164"/>
        <v>0</v>
      </c>
      <c r="BR107" s="215">
        <v>1815</v>
      </c>
    </row>
    <row r="108" spans="1:70" ht="12.75" customHeight="1">
      <c r="A108" s="44" t="str">
        <f t="shared" ref="A108:A110" si="165">"CR5"&amp;REPT(0,4-LEN(BR108))&amp;BR108</f>
        <v>CR51816</v>
      </c>
      <c r="B108" s="271" t="s">
        <v>1199</v>
      </c>
      <c r="C108" s="271" t="s">
        <v>1205</v>
      </c>
      <c r="D108" s="46" t="s">
        <v>7</v>
      </c>
      <c r="E108" s="243"/>
      <c r="F108" s="48" t="s">
        <v>60</v>
      </c>
      <c r="G108" s="48" t="s">
        <v>87</v>
      </c>
      <c r="H108" s="48" t="s">
        <v>95</v>
      </c>
      <c r="I108" s="223" t="s">
        <v>1798</v>
      </c>
      <c r="J108" s="636" t="s">
        <v>1808</v>
      </c>
      <c r="K108" s="636" t="s">
        <v>1801</v>
      </c>
      <c r="L108" s="223" t="s">
        <v>1799</v>
      </c>
      <c r="M108" s="48">
        <v>5.3860000000000001</v>
      </c>
      <c r="N108" s="44">
        <v>2</v>
      </c>
      <c r="O108" s="210"/>
      <c r="P108" s="210"/>
      <c r="Q108" s="49"/>
      <c r="R108" s="50"/>
      <c r="S108" s="51"/>
      <c r="T108" s="52"/>
      <c r="U108" s="124"/>
      <c r="V108" s="54"/>
      <c r="W108" s="55"/>
      <c r="X108" s="56"/>
      <c r="Y108" s="57"/>
      <c r="Z108" s="58"/>
      <c r="AA108" s="59"/>
      <c r="AB108" s="69"/>
      <c r="AC108" s="69"/>
      <c r="AD108" s="213">
        <f t="shared" si="87"/>
        <v>0</v>
      </c>
      <c r="AE108" s="61">
        <f t="shared" ref="AE108:AE110" si="166">N108*AD108</f>
        <v>0</v>
      </c>
      <c r="AF108" s="62"/>
      <c r="AG108" s="62"/>
      <c r="AH108" s="63"/>
      <c r="AI108" s="62"/>
      <c r="AJ108" s="62"/>
      <c r="AK108" s="62"/>
      <c r="AL108" s="516"/>
      <c r="AM108" s="510"/>
      <c r="AN108" s="62">
        <f>ROUND(CEILING(AR108*('Summary '!$J$2/100+1),5),0)-1</f>
        <v>154</v>
      </c>
      <c r="AO108" s="63">
        <f t="shared" si="103"/>
        <v>0</v>
      </c>
      <c r="AP108" s="63">
        <f t="shared" si="104"/>
        <v>0</v>
      </c>
      <c r="AQ108" s="63"/>
      <c r="AR108" s="62">
        <v>124</v>
      </c>
      <c r="AS108" s="62"/>
      <c r="AT108" s="514"/>
      <c r="AU108" s="515"/>
      <c r="AV108" s="511">
        <f t="shared" si="152"/>
        <v>124</v>
      </c>
      <c r="AW108" s="511">
        <f t="shared" si="153"/>
        <v>124</v>
      </c>
      <c r="AX108" s="64"/>
      <c r="AY108" s="65"/>
      <c r="AZ108" s="66"/>
      <c r="BA108" s="67"/>
      <c r="BB108" s="68"/>
      <c r="BC108" s="45">
        <f t="shared" si="154"/>
        <v>0</v>
      </c>
      <c r="BD108" s="44">
        <f t="shared" si="155"/>
        <v>0</v>
      </c>
      <c r="BE108" s="512">
        <f t="shared" si="156"/>
        <v>130.20000000000002</v>
      </c>
      <c r="BF108" s="69"/>
      <c r="BG108" s="210">
        <f t="shared" si="105"/>
        <v>0</v>
      </c>
      <c r="BH108" s="512">
        <f t="shared" si="157"/>
        <v>136.4</v>
      </c>
      <c r="BI108" s="69"/>
      <c r="BJ108" s="44">
        <f t="shared" si="158"/>
        <v>0</v>
      </c>
      <c r="BK108" s="512">
        <f t="shared" si="159"/>
        <v>142.6</v>
      </c>
      <c r="BL108" s="69"/>
      <c r="BM108" s="210">
        <f t="shared" si="160"/>
        <v>0</v>
      </c>
      <c r="BN108" s="512">
        <f t="shared" si="161"/>
        <v>148.79999999999998</v>
      </c>
      <c r="BO108" s="397">
        <f t="shared" si="162"/>
        <v>0</v>
      </c>
      <c r="BP108" s="210">
        <f t="shared" si="163"/>
        <v>0</v>
      </c>
      <c r="BQ108" s="44">
        <f t="shared" si="164"/>
        <v>0</v>
      </c>
      <c r="BR108" s="70">
        <v>1816</v>
      </c>
    </row>
    <row r="109" spans="1:70" ht="12.75" customHeight="1">
      <c r="A109" s="44" t="str">
        <f t="shared" si="165"/>
        <v>CR51817</v>
      </c>
      <c r="B109" s="271" t="s">
        <v>1199</v>
      </c>
      <c r="C109" s="271" t="s">
        <v>1206</v>
      </c>
      <c r="D109" s="46" t="s">
        <v>7</v>
      </c>
      <c r="E109" s="243"/>
      <c r="F109" s="48" t="s">
        <v>60</v>
      </c>
      <c r="G109" s="48" t="s">
        <v>87</v>
      </c>
      <c r="H109" s="48" t="s">
        <v>95</v>
      </c>
      <c r="I109" s="223" t="s">
        <v>1798</v>
      </c>
      <c r="J109" s="636" t="s">
        <v>1808</v>
      </c>
      <c r="K109" s="636" t="s">
        <v>1801</v>
      </c>
      <c r="L109" s="223" t="s">
        <v>1799</v>
      </c>
      <c r="M109" s="48">
        <v>5.2320000000000002</v>
      </c>
      <c r="N109" s="44">
        <v>2</v>
      </c>
      <c r="O109" s="210"/>
      <c r="P109" s="210"/>
      <c r="Q109" s="49"/>
      <c r="R109" s="50"/>
      <c r="S109" s="51"/>
      <c r="T109" s="52"/>
      <c r="U109" s="124"/>
      <c r="V109" s="54"/>
      <c r="W109" s="55"/>
      <c r="X109" s="56"/>
      <c r="Y109" s="57"/>
      <c r="Z109" s="58"/>
      <c r="AA109" s="59"/>
      <c r="AB109" s="69"/>
      <c r="AC109" s="69"/>
      <c r="AD109" s="213">
        <f t="shared" si="87"/>
        <v>0</v>
      </c>
      <c r="AE109" s="61">
        <f t="shared" si="166"/>
        <v>0</v>
      </c>
      <c r="AF109" s="62"/>
      <c r="AG109" s="62"/>
      <c r="AH109" s="63"/>
      <c r="AI109" s="62"/>
      <c r="AJ109" s="62"/>
      <c r="AK109" s="62"/>
      <c r="AL109" s="516"/>
      <c r="AM109" s="510"/>
      <c r="AN109" s="62">
        <f>ROUND(CEILING(AR109*('Summary '!$J$2/100+1),5),0)-1</f>
        <v>154</v>
      </c>
      <c r="AO109" s="63">
        <f t="shared" si="103"/>
        <v>0</v>
      </c>
      <c r="AP109" s="63">
        <f t="shared" si="104"/>
        <v>0</v>
      </c>
      <c r="AQ109" s="63"/>
      <c r="AR109" s="62">
        <v>124</v>
      </c>
      <c r="AS109" s="62"/>
      <c r="AT109" s="514"/>
      <c r="AU109" s="515"/>
      <c r="AV109" s="511">
        <f t="shared" si="152"/>
        <v>124</v>
      </c>
      <c r="AW109" s="511">
        <f t="shared" si="153"/>
        <v>124</v>
      </c>
      <c r="AX109" s="64"/>
      <c r="AY109" s="65"/>
      <c r="AZ109" s="66"/>
      <c r="BA109" s="67"/>
      <c r="BB109" s="68"/>
      <c r="BC109" s="45">
        <f t="shared" si="154"/>
        <v>0</v>
      </c>
      <c r="BD109" s="44">
        <f t="shared" si="155"/>
        <v>0</v>
      </c>
      <c r="BE109" s="512">
        <f t="shared" si="156"/>
        <v>130.20000000000002</v>
      </c>
      <c r="BF109" s="69"/>
      <c r="BG109" s="210">
        <f t="shared" si="105"/>
        <v>0</v>
      </c>
      <c r="BH109" s="512">
        <f t="shared" si="157"/>
        <v>136.4</v>
      </c>
      <c r="BI109" s="69"/>
      <c r="BJ109" s="44">
        <f t="shared" si="158"/>
        <v>0</v>
      </c>
      <c r="BK109" s="512">
        <f t="shared" si="159"/>
        <v>142.6</v>
      </c>
      <c r="BL109" s="69"/>
      <c r="BM109" s="210">
        <f t="shared" si="160"/>
        <v>0</v>
      </c>
      <c r="BN109" s="512">
        <f t="shared" si="161"/>
        <v>148.79999999999998</v>
      </c>
      <c r="BO109" s="397">
        <f t="shared" si="162"/>
        <v>0</v>
      </c>
      <c r="BP109" s="210">
        <f t="shared" si="163"/>
        <v>0</v>
      </c>
      <c r="BQ109" s="44">
        <f t="shared" si="164"/>
        <v>0</v>
      </c>
      <c r="BR109" s="70">
        <v>1817</v>
      </c>
    </row>
    <row r="110" spans="1:70" ht="12.75" customHeight="1">
      <c r="A110" s="44" t="str">
        <f t="shared" si="165"/>
        <v>CR51818</v>
      </c>
      <c r="B110" s="271" t="s">
        <v>1199</v>
      </c>
      <c r="C110" s="271" t="s">
        <v>1207</v>
      </c>
      <c r="D110" s="46" t="s">
        <v>7</v>
      </c>
      <c r="E110" s="243"/>
      <c r="F110" s="48" t="s">
        <v>60</v>
      </c>
      <c r="G110" s="48" t="s">
        <v>87</v>
      </c>
      <c r="H110" s="48" t="s">
        <v>95</v>
      </c>
      <c r="I110" s="223" t="s">
        <v>1798</v>
      </c>
      <c r="J110" s="636" t="s">
        <v>1808</v>
      </c>
      <c r="K110" s="636" t="s">
        <v>1801</v>
      </c>
      <c r="L110" s="223" t="s">
        <v>1799</v>
      </c>
      <c r="M110" s="48">
        <v>7.9139999999999997</v>
      </c>
      <c r="N110" s="44">
        <v>3</v>
      </c>
      <c r="O110" s="210"/>
      <c r="P110" s="210"/>
      <c r="Q110" s="49"/>
      <c r="R110" s="50"/>
      <c r="S110" s="51"/>
      <c r="T110" s="52"/>
      <c r="U110" s="124"/>
      <c r="V110" s="54"/>
      <c r="W110" s="55"/>
      <c r="X110" s="56"/>
      <c r="Y110" s="57"/>
      <c r="Z110" s="58"/>
      <c r="AA110" s="59"/>
      <c r="AB110" s="69"/>
      <c r="AC110" s="69"/>
      <c r="AD110" s="213">
        <f t="shared" si="87"/>
        <v>0</v>
      </c>
      <c r="AE110" s="61">
        <f t="shared" si="166"/>
        <v>0</v>
      </c>
      <c r="AF110" s="62"/>
      <c r="AG110" s="62"/>
      <c r="AH110" s="63"/>
      <c r="AI110" s="62"/>
      <c r="AJ110" s="62"/>
      <c r="AK110" s="62"/>
      <c r="AL110" s="516"/>
      <c r="AM110" s="510"/>
      <c r="AN110" s="62">
        <f>ROUND(CEILING(AR110*('Summary '!$J$2/100+1),5),0)-1</f>
        <v>209</v>
      </c>
      <c r="AO110" s="63">
        <f t="shared" si="103"/>
        <v>0</v>
      </c>
      <c r="AP110" s="63">
        <f t="shared" si="104"/>
        <v>0</v>
      </c>
      <c r="AQ110" s="63"/>
      <c r="AR110" s="62">
        <v>169</v>
      </c>
      <c r="AS110" s="62"/>
      <c r="AT110" s="514"/>
      <c r="AU110" s="515"/>
      <c r="AV110" s="511">
        <f t="shared" si="152"/>
        <v>169</v>
      </c>
      <c r="AW110" s="511">
        <f t="shared" si="153"/>
        <v>169</v>
      </c>
      <c r="AX110" s="64"/>
      <c r="AY110" s="65"/>
      <c r="AZ110" s="66"/>
      <c r="BA110" s="67"/>
      <c r="BB110" s="68"/>
      <c r="BC110" s="45">
        <f t="shared" si="154"/>
        <v>0</v>
      </c>
      <c r="BD110" s="44">
        <f t="shared" si="155"/>
        <v>0</v>
      </c>
      <c r="BE110" s="512">
        <f t="shared" si="156"/>
        <v>177.45000000000002</v>
      </c>
      <c r="BF110" s="69"/>
      <c r="BG110" s="210">
        <f t="shared" si="105"/>
        <v>0</v>
      </c>
      <c r="BH110" s="512">
        <f t="shared" si="157"/>
        <v>185.9</v>
      </c>
      <c r="BI110" s="69"/>
      <c r="BJ110" s="44">
        <f t="shared" si="158"/>
        <v>0</v>
      </c>
      <c r="BK110" s="512">
        <f t="shared" si="159"/>
        <v>194.35</v>
      </c>
      <c r="BL110" s="69"/>
      <c r="BM110" s="210">
        <f t="shared" si="160"/>
        <v>0</v>
      </c>
      <c r="BN110" s="512">
        <f t="shared" si="161"/>
        <v>202.79999999999998</v>
      </c>
      <c r="BO110" s="397">
        <f t="shared" si="162"/>
        <v>0</v>
      </c>
      <c r="BP110" s="210">
        <f t="shared" si="163"/>
        <v>0</v>
      </c>
      <c r="BQ110" s="44">
        <f t="shared" si="164"/>
        <v>0</v>
      </c>
      <c r="BR110" s="70">
        <v>1818</v>
      </c>
    </row>
    <row r="111" spans="1:70" ht="12.75" customHeight="1">
      <c r="A111" s="210" t="str">
        <f t="shared" ref="A111:A112" si="167">"CR5"&amp;REPT(0,4-LEN(BR111))&amp;BR111</f>
        <v>CR51989</v>
      </c>
      <c r="B111" s="271" t="s">
        <v>1199</v>
      </c>
      <c r="C111" s="271" t="s">
        <v>1208</v>
      </c>
      <c r="D111" s="243" t="s">
        <v>7</v>
      </c>
      <c r="E111" s="243"/>
      <c r="F111" s="48" t="s">
        <v>60</v>
      </c>
      <c r="G111" s="48" t="s">
        <v>87</v>
      </c>
      <c r="H111" s="48" t="s">
        <v>95</v>
      </c>
      <c r="I111" s="223" t="s">
        <v>1798</v>
      </c>
      <c r="J111" s="636" t="s">
        <v>1808</v>
      </c>
      <c r="K111" s="636" t="s">
        <v>1801</v>
      </c>
      <c r="L111" s="223" t="s">
        <v>1799</v>
      </c>
      <c r="M111" s="212">
        <v>8.1</v>
      </c>
      <c r="N111" s="210">
        <v>6</v>
      </c>
      <c r="O111" s="210"/>
      <c r="P111" s="210"/>
      <c r="Q111" s="224"/>
      <c r="R111" s="225"/>
      <c r="S111" s="196"/>
      <c r="T111" s="197"/>
      <c r="U111" s="124"/>
      <c r="V111" s="199"/>
      <c r="W111" s="200"/>
      <c r="X111" s="201"/>
      <c r="Y111" s="202"/>
      <c r="Z111" s="203"/>
      <c r="AA111" s="227"/>
      <c r="AB111" s="69"/>
      <c r="AC111" s="69"/>
      <c r="AD111" s="213">
        <f t="shared" si="87"/>
        <v>0</v>
      </c>
      <c r="AE111" s="214">
        <f>N111*AD111</f>
        <v>0</v>
      </c>
      <c r="AF111" s="62"/>
      <c r="AG111" s="62"/>
      <c r="AH111" s="63"/>
      <c r="AI111" s="62"/>
      <c r="AJ111" s="62"/>
      <c r="AK111" s="62"/>
      <c r="AL111" s="516"/>
      <c r="AM111" s="510"/>
      <c r="AN111" s="62">
        <f>ROUND(CEILING(AR111*('Summary '!$J$2/100+1),5),0)-1</f>
        <v>184</v>
      </c>
      <c r="AO111" s="63">
        <f t="shared" si="103"/>
        <v>0</v>
      </c>
      <c r="AP111" s="63">
        <f t="shared" si="104"/>
        <v>0</v>
      </c>
      <c r="AQ111" s="63"/>
      <c r="AR111" s="62">
        <v>149</v>
      </c>
      <c r="AS111" s="62"/>
      <c r="AT111" s="510"/>
      <c r="AU111" s="511"/>
      <c r="AV111" s="511">
        <f t="shared" si="152"/>
        <v>149</v>
      </c>
      <c r="AW111" s="511">
        <f t="shared" si="153"/>
        <v>149</v>
      </c>
      <c r="AX111" s="234"/>
      <c r="AY111" s="235"/>
      <c r="AZ111" s="236"/>
      <c r="BA111" s="237"/>
      <c r="BB111" s="238"/>
      <c r="BC111" s="239">
        <f t="shared" si="154"/>
        <v>0</v>
      </c>
      <c r="BD111" s="210">
        <f t="shared" si="155"/>
        <v>0</v>
      </c>
      <c r="BE111" s="512">
        <f t="shared" si="156"/>
        <v>156.45000000000002</v>
      </c>
      <c r="BF111" s="242"/>
      <c r="BG111" s="210">
        <f t="shared" si="105"/>
        <v>0</v>
      </c>
      <c r="BH111" s="512">
        <f t="shared" si="157"/>
        <v>163.9</v>
      </c>
      <c r="BI111" s="242"/>
      <c r="BJ111" s="210">
        <f t="shared" si="158"/>
        <v>0</v>
      </c>
      <c r="BK111" s="512">
        <f t="shared" si="159"/>
        <v>171.35</v>
      </c>
      <c r="BL111" s="242"/>
      <c r="BM111" s="210">
        <f t="shared" si="160"/>
        <v>0</v>
      </c>
      <c r="BN111" s="512">
        <f t="shared" si="161"/>
        <v>178.79999999999998</v>
      </c>
      <c r="BO111" s="397">
        <f t="shared" si="162"/>
        <v>0</v>
      </c>
      <c r="BP111" s="210">
        <f t="shared" si="163"/>
        <v>0</v>
      </c>
      <c r="BQ111" s="210">
        <f t="shared" si="164"/>
        <v>0</v>
      </c>
      <c r="BR111" s="215">
        <v>1989</v>
      </c>
    </row>
    <row r="112" spans="1:70" ht="12.75" customHeight="1">
      <c r="A112" s="210" t="str">
        <f t="shared" si="167"/>
        <v>CR51996</v>
      </c>
      <c r="B112" s="271" t="s">
        <v>1199</v>
      </c>
      <c r="C112" s="271" t="s">
        <v>1209</v>
      </c>
      <c r="D112" s="243" t="s">
        <v>7</v>
      </c>
      <c r="E112" s="243"/>
      <c r="F112" s="48" t="s">
        <v>60</v>
      </c>
      <c r="G112" s="48" t="s">
        <v>87</v>
      </c>
      <c r="H112" s="48" t="s">
        <v>95</v>
      </c>
      <c r="I112" s="223" t="s">
        <v>1798</v>
      </c>
      <c r="J112" s="636" t="s">
        <v>1808</v>
      </c>
      <c r="K112" s="636" t="s">
        <v>1801</v>
      </c>
      <c r="L112" s="223" t="s">
        <v>1799</v>
      </c>
      <c r="M112" s="212">
        <v>7.39</v>
      </c>
      <c r="N112" s="210">
        <v>6</v>
      </c>
      <c r="O112" s="210"/>
      <c r="P112" s="210"/>
      <c r="Q112" s="224"/>
      <c r="R112" s="225"/>
      <c r="S112" s="196"/>
      <c r="T112" s="197"/>
      <c r="U112" s="124"/>
      <c r="V112" s="199"/>
      <c r="W112" s="200"/>
      <c r="X112" s="201"/>
      <c r="Y112" s="202"/>
      <c r="Z112" s="203"/>
      <c r="AA112" s="227"/>
      <c r="AB112" s="69"/>
      <c r="AC112" s="69"/>
      <c r="AD112" s="213">
        <f t="shared" si="87"/>
        <v>0</v>
      </c>
      <c r="AE112" s="214">
        <f>N112*AD112</f>
        <v>0</v>
      </c>
      <c r="AF112" s="62"/>
      <c r="AG112" s="62"/>
      <c r="AH112" s="63"/>
      <c r="AI112" s="62"/>
      <c r="AJ112" s="62"/>
      <c r="AK112" s="62"/>
      <c r="AL112" s="516"/>
      <c r="AM112" s="510"/>
      <c r="AN112" s="62">
        <f>ROUND(CEILING(AR112*('Summary '!$J$2/100+1),5),0)-1</f>
        <v>169</v>
      </c>
      <c r="AO112" s="63">
        <f t="shared" si="103"/>
        <v>0</v>
      </c>
      <c r="AP112" s="63">
        <f t="shared" si="104"/>
        <v>0</v>
      </c>
      <c r="AQ112" s="63"/>
      <c r="AR112" s="62">
        <v>139</v>
      </c>
      <c r="AS112" s="62"/>
      <c r="AT112" s="510"/>
      <c r="AU112" s="511"/>
      <c r="AV112" s="511">
        <f t="shared" si="152"/>
        <v>139</v>
      </c>
      <c r="AW112" s="511">
        <f t="shared" si="153"/>
        <v>139</v>
      </c>
      <c r="AX112" s="234"/>
      <c r="AY112" s="235"/>
      <c r="AZ112" s="236"/>
      <c r="BA112" s="237"/>
      <c r="BB112" s="238"/>
      <c r="BC112" s="239">
        <f t="shared" si="154"/>
        <v>0</v>
      </c>
      <c r="BD112" s="210">
        <f t="shared" si="155"/>
        <v>0</v>
      </c>
      <c r="BE112" s="512">
        <f t="shared" si="156"/>
        <v>145.95000000000002</v>
      </c>
      <c r="BF112" s="242"/>
      <c r="BG112" s="210">
        <f t="shared" si="105"/>
        <v>0</v>
      </c>
      <c r="BH112" s="512">
        <f t="shared" si="157"/>
        <v>152.9</v>
      </c>
      <c r="BI112" s="242"/>
      <c r="BJ112" s="210">
        <f t="shared" si="158"/>
        <v>0</v>
      </c>
      <c r="BK112" s="512">
        <f t="shared" si="159"/>
        <v>159.85</v>
      </c>
      <c r="BL112" s="242"/>
      <c r="BM112" s="210">
        <f t="shared" si="160"/>
        <v>0</v>
      </c>
      <c r="BN112" s="512">
        <f t="shared" si="161"/>
        <v>166.79999999999998</v>
      </c>
      <c r="BO112" s="397">
        <f t="shared" si="162"/>
        <v>0</v>
      </c>
      <c r="BP112" s="210">
        <f t="shared" si="163"/>
        <v>0</v>
      </c>
      <c r="BQ112" s="210">
        <f t="shared" si="164"/>
        <v>0</v>
      </c>
      <c r="BR112" s="215">
        <v>1996</v>
      </c>
    </row>
    <row r="113" spans="1:70" ht="12.75" customHeight="1">
      <c r="A113" s="210" t="s">
        <v>509</v>
      </c>
      <c r="B113" s="271" t="s">
        <v>1199</v>
      </c>
      <c r="C113" s="271" t="s">
        <v>1210</v>
      </c>
      <c r="D113" s="243" t="s">
        <v>7</v>
      </c>
      <c r="E113" s="243"/>
      <c r="F113" s="48" t="s">
        <v>60</v>
      </c>
      <c r="G113" s="48" t="s">
        <v>87</v>
      </c>
      <c r="H113" s="48" t="s">
        <v>95</v>
      </c>
      <c r="I113" s="223" t="s">
        <v>1798</v>
      </c>
      <c r="J113" s="636" t="s">
        <v>1808</v>
      </c>
      <c r="K113" s="636" t="s">
        <v>1801</v>
      </c>
      <c r="L113" s="223" t="s">
        <v>1799</v>
      </c>
      <c r="M113" s="212">
        <v>7.5709999999999997</v>
      </c>
      <c r="N113" s="210">
        <v>2</v>
      </c>
      <c r="O113" s="210"/>
      <c r="P113" s="210"/>
      <c r="Q113" s="224"/>
      <c r="R113" s="225"/>
      <c r="S113" s="196"/>
      <c r="T113" s="197"/>
      <c r="U113" s="124"/>
      <c r="V113" s="199"/>
      <c r="W113" s="200"/>
      <c r="X113" s="201"/>
      <c r="Y113" s="202"/>
      <c r="Z113" s="203"/>
      <c r="AA113" s="227"/>
      <c r="AB113" s="69"/>
      <c r="AC113" s="69"/>
      <c r="AD113" s="213">
        <f t="shared" si="87"/>
        <v>0</v>
      </c>
      <c r="AE113" s="214">
        <f>N113*AD113</f>
        <v>0</v>
      </c>
      <c r="AF113" s="62"/>
      <c r="AG113" s="62"/>
      <c r="AH113" s="63"/>
      <c r="AI113" s="62"/>
      <c r="AJ113" s="62"/>
      <c r="AK113" s="62"/>
      <c r="AL113" s="516"/>
      <c r="AM113" s="510"/>
      <c r="AN113" s="62">
        <f>ROUND(CEILING(AR113*('Summary '!$J$2/100+1),5),0)-1</f>
        <v>179</v>
      </c>
      <c r="AO113" s="63">
        <f t="shared" si="103"/>
        <v>0</v>
      </c>
      <c r="AP113" s="63">
        <f t="shared" si="104"/>
        <v>0</v>
      </c>
      <c r="AQ113" s="63"/>
      <c r="AR113" s="62">
        <v>144</v>
      </c>
      <c r="AS113" s="62"/>
      <c r="AT113" s="510"/>
      <c r="AU113" s="511"/>
      <c r="AV113" s="511">
        <f t="shared" si="152"/>
        <v>144</v>
      </c>
      <c r="AW113" s="511">
        <f t="shared" si="153"/>
        <v>144</v>
      </c>
      <c r="AX113" s="234"/>
      <c r="AY113" s="235"/>
      <c r="AZ113" s="236"/>
      <c r="BA113" s="237"/>
      <c r="BB113" s="238"/>
      <c r="BC113" s="239">
        <f t="shared" si="154"/>
        <v>0</v>
      </c>
      <c r="BD113" s="210">
        <f t="shared" si="155"/>
        <v>0</v>
      </c>
      <c r="BE113" s="512">
        <f t="shared" si="156"/>
        <v>151.20000000000002</v>
      </c>
      <c r="BF113" s="242"/>
      <c r="BG113" s="210">
        <f t="shared" si="105"/>
        <v>0</v>
      </c>
      <c r="BH113" s="512">
        <f t="shared" si="157"/>
        <v>158.4</v>
      </c>
      <c r="BI113" s="242"/>
      <c r="BJ113" s="210">
        <f t="shared" si="158"/>
        <v>0</v>
      </c>
      <c r="BK113" s="512">
        <f t="shared" si="159"/>
        <v>165.6</v>
      </c>
      <c r="BL113" s="242"/>
      <c r="BM113" s="210">
        <f t="shared" si="160"/>
        <v>0</v>
      </c>
      <c r="BN113" s="512">
        <f t="shared" si="161"/>
        <v>172.79999999999998</v>
      </c>
      <c r="BO113" s="397">
        <f t="shared" si="162"/>
        <v>0</v>
      </c>
      <c r="BP113" s="210">
        <f t="shared" si="163"/>
        <v>0</v>
      </c>
      <c r="BQ113" s="210">
        <f t="shared" si="164"/>
        <v>0</v>
      </c>
      <c r="BR113" s="215">
        <v>1990</v>
      </c>
    </row>
    <row r="114" spans="1:70" ht="12.75" customHeight="1">
      <c r="A114" s="210" t="s">
        <v>510</v>
      </c>
      <c r="B114" s="271" t="s">
        <v>1199</v>
      </c>
      <c r="C114" s="271" t="s">
        <v>1211</v>
      </c>
      <c r="D114" s="243" t="s">
        <v>7</v>
      </c>
      <c r="E114" s="243"/>
      <c r="F114" s="48" t="s">
        <v>60</v>
      </c>
      <c r="G114" s="48" t="s">
        <v>87</v>
      </c>
      <c r="H114" s="48" t="s">
        <v>95</v>
      </c>
      <c r="I114" s="223" t="s">
        <v>1798</v>
      </c>
      <c r="J114" s="636" t="s">
        <v>1808</v>
      </c>
      <c r="K114" s="636" t="s">
        <v>1801</v>
      </c>
      <c r="L114" s="223" t="s">
        <v>1799</v>
      </c>
      <c r="M114" s="212">
        <v>6.8140000000000001</v>
      </c>
      <c r="N114" s="210">
        <v>2</v>
      </c>
      <c r="O114" s="210"/>
      <c r="P114" s="210"/>
      <c r="Q114" s="224"/>
      <c r="R114" s="225"/>
      <c r="S114" s="196"/>
      <c r="T114" s="197"/>
      <c r="U114" s="124"/>
      <c r="V114" s="199"/>
      <c r="W114" s="200"/>
      <c r="X114" s="201"/>
      <c r="Y114" s="202"/>
      <c r="Z114" s="203"/>
      <c r="AA114" s="227"/>
      <c r="AB114" s="69"/>
      <c r="AC114" s="69"/>
      <c r="AD114" s="213">
        <f t="shared" si="87"/>
        <v>0</v>
      </c>
      <c r="AE114" s="214">
        <f>N114*AD114</f>
        <v>0</v>
      </c>
      <c r="AF114" s="62"/>
      <c r="AG114" s="62"/>
      <c r="AH114" s="63"/>
      <c r="AI114" s="62"/>
      <c r="AJ114" s="62"/>
      <c r="AK114" s="62"/>
      <c r="AL114" s="516"/>
      <c r="AM114" s="510"/>
      <c r="AN114" s="62">
        <f>ROUND(CEILING(AR114*('Summary '!$J$2/100+1),5),0)-1</f>
        <v>169</v>
      </c>
      <c r="AO114" s="63">
        <f t="shared" si="103"/>
        <v>0</v>
      </c>
      <c r="AP114" s="63">
        <f t="shared" si="104"/>
        <v>0</v>
      </c>
      <c r="AQ114" s="63"/>
      <c r="AR114" s="62">
        <v>139</v>
      </c>
      <c r="AS114" s="62"/>
      <c r="AT114" s="510"/>
      <c r="AU114" s="511"/>
      <c r="AV114" s="511">
        <f t="shared" si="152"/>
        <v>139</v>
      </c>
      <c r="AW114" s="511">
        <f t="shared" si="153"/>
        <v>139</v>
      </c>
      <c r="AX114" s="234"/>
      <c r="AY114" s="235"/>
      <c r="AZ114" s="236"/>
      <c r="BA114" s="237"/>
      <c r="BB114" s="238"/>
      <c r="BC114" s="239">
        <f t="shared" si="154"/>
        <v>0</v>
      </c>
      <c r="BD114" s="210">
        <f t="shared" si="155"/>
        <v>0</v>
      </c>
      <c r="BE114" s="512">
        <f t="shared" si="156"/>
        <v>145.95000000000002</v>
      </c>
      <c r="BF114" s="242"/>
      <c r="BG114" s="210">
        <f t="shared" si="105"/>
        <v>0</v>
      </c>
      <c r="BH114" s="512">
        <f t="shared" si="157"/>
        <v>152.9</v>
      </c>
      <c r="BI114" s="242"/>
      <c r="BJ114" s="210">
        <f t="shared" si="158"/>
        <v>0</v>
      </c>
      <c r="BK114" s="512">
        <f t="shared" si="159"/>
        <v>159.85</v>
      </c>
      <c r="BL114" s="242"/>
      <c r="BM114" s="210">
        <f t="shared" si="160"/>
        <v>0</v>
      </c>
      <c r="BN114" s="512">
        <f t="shared" si="161"/>
        <v>166.79999999999998</v>
      </c>
      <c r="BO114" s="397">
        <f t="shared" si="162"/>
        <v>0</v>
      </c>
      <c r="BP114" s="210">
        <f t="shared" si="163"/>
        <v>0</v>
      </c>
      <c r="BQ114" s="210">
        <f t="shared" si="164"/>
        <v>0</v>
      </c>
      <c r="BR114" s="215">
        <v>1991</v>
      </c>
    </row>
    <row r="115" spans="1:70" ht="17">
      <c r="A115" s="71"/>
      <c r="B115" s="192"/>
      <c r="C115" s="293" t="s">
        <v>1212</v>
      </c>
      <c r="D115" s="72"/>
      <c r="E115" s="207"/>
      <c r="F115" s="86"/>
      <c r="G115" s="86"/>
      <c r="H115" s="86"/>
      <c r="I115" s="86"/>
      <c r="J115" s="86"/>
      <c r="K115" s="86"/>
      <c r="L115" s="86"/>
      <c r="M115" s="86"/>
      <c r="N115" s="73"/>
      <c r="O115" s="86"/>
      <c r="P115" s="86"/>
      <c r="Q115" s="557"/>
      <c r="R115" s="557"/>
      <c r="S115" s="557"/>
      <c r="T115" s="557"/>
      <c r="U115" s="557"/>
      <c r="V115" s="557"/>
      <c r="W115" s="557"/>
      <c r="X115" s="557"/>
      <c r="Y115" s="557"/>
      <c r="Z115" s="557"/>
      <c r="AA115" s="557"/>
      <c r="AB115" s="557"/>
      <c r="AC115" s="557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557"/>
      <c r="AY115" s="557"/>
      <c r="AZ115" s="557"/>
      <c r="BA115" s="557"/>
      <c r="BB115" s="557"/>
      <c r="BC115" s="86"/>
      <c r="BD115" s="86"/>
      <c r="BE115" s="86"/>
      <c r="BF115" s="557"/>
      <c r="BG115" s="86"/>
      <c r="BH115" s="86"/>
      <c r="BI115" s="557"/>
      <c r="BJ115" s="86"/>
      <c r="BK115" s="86"/>
      <c r="BL115" s="557"/>
      <c r="BM115" s="86"/>
      <c r="BN115" s="86"/>
      <c r="BO115" s="86"/>
      <c r="BP115" s="86"/>
      <c r="BQ115" s="81"/>
      <c r="BR115" s="82"/>
    </row>
    <row r="116" spans="1:70" ht="12.75" customHeight="1">
      <c r="A116" s="44" t="str">
        <f t="shared" ref="A116" si="168">"CR5"&amp;REPT(0,4-LEN(BR116))&amp;BR116</f>
        <v>CR51652</v>
      </c>
      <c r="B116" s="271" t="s">
        <v>1212</v>
      </c>
      <c r="C116" s="271" t="s">
        <v>1213</v>
      </c>
      <c r="D116" s="46" t="s">
        <v>7</v>
      </c>
      <c r="E116" s="243"/>
      <c r="F116" s="48" t="s">
        <v>506</v>
      </c>
      <c r="G116" s="48" t="s">
        <v>76</v>
      </c>
      <c r="H116" s="48" t="s">
        <v>79</v>
      </c>
      <c r="I116" s="223" t="s">
        <v>1798</v>
      </c>
      <c r="J116" s="636" t="s">
        <v>1808</v>
      </c>
      <c r="K116" s="636" t="s">
        <v>1801</v>
      </c>
      <c r="L116" s="223" t="s">
        <v>1799</v>
      </c>
      <c r="M116" s="48">
        <v>4.8099999999999996</v>
      </c>
      <c r="N116" s="554">
        <v>5</v>
      </c>
      <c r="O116" s="430"/>
      <c r="P116" s="430"/>
      <c r="Q116" s="421"/>
      <c r="R116" s="123"/>
      <c r="S116" s="51"/>
      <c r="T116" s="52"/>
      <c r="U116" s="124"/>
      <c r="V116" s="54"/>
      <c r="W116" s="55"/>
      <c r="X116" s="56"/>
      <c r="Y116" s="57"/>
      <c r="Z116" s="58"/>
      <c r="AA116" s="125"/>
      <c r="AB116" s="69"/>
      <c r="AC116" s="69"/>
      <c r="AD116" s="213">
        <f t="shared" si="87"/>
        <v>0</v>
      </c>
      <c r="AE116" s="61">
        <f t="shared" ref="AE116" si="169">N116*AD116</f>
        <v>0</v>
      </c>
      <c r="AF116" s="62"/>
      <c r="AG116" s="62"/>
      <c r="AH116" s="63"/>
      <c r="AI116" s="62"/>
      <c r="AJ116" s="62"/>
      <c r="AK116" s="62"/>
      <c r="AL116" s="516"/>
      <c r="AM116" s="510"/>
      <c r="AN116" s="62">
        <f>ROUND(CEILING(AR116*('Summary '!$J$2/100+1),5),0)-1</f>
        <v>139</v>
      </c>
      <c r="AO116" s="63">
        <f t="shared" si="103"/>
        <v>0</v>
      </c>
      <c r="AP116" s="63">
        <f t="shared" si="104"/>
        <v>0</v>
      </c>
      <c r="AQ116" s="63"/>
      <c r="AR116" s="62">
        <v>114</v>
      </c>
      <c r="AS116" s="62"/>
      <c r="AT116" s="514"/>
      <c r="AU116" s="515"/>
      <c r="AV116" s="511">
        <f t="shared" ref="AV116:AV122" si="170">IF(OrderFormType="Wholesale",CEILING(AR116*ExchRate,ExchRateRoundUpTo),CEILING(AN116*ExchRate,ExchRateRoundUpTo)/1.22)</f>
        <v>114</v>
      </c>
      <c r="AW116" s="511">
        <f t="shared" ref="AW116:AW122" si="171">AV116*(1+AO116+AP116)</f>
        <v>114</v>
      </c>
      <c r="AX116" s="64"/>
      <c r="AY116" s="65"/>
      <c r="AZ116" s="66"/>
      <c r="BA116" s="126"/>
      <c r="BB116" s="68"/>
      <c r="BC116" s="45">
        <f t="shared" ref="BC116:BC122" si="172">SUM(AX116:BB116)</f>
        <v>0</v>
      </c>
      <c r="BD116" s="44">
        <f t="shared" ref="BD116:BD122" si="173">N116*BC116</f>
        <v>0</v>
      </c>
      <c r="BE116" s="512">
        <f t="shared" ref="BE116:BE122" si="174">AV116*(1.05+AO116+AP116)</f>
        <v>119.7</v>
      </c>
      <c r="BF116" s="69"/>
      <c r="BG116" s="210">
        <f t="shared" si="105"/>
        <v>0</v>
      </c>
      <c r="BH116" s="512">
        <f t="shared" ref="BH116:BH122" si="175">$AV116*(1.1+$AO116+$AP116)</f>
        <v>125.4</v>
      </c>
      <c r="BI116" s="69"/>
      <c r="BJ116" s="44">
        <f t="shared" ref="BJ116:BJ122" si="176">N116*BI116</f>
        <v>0</v>
      </c>
      <c r="BK116" s="512">
        <f t="shared" ref="BK116:BK122" si="177">AV116*(1.15+AO116+AP116)</f>
        <v>131.1</v>
      </c>
      <c r="BL116" s="69"/>
      <c r="BM116" s="210">
        <f t="shared" ref="BM116:BM122" si="178">N116*BL116</f>
        <v>0</v>
      </c>
      <c r="BN116" s="512">
        <f t="shared" ref="BN116:BN122" si="179">AV116*(1.2+AO116+AP116)</f>
        <v>136.79999999999998</v>
      </c>
      <c r="BO116" s="397">
        <f t="shared" ref="BO116:BO122" si="180">(AD116*AW116)+(BC116*BE116)+(BF116*BH116)+(BI116*BK116)+(BL116*BN116)</f>
        <v>0</v>
      </c>
      <c r="BP116" s="210">
        <f t="shared" ref="BP116:BP122" si="181">AD116+BC116+BF116+BI116+BL116</f>
        <v>0</v>
      </c>
      <c r="BQ116" s="44">
        <f t="shared" ref="BQ116:BQ122" si="182">N116*BP116</f>
        <v>0</v>
      </c>
      <c r="BR116" s="70">
        <v>1652</v>
      </c>
    </row>
    <row r="117" spans="1:70" ht="12.75" customHeight="1">
      <c r="A117" s="44" t="str">
        <f t="shared" ref="A117" si="183">"CR5"&amp;REPT(0,4-LEN(BR117))&amp;BR117</f>
        <v>CR51876</v>
      </c>
      <c r="B117" s="271" t="s">
        <v>1212</v>
      </c>
      <c r="C117" s="271" t="s">
        <v>1214</v>
      </c>
      <c r="D117" s="46" t="s">
        <v>7</v>
      </c>
      <c r="E117" s="243"/>
      <c r="F117" s="48" t="s">
        <v>506</v>
      </c>
      <c r="G117" s="48" t="s">
        <v>76</v>
      </c>
      <c r="H117" s="48" t="s">
        <v>79</v>
      </c>
      <c r="I117" s="223" t="s">
        <v>1798</v>
      </c>
      <c r="J117" s="636" t="s">
        <v>1808</v>
      </c>
      <c r="K117" s="636" t="s">
        <v>1801</v>
      </c>
      <c r="L117" s="223" t="s">
        <v>1799</v>
      </c>
      <c r="M117" s="48">
        <v>3.1059999999999999</v>
      </c>
      <c r="N117" s="554">
        <v>2</v>
      </c>
      <c r="O117" s="430"/>
      <c r="P117" s="430"/>
      <c r="Q117" s="421"/>
      <c r="R117" s="123"/>
      <c r="S117" s="51"/>
      <c r="T117" s="52"/>
      <c r="U117" s="124"/>
      <c r="V117" s="54"/>
      <c r="W117" s="55"/>
      <c r="X117" s="56"/>
      <c r="Y117" s="57"/>
      <c r="Z117" s="58"/>
      <c r="AA117" s="125"/>
      <c r="AB117" s="69"/>
      <c r="AC117" s="69"/>
      <c r="AD117" s="213">
        <f t="shared" si="87"/>
        <v>0</v>
      </c>
      <c r="AE117" s="61">
        <f t="shared" ref="AE117" si="184">N117*AD117</f>
        <v>0</v>
      </c>
      <c r="AF117" s="62"/>
      <c r="AG117" s="62"/>
      <c r="AH117" s="63"/>
      <c r="AI117" s="62"/>
      <c r="AJ117" s="62"/>
      <c r="AK117" s="62"/>
      <c r="AL117" s="516"/>
      <c r="AM117" s="510"/>
      <c r="AN117" s="62">
        <f>ROUND(CEILING(AR117*('Summary '!$J$2/100+1),5),0)-1</f>
        <v>109</v>
      </c>
      <c r="AO117" s="63">
        <f t="shared" si="103"/>
        <v>0</v>
      </c>
      <c r="AP117" s="63">
        <f t="shared" si="104"/>
        <v>0</v>
      </c>
      <c r="AQ117" s="63"/>
      <c r="AR117" s="62">
        <v>89</v>
      </c>
      <c r="AS117" s="62"/>
      <c r="AT117" s="514"/>
      <c r="AU117" s="515"/>
      <c r="AV117" s="511">
        <f t="shared" si="170"/>
        <v>89</v>
      </c>
      <c r="AW117" s="511">
        <f t="shared" si="171"/>
        <v>89</v>
      </c>
      <c r="AX117" s="64"/>
      <c r="AY117" s="65"/>
      <c r="AZ117" s="66"/>
      <c r="BA117" s="126"/>
      <c r="BB117" s="68"/>
      <c r="BC117" s="45">
        <f t="shared" si="172"/>
        <v>0</v>
      </c>
      <c r="BD117" s="44">
        <f t="shared" si="173"/>
        <v>0</v>
      </c>
      <c r="BE117" s="512">
        <f t="shared" si="174"/>
        <v>93.45</v>
      </c>
      <c r="BF117" s="69"/>
      <c r="BG117" s="210">
        <f t="shared" si="105"/>
        <v>0</v>
      </c>
      <c r="BH117" s="512">
        <f t="shared" si="175"/>
        <v>97.9</v>
      </c>
      <c r="BI117" s="69"/>
      <c r="BJ117" s="44">
        <f t="shared" si="176"/>
        <v>0</v>
      </c>
      <c r="BK117" s="512">
        <f t="shared" si="177"/>
        <v>102.35</v>
      </c>
      <c r="BL117" s="69"/>
      <c r="BM117" s="210">
        <f t="shared" si="178"/>
        <v>0</v>
      </c>
      <c r="BN117" s="512">
        <f t="shared" si="179"/>
        <v>106.8</v>
      </c>
      <c r="BO117" s="397">
        <f t="shared" si="180"/>
        <v>0</v>
      </c>
      <c r="BP117" s="210">
        <f t="shared" si="181"/>
        <v>0</v>
      </c>
      <c r="BQ117" s="44">
        <f t="shared" si="182"/>
        <v>0</v>
      </c>
      <c r="BR117" s="70">
        <v>1876</v>
      </c>
    </row>
    <row r="118" spans="1:70" ht="12.75" customHeight="1">
      <c r="A118" s="44" t="str">
        <f t="shared" ref="A118:A122" si="185">"CR5"&amp;REPT(0,4-LEN(BR118))&amp;BR118</f>
        <v>CR50833</v>
      </c>
      <c r="B118" s="271" t="s">
        <v>1212</v>
      </c>
      <c r="C118" s="271" t="s">
        <v>1215</v>
      </c>
      <c r="D118" s="46" t="s">
        <v>7</v>
      </c>
      <c r="E118" s="243"/>
      <c r="F118" s="118" t="s">
        <v>325</v>
      </c>
      <c r="G118" s="48" t="s">
        <v>87</v>
      </c>
      <c r="H118" s="48" t="s">
        <v>74</v>
      </c>
      <c r="I118" s="223" t="s">
        <v>1798</v>
      </c>
      <c r="J118" s="636" t="s">
        <v>1808</v>
      </c>
      <c r="K118" s="636" t="s">
        <v>1801</v>
      </c>
      <c r="L118" s="223" t="s">
        <v>1799</v>
      </c>
      <c r="M118" s="48">
        <v>4.5419999999999998</v>
      </c>
      <c r="N118" s="427">
        <v>2</v>
      </c>
      <c r="O118" s="430"/>
      <c r="P118" s="430"/>
      <c r="Q118" s="421"/>
      <c r="R118" s="123"/>
      <c r="S118" s="51"/>
      <c r="T118" s="52"/>
      <c r="U118" s="124"/>
      <c r="V118" s="54"/>
      <c r="W118" s="55"/>
      <c r="X118" s="56"/>
      <c r="Y118" s="57"/>
      <c r="Z118" s="58"/>
      <c r="AA118" s="125"/>
      <c r="AB118" s="69"/>
      <c r="AC118" s="69"/>
      <c r="AD118" s="213">
        <f t="shared" si="87"/>
        <v>0</v>
      </c>
      <c r="AE118" s="61">
        <f>N118*AD118</f>
        <v>0</v>
      </c>
      <c r="AF118" s="62"/>
      <c r="AG118" s="62"/>
      <c r="AH118" s="63"/>
      <c r="AI118" s="62"/>
      <c r="AJ118" s="62"/>
      <c r="AK118" s="62"/>
      <c r="AL118" s="516"/>
      <c r="AM118" s="510"/>
      <c r="AN118" s="62">
        <f>ROUND(CEILING(AR118*('Summary '!$J$2/100+1),5),0)-1</f>
        <v>129</v>
      </c>
      <c r="AO118" s="63">
        <f t="shared" si="103"/>
        <v>0</v>
      </c>
      <c r="AP118" s="63">
        <f t="shared" si="104"/>
        <v>0</v>
      </c>
      <c r="AQ118" s="63"/>
      <c r="AR118" s="62">
        <v>104</v>
      </c>
      <c r="AS118" s="62"/>
      <c r="AT118" s="514"/>
      <c r="AU118" s="515"/>
      <c r="AV118" s="511">
        <f t="shared" si="170"/>
        <v>104</v>
      </c>
      <c r="AW118" s="511">
        <f t="shared" si="171"/>
        <v>104</v>
      </c>
      <c r="AX118" s="64"/>
      <c r="AY118" s="65"/>
      <c r="AZ118" s="66"/>
      <c r="BA118" s="126"/>
      <c r="BB118" s="68"/>
      <c r="BC118" s="45">
        <f t="shared" si="172"/>
        <v>0</v>
      </c>
      <c r="BD118" s="44">
        <f t="shared" si="173"/>
        <v>0</v>
      </c>
      <c r="BE118" s="512">
        <f t="shared" si="174"/>
        <v>109.2</v>
      </c>
      <c r="BF118" s="69"/>
      <c r="BG118" s="210">
        <f t="shared" si="105"/>
        <v>0</v>
      </c>
      <c r="BH118" s="512">
        <f t="shared" si="175"/>
        <v>114.4</v>
      </c>
      <c r="BI118" s="69"/>
      <c r="BJ118" s="44">
        <f t="shared" si="176"/>
        <v>0</v>
      </c>
      <c r="BK118" s="512">
        <f t="shared" si="177"/>
        <v>119.6</v>
      </c>
      <c r="BL118" s="69"/>
      <c r="BM118" s="210">
        <f t="shared" si="178"/>
        <v>0</v>
      </c>
      <c r="BN118" s="512">
        <f t="shared" si="179"/>
        <v>124.8</v>
      </c>
      <c r="BO118" s="397">
        <f t="shared" si="180"/>
        <v>0</v>
      </c>
      <c r="BP118" s="210">
        <f t="shared" si="181"/>
        <v>0</v>
      </c>
      <c r="BQ118" s="44">
        <f t="shared" si="182"/>
        <v>0</v>
      </c>
      <c r="BR118" s="70">
        <v>833</v>
      </c>
    </row>
    <row r="119" spans="1:70" ht="12.75" customHeight="1">
      <c r="A119" s="44" t="str">
        <f t="shared" si="185"/>
        <v>CR51161</v>
      </c>
      <c r="B119" s="271" t="s">
        <v>1212</v>
      </c>
      <c r="C119" s="271" t="s">
        <v>1216</v>
      </c>
      <c r="D119" s="46" t="s">
        <v>7</v>
      </c>
      <c r="E119" s="243"/>
      <c r="F119" s="118" t="s">
        <v>325</v>
      </c>
      <c r="G119" s="48" t="s">
        <v>87</v>
      </c>
      <c r="H119" s="48" t="s">
        <v>79</v>
      </c>
      <c r="I119" s="223" t="s">
        <v>1798</v>
      </c>
      <c r="J119" s="636" t="s">
        <v>1808</v>
      </c>
      <c r="K119" s="636" t="s">
        <v>1801</v>
      </c>
      <c r="L119" s="223" t="s">
        <v>1799</v>
      </c>
      <c r="M119" s="48">
        <v>3.64</v>
      </c>
      <c r="N119" s="427">
        <v>2</v>
      </c>
      <c r="O119" s="430"/>
      <c r="P119" s="430"/>
      <c r="Q119" s="421"/>
      <c r="R119" s="123"/>
      <c r="S119" s="51"/>
      <c r="T119" s="52"/>
      <c r="U119" s="124"/>
      <c r="V119" s="54"/>
      <c r="W119" s="55"/>
      <c r="X119" s="56"/>
      <c r="Y119" s="57"/>
      <c r="Z119" s="58"/>
      <c r="AA119" s="125"/>
      <c r="AB119" s="69"/>
      <c r="AC119" s="69"/>
      <c r="AD119" s="213">
        <f t="shared" si="87"/>
        <v>0</v>
      </c>
      <c r="AE119" s="61">
        <f t="shared" ref="AE119" si="186">N119*AD119</f>
        <v>0</v>
      </c>
      <c r="AF119" s="62"/>
      <c r="AG119" s="62"/>
      <c r="AH119" s="63"/>
      <c r="AI119" s="62"/>
      <c r="AJ119" s="62"/>
      <c r="AK119" s="62"/>
      <c r="AL119" s="516"/>
      <c r="AM119" s="510"/>
      <c r="AN119" s="62">
        <f>ROUND(CEILING(AR119*('Summary '!$J$2/100+1),5),0)-1</f>
        <v>104</v>
      </c>
      <c r="AO119" s="63">
        <f t="shared" si="103"/>
        <v>0</v>
      </c>
      <c r="AP119" s="63">
        <f t="shared" si="104"/>
        <v>0</v>
      </c>
      <c r="AQ119" s="63"/>
      <c r="AR119" s="62">
        <v>84</v>
      </c>
      <c r="AS119" s="62"/>
      <c r="AT119" s="514"/>
      <c r="AU119" s="515"/>
      <c r="AV119" s="511">
        <f t="shared" si="170"/>
        <v>84</v>
      </c>
      <c r="AW119" s="511">
        <f t="shared" si="171"/>
        <v>84</v>
      </c>
      <c r="AX119" s="64"/>
      <c r="AY119" s="65"/>
      <c r="AZ119" s="66"/>
      <c r="BA119" s="126"/>
      <c r="BB119" s="68"/>
      <c r="BC119" s="45">
        <f t="shared" si="172"/>
        <v>0</v>
      </c>
      <c r="BD119" s="44">
        <f t="shared" si="173"/>
        <v>0</v>
      </c>
      <c r="BE119" s="512">
        <f t="shared" si="174"/>
        <v>88.2</v>
      </c>
      <c r="BF119" s="69"/>
      <c r="BG119" s="210">
        <f t="shared" si="105"/>
        <v>0</v>
      </c>
      <c r="BH119" s="512">
        <f t="shared" si="175"/>
        <v>92.4</v>
      </c>
      <c r="BI119" s="69"/>
      <c r="BJ119" s="44">
        <f t="shared" si="176"/>
        <v>0</v>
      </c>
      <c r="BK119" s="512">
        <f t="shared" si="177"/>
        <v>96.6</v>
      </c>
      <c r="BL119" s="69"/>
      <c r="BM119" s="210">
        <f t="shared" si="178"/>
        <v>0</v>
      </c>
      <c r="BN119" s="512">
        <f t="shared" si="179"/>
        <v>100.8</v>
      </c>
      <c r="BO119" s="397">
        <f t="shared" si="180"/>
        <v>0</v>
      </c>
      <c r="BP119" s="210">
        <f t="shared" si="181"/>
        <v>0</v>
      </c>
      <c r="BQ119" s="44">
        <f t="shared" si="182"/>
        <v>0</v>
      </c>
      <c r="BR119" s="70">
        <v>1161</v>
      </c>
    </row>
    <row r="120" spans="1:70" ht="12.75" customHeight="1">
      <c r="A120" s="44" t="str">
        <f t="shared" si="185"/>
        <v>CR51162</v>
      </c>
      <c r="B120" s="271" t="s">
        <v>1212</v>
      </c>
      <c r="C120" s="271" t="s">
        <v>1217</v>
      </c>
      <c r="D120" s="46" t="s">
        <v>7</v>
      </c>
      <c r="E120" s="243"/>
      <c r="F120" s="118" t="s">
        <v>325</v>
      </c>
      <c r="G120" s="48" t="s">
        <v>87</v>
      </c>
      <c r="H120" s="48" t="s">
        <v>79</v>
      </c>
      <c r="I120" s="223" t="s">
        <v>1798</v>
      </c>
      <c r="J120" s="636" t="s">
        <v>1808</v>
      </c>
      <c r="K120" s="636" t="s">
        <v>1801</v>
      </c>
      <c r="L120" s="223" t="s">
        <v>1799</v>
      </c>
      <c r="M120" s="48">
        <v>4.5999999999999996</v>
      </c>
      <c r="N120" s="427">
        <v>1</v>
      </c>
      <c r="O120" s="430"/>
      <c r="P120" s="430"/>
      <c r="Q120" s="421"/>
      <c r="R120" s="123"/>
      <c r="S120" s="51"/>
      <c r="T120" s="52"/>
      <c r="U120" s="124"/>
      <c r="V120" s="54"/>
      <c r="W120" s="55"/>
      <c r="X120" s="56"/>
      <c r="Y120" s="57"/>
      <c r="Z120" s="58"/>
      <c r="AA120" s="125"/>
      <c r="AB120" s="69"/>
      <c r="AC120" s="69"/>
      <c r="AD120" s="213">
        <f t="shared" si="87"/>
        <v>0</v>
      </c>
      <c r="AE120" s="61">
        <f t="shared" ref="AE120" si="187">N120*AD120</f>
        <v>0</v>
      </c>
      <c r="AF120" s="62"/>
      <c r="AG120" s="62"/>
      <c r="AH120" s="63"/>
      <c r="AI120" s="62"/>
      <c r="AJ120" s="62"/>
      <c r="AK120" s="62"/>
      <c r="AL120" s="516"/>
      <c r="AM120" s="510"/>
      <c r="AN120" s="62">
        <f>ROUND(CEILING(AR120*('Summary '!$J$2/100+1),5),0)-1</f>
        <v>139</v>
      </c>
      <c r="AO120" s="63">
        <f t="shared" si="103"/>
        <v>0</v>
      </c>
      <c r="AP120" s="63">
        <f t="shared" si="104"/>
        <v>0</v>
      </c>
      <c r="AQ120" s="63"/>
      <c r="AR120" s="62">
        <v>114</v>
      </c>
      <c r="AS120" s="62"/>
      <c r="AT120" s="514"/>
      <c r="AU120" s="515"/>
      <c r="AV120" s="511">
        <f t="shared" si="170"/>
        <v>114</v>
      </c>
      <c r="AW120" s="511">
        <f t="shared" si="171"/>
        <v>114</v>
      </c>
      <c r="AX120" s="64"/>
      <c r="AY120" s="65"/>
      <c r="AZ120" s="66"/>
      <c r="BA120" s="126"/>
      <c r="BB120" s="68"/>
      <c r="BC120" s="45">
        <f t="shared" si="172"/>
        <v>0</v>
      </c>
      <c r="BD120" s="44">
        <f t="shared" si="173"/>
        <v>0</v>
      </c>
      <c r="BE120" s="512">
        <f t="shared" si="174"/>
        <v>119.7</v>
      </c>
      <c r="BF120" s="69"/>
      <c r="BG120" s="210">
        <f t="shared" si="105"/>
        <v>0</v>
      </c>
      <c r="BH120" s="512">
        <f t="shared" si="175"/>
        <v>125.4</v>
      </c>
      <c r="BI120" s="69"/>
      <c r="BJ120" s="44">
        <f t="shared" si="176"/>
        <v>0</v>
      </c>
      <c r="BK120" s="512">
        <f t="shared" si="177"/>
        <v>131.1</v>
      </c>
      <c r="BL120" s="69"/>
      <c r="BM120" s="210">
        <f t="shared" si="178"/>
        <v>0</v>
      </c>
      <c r="BN120" s="512">
        <f t="shared" si="179"/>
        <v>136.79999999999998</v>
      </c>
      <c r="BO120" s="397">
        <f t="shared" si="180"/>
        <v>0</v>
      </c>
      <c r="BP120" s="210">
        <f t="shared" si="181"/>
        <v>0</v>
      </c>
      <c r="BQ120" s="44">
        <f t="shared" si="182"/>
        <v>0</v>
      </c>
      <c r="BR120" s="70">
        <v>1162</v>
      </c>
    </row>
    <row r="121" spans="1:70" ht="12.75" customHeight="1">
      <c r="A121" s="44" t="str">
        <f t="shared" si="185"/>
        <v>CR51163</v>
      </c>
      <c r="B121" s="271" t="s">
        <v>1212</v>
      </c>
      <c r="C121" s="271" t="s">
        <v>1218</v>
      </c>
      <c r="D121" s="46" t="s">
        <v>7</v>
      </c>
      <c r="E121" s="243"/>
      <c r="F121" s="48" t="s">
        <v>506</v>
      </c>
      <c r="G121" s="48" t="s">
        <v>87</v>
      </c>
      <c r="H121" s="48" t="s">
        <v>79</v>
      </c>
      <c r="I121" s="223" t="s">
        <v>1798</v>
      </c>
      <c r="J121" s="636" t="s">
        <v>1808</v>
      </c>
      <c r="K121" s="636" t="s">
        <v>1801</v>
      </c>
      <c r="L121" s="223" t="s">
        <v>1799</v>
      </c>
      <c r="M121" s="48">
        <v>4.2359999999999998</v>
      </c>
      <c r="N121" s="427">
        <v>2</v>
      </c>
      <c r="O121" s="430"/>
      <c r="P121" s="430"/>
      <c r="Q121" s="421"/>
      <c r="R121" s="123"/>
      <c r="S121" s="51"/>
      <c r="T121" s="52"/>
      <c r="U121" s="124"/>
      <c r="V121" s="54"/>
      <c r="W121" s="55"/>
      <c r="X121" s="56"/>
      <c r="Y121" s="57"/>
      <c r="Z121" s="58"/>
      <c r="AA121" s="125"/>
      <c r="AB121" s="69"/>
      <c r="AC121" s="69"/>
      <c r="AD121" s="213">
        <f t="shared" si="87"/>
        <v>0</v>
      </c>
      <c r="AE121" s="61">
        <f t="shared" ref="AE121" si="188">N121*AD121</f>
        <v>0</v>
      </c>
      <c r="AF121" s="62"/>
      <c r="AG121" s="62"/>
      <c r="AH121" s="63"/>
      <c r="AI121" s="62"/>
      <c r="AJ121" s="62"/>
      <c r="AK121" s="62"/>
      <c r="AL121" s="516"/>
      <c r="AM121" s="510"/>
      <c r="AN121" s="62">
        <f>ROUND(CEILING(AR121*('Summary '!$J$2/100+1),5),0)-1</f>
        <v>129</v>
      </c>
      <c r="AO121" s="63">
        <f t="shared" si="103"/>
        <v>0</v>
      </c>
      <c r="AP121" s="63">
        <f t="shared" si="104"/>
        <v>0</v>
      </c>
      <c r="AQ121" s="63"/>
      <c r="AR121" s="62">
        <v>104</v>
      </c>
      <c r="AS121" s="62"/>
      <c r="AT121" s="514"/>
      <c r="AU121" s="515"/>
      <c r="AV121" s="511">
        <f t="shared" si="170"/>
        <v>104</v>
      </c>
      <c r="AW121" s="511">
        <f t="shared" si="171"/>
        <v>104</v>
      </c>
      <c r="AX121" s="64"/>
      <c r="AY121" s="65"/>
      <c r="AZ121" s="66"/>
      <c r="BA121" s="126"/>
      <c r="BB121" s="68"/>
      <c r="BC121" s="45">
        <f t="shared" si="172"/>
        <v>0</v>
      </c>
      <c r="BD121" s="44">
        <f t="shared" si="173"/>
        <v>0</v>
      </c>
      <c r="BE121" s="512">
        <f t="shared" si="174"/>
        <v>109.2</v>
      </c>
      <c r="BF121" s="69"/>
      <c r="BG121" s="210">
        <f t="shared" si="105"/>
        <v>0</v>
      </c>
      <c r="BH121" s="512">
        <f t="shared" si="175"/>
        <v>114.4</v>
      </c>
      <c r="BI121" s="69"/>
      <c r="BJ121" s="44">
        <f t="shared" si="176"/>
        <v>0</v>
      </c>
      <c r="BK121" s="512">
        <f t="shared" si="177"/>
        <v>119.6</v>
      </c>
      <c r="BL121" s="69"/>
      <c r="BM121" s="210">
        <f t="shared" si="178"/>
        <v>0</v>
      </c>
      <c r="BN121" s="512">
        <f t="shared" si="179"/>
        <v>124.8</v>
      </c>
      <c r="BO121" s="397">
        <f t="shared" si="180"/>
        <v>0</v>
      </c>
      <c r="BP121" s="210">
        <f t="shared" si="181"/>
        <v>0</v>
      </c>
      <c r="BQ121" s="44">
        <f t="shared" si="182"/>
        <v>0</v>
      </c>
      <c r="BR121" s="70">
        <v>1163</v>
      </c>
    </row>
    <row r="122" spans="1:70" ht="12.75" customHeight="1">
      <c r="A122" s="44" t="str">
        <f t="shared" si="185"/>
        <v>CR51164</v>
      </c>
      <c r="B122" s="271" t="s">
        <v>1212</v>
      </c>
      <c r="C122" s="271" t="s">
        <v>1219</v>
      </c>
      <c r="D122" s="46" t="s">
        <v>7</v>
      </c>
      <c r="E122" s="243"/>
      <c r="F122" s="48" t="s">
        <v>325</v>
      </c>
      <c r="G122" s="48" t="s">
        <v>76</v>
      </c>
      <c r="H122" s="48" t="s">
        <v>74</v>
      </c>
      <c r="I122" s="223" t="s">
        <v>1798</v>
      </c>
      <c r="J122" s="636" t="s">
        <v>1808</v>
      </c>
      <c r="K122" s="636" t="s">
        <v>1801</v>
      </c>
      <c r="L122" s="223" t="s">
        <v>1799</v>
      </c>
      <c r="M122" s="48">
        <v>2.1</v>
      </c>
      <c r="N122" s="427">
        <v>2</v>
      </c>
      <c r="O122" s="430"/>
      <c r="P122" s="430"/>
      <c r="Q122" s="421"/>
      <c r="R122" s="123"/>
      <c r="S122" s="51"/>
      <c r="T122" s="52"/>
      <c r="U122" s="124"/>
      <c r="V122" s="54"/>
      <c r="W122" s="55"/>
      <c r="X122" s="56"/>
      <c r="Y122" s="57"/>
      <c r="Z122" s="58"/>
      <c r="AA122" s="125"/>
      <c r="AB122" s="69"/>
      <c r="AC122" s="69"/>
      <c r="AD122" s="213">
        <f t="shared" si="87"/>
        <v>0</v>
      </c>
      <c r="AE122" s="61">
        <f t="shared" ref="AE122" si="189">N122*AD122</f>
        <v>0</v>
      </c>
      <c r="AF122" s="62"/>
      <c r="AG122" s="62"/>
      <c r="AH122" s="63"/>
      <c r="AI122" s="62"/>
      <c r="AJ122" s="62"/>
      <c r="AK122" s="62"/>
      <c r="AL122" s="516"/>
      <c r="AM122" s="510"/>
      <c r="AN122" s="62">
        <f>ROUND(CEILING(AR122*('Summary '!$J$2/100+1),5),0)-1</f>
        <v>94</v>
      </c>
      <c r="AO122" s="63">
        <f t="shared" si="103"/>
        <v>0</v>
      </c>
      <c r="AP122" s="63">
        <f t="shared" si="104"/>
        <v>0</v>
      </c>
      <c r="AQ122" s="63"/>
      <c r="AR122" s="62">
        <v>74</v>
      </c>
      <c r="AS122" s="62"/>
      <c r="AT122" s="514"/>
      <c r="AU122" s="515"/>
      <c r="AV122" s="511">
        <f t="shared" si="170"/>
        <v>74</v>
      </c>
      <c r="AW122" s="511">
        <f t="shared" si="171"/>
        <v>74</v>
      </c>
      <c r="AX122" s="64"/>
      <c r="AY122" s="65"/>
      <c r="AZ122" s="66"/>
      <c r="BA122" s="126"/>
      <c r="BB122" s="68"/>
      <c r="BC122" s="45">
        <f t="shared" si="172"/>
        <v>0</v>
      </c>
      <c r="BD122" s="44">
        <f t="shared" si="173"/>
        <v>0</v>
      </c>
      <c r="BE122" s="512">
        <f t="shared" si="174"/>
        <v>77.7</v>
      </c>
      <c r="BF122" s="69"/>
      <c r="BG122" s="210">
        <f t="shared" si="105"/>
        <v>0</v>
      </c>
      <c r="BH122" s="512">
        <f t="shared" si="175"/>
        <v>81.400000000000006</v>
      </c>
      <c r="BI122" s="69"/>
      <c r="BJ122" s="44">
        <f t="shared" si="176"/>
        <v>0</v>
      </c>
      <c r="BK122" s="512">
        <f t="shared" si="177"/>
        <v>85.1</v>
      </c>
      <c r="BL122" s="69"/>
      <c r="BM122" s="210">
        <f t="shared" si="178"/>
        <v>0</v>
      </c>
      <c r="BN122" s="512">
        <f t="shared" si="179"/>
        <v>88.8</v>
      </c>
      <c r="BO122" s="397">
        <f t="shared" si="180"/>
        <v>0</v>
      </c>
      <c r="BP122" s="210">
        <f t="shared" si="181"/>
        <v>0</v>
      </c>
      <c r="BQ122" s="44">
        <f t="shared" si="182"/>
        <v>0</v>
      </c>
      <c r="BR122" s="70">
        <v>1164</v>
      </c>
    </row>
    <row r="123" spans="1:70" ht="17">
      <c r="A123" s="180"/>
      <c r="B123" s="72"/>
      <c r="C123" s="299" t="s">
        <v>2380</v>
      </c>
      <c r="D123" s="72"/>
      <c r="E123" s="580"/>
      <c r="F123" s="645"/>
      <c r="G123" s="86"/>
      <c r="H123" s="86"/>
      <c r="I123" s="86"/>
      <c r="J123" s="86"/>
      <c r="K123" s="86"/>
      <c r="L123" s="86"/>
      <c r="M123" s="86"/>
      <c r="N123" s="73"/>
      <c r="O123" s="86"/>
      <c r="P123" s="86"/>
      <c r="Q123" s="557"/>
      <c r="R123" s="557"/>
      <c r="S123" s="557"/>
      <c r="T123" s="557"/>
      <c r="U123" s="557"/>
      <c r="V123" s="557"/>
      <c r="W123" s="557"/>
      <c r="X123" s="557"/>
      <c r="Y123" s="557"/>
      <c r="Z123" s="557"/>
      <c r="AA123" s="557"/>
      <c r="AB123" s="557"/>
      <c r="AC123" s="557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557"/>
      <c r="AY123" s="557"/>
      <c r="AZ123" s="557"/>
      <c r="BA123" s="557"/>
      <c r="BB123" s="557"/>
      <c r="BC123" s="86"/>
      <c r="BD123" s="86"/>
      <c r="BE123" s="86"/>
      <c r="BF123" s="557"/>
      <c r="BG123" s="86"/>
      <c r="BH123" s="86"/>
      <c r="BI123" s="557"/>
      <c r="BJ123" s="86"/>
      <c r="BK123" s="86"/>
      <c r="BL123" s="557"/>
      <c r="BM123" s="86"/>
      <c r="BN123" s="86"/>
      <c r="BO123" s="86"/>
      <c r="BP123" s="86"/>
      <c r="BQ123" s="141"/>
      <c r="BR123" s="537"/>
    </row>
    <row r="124" spans="1:70" ht="12.75" customHeight="1">
      <c r="A124" s="44" t="str">
        <f t="shared" ref="A124:A129" si="190">"CR5"&amp;REPT(0,4-LEN(BR124))&amp;BR124</f>
        <v>CR52827</v>
      </c>
      <c r="B124" s="83" t="s">
        <v>2380</v>
      </c>
      <c r="C124" s="83" t="s">
        <v>2381</v>
      </c>
      <c r="D124" s="578" t="s">
        <v>65</v>
      </c>
      <c r="E124" s="582"/>
      <c r="F124" s="46" t="s">
        <v>331</v>
      </c>
      <c r="G124" s="288" t="s">
        <v>2393</v>
      </c>
      <c r="H124" s="118" t="s">
        <v>74</v>
      </c>
      <c r="I124" s="223" t="s">
        <v>1798</v>
      </c>
      <c r="J124" s="636" t="s">
        <v>1808</v>
      </c>
      <c r="K124" s="636" t="s">
        <v>1801</v>
      </c>
      <c r="L124" s="223" t="s">
        <v>1799</v>
      </c>
      <c r="M124" s="48">
        <v>1.3</v>
      </c>
      <c r="N124" s="44">
        <v>1</v>
      </c>
      <c r="O124" s="210"/>
      <c r="P124" s="210"/>
      <c r="Q124" s="49"/>
      <c r="R124" s="50"/>
      <c r="S124" s="51"/>
      <c r="T124" s="52"/>
      <c r="U124" s="124"/>
      <c r="V124" s="54"/>
      <c r="W124" s="55"/>
      <c r="X124" s="56"/>
      <c r="Y124" s="57"/>
      <c r="Z124" s="58"/>
      <c r="AA124" s="59"/>
      <c r="AB124" s="69"/>
      <c r="AC124" s="69"/>
      <c r="AD124" s="213">
        <f t="shared" ref="AD124:AD129" si="191">SUM(Q124:AC124)</f>
        <v>0</v>
      </c>
      <c r="AE124" s="61">
        <f t="shared" ref="AE124:AE129" si="192">N124*AD124</f>
        <v>0</v>
      </c>
      <c r="AF124" s="62"/>
      <c r="AG124" s="62"/>
      <c r="AH124" s="63"/>
      <c r="AI124" s="62"/>
      <c r="AJ124" s="62"/>
      <c r="AK124" s="62"/>
      <c r="AL124" s="516"/>
      <c r="AM124" s="510"/>
      <c r="AN124" s="62">
        <f>ROUND(CEILING(AR124*('Summary '!$J$4/100+1),5),0)-1</f>
        <v>309</v>
      </c>
      <c r="AO124" s="63">
        <f t="shared" ref="AO124:AO129" si="193">IF(P124=TRUE,-0.05,0)</f>
        <v>0</v>
      </c>
      <c r="AP124" s="63">
        <f t="shared" ref="AP124:AP129" si="194">IF(O124=TRUE,0.15,0)</f>
        <v>0</v>
      </c>
      <c r="AQ124" s="63"/>
      <c r="AR124" s="62">
        <v>254</v>
      </c>
      <c r="AS124" s="62"/>
      <c r="AT124" s="514"/>
      <c r="AU124" s="515"/>
      <c r="AV124" s="511">
        <f t="shared" ref="AV124:AV129" si="195">IF(OrderFormType="Wholesale",CEILING(AR124*ExchRate,ExchRateRoundUpTo),CEILING(AN124*ExchRate,ExchRateRoundUpTo)/1.22)</f>
        <v>254</v>
      </c>
      <c r="AW124" s="511">
        <f t="shared" ref="AW124:AW129" si="196">AV124*(1+AO124+AP124)</f>
        <v>254</v>
      </c>
      <c r="AX124" s="64"/>
      <c r="AY124" s="65"/>
      <c r="AZ124" s="66"/>
      <c r="BA124" s="67"/>
      <c r="BB124" s="68"/>
      <c r="BC124" s="45">
        <f t="shared" ref="BC124:BC129" si="197">SUM(AX124:BB124)</f>
        <v>0</v>
      </c>
      <c r="BD124" s="44">
        <f t="shared" ref="BD124:BD129" si="198">N124*BC124</f>
        <v>0</v>
      </c>
      <c r="BE124" s="512">
        <f t="shared" ref="BE124:BE129" si="199">AV124*(1.05+AO124+AP124)</f>
        <v>266.7</v>
      </c>
      <c r="BF124" s="69"/>
      <c r="BG124" s="210">
        <f t="shared" ref="BG124:BG129" si="200">$N124*BF124</f>
        <v>0</v>
      </c>
      <c r="BH124" s="512">
        <f t="shared" ref="BH124:BH130" si="201">$AV124*(1.1+$AO124+$AP124)</f>
        <v>279.40000000000003</v>
      </c>
      <c r="BI124" s="69"/>
      <c r="BJ124" s="44">
        <f t="shared" ref="BJ124:BJ129" si="202">N124*BI124</f>
        <v>0</v>
      </c>
      <c r="BK124" s="512">
        <f t="shared" ref="BK124:BK129" si="203">AV124*(1.15+AO124+AP124)</f>
        <v>292.09999999999997</v>
      </c>
      <c r="BL124" s="400"/>
      <c r="BM124" s="210">
        <f t="shared" ref="BM124:BM129" si="204">N124*BL124</f>
        <v>0</v>
      </c>
      <c r="BN124" s="512">
        <f t="shared" ref="BN124:BN129" si="205">AV124*(1.2+AO124+AP124)</f>
        <v>304.8</v>
      </c>
      <c r="BO124" s="397">
        <f t="shared" ref="BO124:BO129" si="206">(AD124*AW124)+(BC124*BE124)+(BF124*BH124)+(BI124*BK124)+(BL124*BN124)</f>
        <v>0</v>
      </c>
      <c r="BP124" s="210">
        <f t="shared" ref="BP124:BP129" si="207">AD124+BC124+BF124+BI124+BL124</f>
        <v>0</v>
      </c>
      <c r="BQ124" s="44">
        <f t="shared" ref="BQ124:BQ129" si="208">N124*BP124</f>
        <v>0</v>
      </c>
      <c r="BR124" s="70">
        <v>2827</v>
      </c>
    </row>
    <row r="125" spans="1:70" ht="12.75" customHeight="1">
      <c r="A125" s="44" t="str">
        <f t="shared" si="190"/>
        <v>CR52828</v>
      </c>
      <c r="B125" s="83" t="s">
        <v>2380</v>
      </c>
      <c r="C125" s="83" t="s">
        <v>2382</v>
      </c>
      <c r="D125" s="578" t="s">
        <v>65</v>
      </c>
      <c r="E125" s="582"/>
      <c r="F125" s="46" t="s">
        <v>331</v>
      </c>
      <c r="G125" s="288" t="s">
        <v>2394</v>
      </c>
      <c r="H125" s="118" t="s">
        <v>74</v>
      </c>
      <c r="I125" s="223" t="s">
        <v>1798</v>
      </c>
      <c r="J125" s="636" t="s">
        <v>1808</v>
      </c>
      <c r="K125" s="636" t="s">
        <v>1801</v>
      </c>
      <c r="L125" s="223" t="s">
        <v>1799</v>
      </c>
      <c r="M125" s="48">
        <v>1.2</v>
      </c>
      <c r="N125" s="44">
        <v>1</v>
      </c>
      <c r="O125" s="210"/>
      <c r="P125" s="210"/>
      <c r="Q125" s="49"/>
      <c r="R125" s="50"/>
      <c r="S125" s="51"/>
      <c r="T125" s="52"/>
      <c r="U125" s="124"/>
      <c r="V125" s="54"/>
      <c r="W125" s="55"/>
      <c r="X125" s="56"/>
      <c r="Y125" s="57"/>
      <c r="Z125" s="58"/>
      <c r="AA125" s="59"/>
      <c r="AB125" s="69"/>
      <c r="AC125" s="69"/>
      <c r="AD125" s="213">
        <f t="shared" si="191"/>
        <v>0</v>
      </c>
      <c r="AE125" s="61">
        <f t="shared" si="192"/>
        <v>0</v>
      </c>
      <c r="AF125" s="62"/>
      <c r="AG125" s="62"/>
      <c r="AH125" s="63"/>
      <c r="AI125" s="62"/>
      <c r="AJ125" s="62"/>
      <c r="AK125" s="62"/>
      <c r="AL125" s="516"/>
      <c r="AM125" s="510"/>
      <c r="AN125" s="62">
        <f>ROUND(CEILING(AR125*('Summary '!$J$4/100+1),5),0)-1</f>
        <v>304</v>
      </c>
      <c r="AO125" s="63">
        <f t="shared" si="193"/>
        <v>0</v>
      </c>
      <c r="AP125" s="63">
        <f t="shared" si="194"/>
        <v>0</v>
      </c>
      <c r="AQ125" s="63"/>
      <c r="AR125" s="62">
        <v>249</v>
      </c>
      <c r="AS125" s="62"/>
      <c r="AT125" s="514"/>
      <c r="AU125" s="515"/>
      <c r="AV125" s="511">
        <f t="shared" si="195"/>
        <v>249</v>
      </c>
      <c r="AW125" s="511">
        <f t="shared" si="196"/>
        <v>249</v>
      </c>
      <c r="AX125" s="64"/>
      <c r="AY125" s="65"/>
      <c r="AZ125" s="66"/>
      <c r="BA125" s="67"/>
      <c r="BB125" s="68"/>
      <c r="BC125" s="45">
        <f t="shared" si="197"/>
        <v>0</v>
      </c>
      <c r="BD125" s="44">
        <f t="shared" si="198"/>
        <v>0</v>
      </c>
      <c r="BE125" s="512">
        <f t="shared" si="199"/>
        <v>261.45</v>
      </c>
      <c r="BF125" s="69"/>
      <c r="BG125" s="210">
        <f t="shared" si="200"/>
        <v>0</v>
      </c>
      <c r="BH125" s="512">
        <f t="shared" si="201"/>
        <v>273.90000000000003</v>
      </c>
      <c r="BI125" s="69"/>
      <c r="BJ125" s="44">
        <f t="shared" si="202"/>
        <v>0</v>
      </c>
      <c r="BK125" s="512">
        <f t="shared" si="203"/>
        <v>286.34999999999997</v>
      </c>
      <c r="BL125" s="400"/>
      <c r="BM125" s="210">
        <f t="shared" si="204"/>
        <v>0</v>
      </c>
      <c r="BN125" s="512">
        <f t="shared" si="205"/>
        <v>298.8</v>
      </c>
      <c r="BO125" s="397">
        <f t="shared" si="206"/>
        <v>0</v>
      </c>
      <c r="BP125" s="210">
        <f t="shared" si="207"/>
        <v>0</v>
      </c>
      <c r="BQ125" s="44">
        <f t="shared" si="208"/>
        <v>0</v>
      </c>
      <c r="BR125" s="70">
        <v>2828</v>
      </c>
    </row>
    <row r="126" spans="1:70" ht="12.75" customHeight="1">
      <c r="A126" s="44" t="str">
        <f t="shared" si="190"/>
        <v>CR52829</v>
      </c>
      <c r="B126" s="83" t="s">
        <v>2380</v>
      </c>
      <c r="C126" s="83" t="s">
        <v>2383</v>
      </c>
      <c r="D126" s="578" t="s">
        <v>65</v>
      </c>
      <c r="E126" s="582"/>
      <c r="F126" s="46" t="s">
        <v>331</v>
      </c>
      <c r="G126" s="288" t="s">
        <v>2395</v>
      </c>
      <c r="H126" s="118" t="s">
        <v>74</v>
      </c>
      <c r="I126" s="223" t="s">
        <v>1798</v>
      </c>
      <c r="J126" s="636" t="s">
        <v>1808</v>
      </c>
      <c r="K126" s="636" t="s">
        <v>1801</v>
      </c>
      <c r="L126" s="223" t="s">
        <v>1799</v>
      </c>
      <c r="M126" s="48">
        <v>1.1000000000000001</v>
      </c>
      <c r="N126" s="44">
        <v>1</v>
      </c>
      <c r="O126" s="210"/>
      <c r="P126" s="210"/>
      <c r="Q126" s="49"/>
      <c r="R126" s="50"/>
      <c r="S126" s="51"/>
      <c r="T126" s="52"/>
      <c r="U126" s="124"/>
      <c r="V126" s="54"/>
      <c r="W126" s="55"/>
      <c r="X126" s="56"/>
      <c r="Y126" s="57"/>
      <c r="Z126" s="58"/>
      <c r="AA126" s="59"/>
      <c r="AB126" s="69"/>
      <c r="AC126" s="69"/>
      <c r="AD126" s="213">
        <f t="shared" si="191"/>
        <v>0</v>
      </c>
      <c r="AE126" s="61">
        <f t="shared" si="192"/>
        <v>0</v>
      </c>
      <c r="AF126" s="62"/>
      <c r="AG126" s="62"/>
      <c r="AH126" s="63"/>
      <c r="AI126" s="62"/>
      <c r="AJ126" s="62"/>
      <c r="AK126" s="62"/>
      <c r="AL126" s="516"/>
      <c r="AM126" s="510"/>
      <c r="AN126" s="62">
        <f>ROUND(CEILING(AR126*('Summary '!$J$4/100+1),5),0)-1</f>
        <v>299</v>
      </c>
      <c r="AO126" s="63">
        <f t="shared" si="193"/>
        <v>0</v>
      </c>
      <c r="AP126" s="63">
        <f t="shared" si="194"/>
        <v>0</v>
      </c>
      <c r="AQ126" s="63"/>
      <c r="AR126" s="62">
        <v>244</v>
      </c>
      <c r="AS126" s="62"/>
      <c r="AT126" s="514"/>
      <c r="AU126" s="515"/>
      <c r="AV126" s="511">
        <f t="shared" si="195"/>
        <v>244</v>
      </c>
      <c r="AW126" s="511">
        <f t="shared" si="196"/>
        <v>244</v>
      </c>
      <c r="AX126" s="64"/>
      <c r="AY126" s="65"/>
      <c r="AZ126" s="66"/>
      <c r="BA126" s="67"/>
      <c r="BB126" s="68"/>
      <c r="BC126" s="45">
        <f t="shared" si="197"/>
        <v>0</v>
      </c>
      <c r="BD126" s="44">
        <f t="shared" si="198"/>
        <v>0</v>
      </c>
      <c r="BE126" s="512">
        <f t="shared" si="199"/>
        <v>256.2</v>
      </c>
      <c r="BF126" s="69"/>
      <c r="BG126" s="210">
        <f t="shared" si="200"/>
        <v>0</v>
      </c>
      <c r="BH126" s="512">
        <f t="shared" si="201"/>
        <v>268.40000000000003</v>
      </c>
      <c r="BI126" s="69"/>
      <c r="BJ126" s="44">
        <f t="shared" si="202"/>
        <v>0</v>
      </c>
      <c r="BK126" s="512">
        <f t="shared" si="203"/>
        <v>280.59999999999997</v>
      </c>
      <c r="BL126" s="400"/>
      <c r="BM126" s="210">
        <f t="shared" si="204"/>
        <v>0</v>
      </c>
      <c r="BN126" s="512">
        <f t="shared" si="205"/>
        <v>292.8</v>
      </c>
      <c r="BO126" s="397">
        <f t="shared" si="206"/>
        <v>0</v>
      </c>
      <c r="BP126" s="210">
        <f t="shared" si="207"/>
        <v>0</v>
      </c>
      <c r="BQ126" s="44">
        <f t="shared" si="208"/>
        <v>0</v>
      </c>
      <c r="BR126" s="70">
        <v>2829</v>
      </c>
    </row>
    <row r="127" spans="1:70" ht="12.75" customHeight="1">
      <c r="A127" s="44" t="str">
        <f t="shared" si="190"/>
        <v>CR52830</v>
      </c>
      <c r="B127" s="83" t="s">
        <v>2380</v>
      </c>
      <c r="C127" s="83" t="s">
        <v>2384</v>
      </c>
      <c r="D127" s="578" t="s">
        <v>65</v>
      </c>
      <c r="E127" s="582"/>
      <c r="F127" s="46" t="s">
        <v>331</v>
      </c>
      <c r="G127" s="288" t="s">
        <v>2396</v>
      </c>
      <c r="H127" s="118" t="s">
        <v>74</v>
      </c>
      <c r="I127" s="223" t="s">
        <v>1798</v>
      </c>
      <c r="J127" s="636" t="s">
        <v>1808</v>
      </c>
      <c r="K127" s="636" t="s">
        <v>1801</v>
      </c>
      <c r="L127" s="223" t="s">
        <v>1799</v>
      </c>
      <c r="M127" s="48">
        <v>1.1000000000000001</v>
      </c>
      <c r="N127" s="44">
        <v>1</v>
      </c>
      <c r="O127" s="210"/>
      <c r="P127" s="210"/>
      <c r="Q127" s="49"/>
      <c r="R127" s="50"/>
      <c r="S127" s="51"/>
      <c r="T127" s="52"/>
      <c r="U127" s="124"/>
      <c r="V127" s="54"/>
      <c r="W127" s="55"/>
      <c r="X127" s="56"/>
      <c r="Y127" s="57"/>
      <c r="Z127" s="58"/>
      <c r="AA127" s="59"/>
      <c r="AB127" s="69"/>
      <c r="AC127" s="69"/>
      <c r="AD127" s="213">
        <f t="shared" si="191"/>
        <v>0</v>
      </c>
      <c r="AE127" s="61">
        <f t="shared" si="192"/>
        <v>0</v>
      </c>
      <c r="AF127" s="62"/>
      <c r="AG127" s="62"/>
      <c r="AH127" s="63"/>
      <c r="AI127" s="62"/>
      <c r="AJ127" s="62"/>
      <c r="AK127" s="62"/>
      <c r="AL127" s="516"/>
      <c r="AM127" s="510"/>
      <c r="AN127" s="62">
        <f>ROUND(CEILING(AR127*('Summary '!$J$4/100+1),5),0)-1</f>
        <v>299</v>
      </c>
      <c r="AO127" s="63">
        <f t="shared" si="193"/>
        <v>0</v>
      </c>
      <c r="AP127" s="63">
        <f t="shared" si="194"/>
        <v>0</v>
      </c>
      <c r="AQ127" s="63"/>
      <c r="AR127" s="62">
        <v>244</v>
      </c>
      <c r="AS127" s="62"/>
      <c r="AT127" s="514"/>
      <c r="AU127" s="515"/>
      <c r="AV127" s="511">
        <f t="shared" si="195"/>
        <v>244</v>
      </c>
      <c r="AW127" s="511">
        <f t="shared" si="196"/>
        <v>244</v>
      </c>
      <c r="AX127" s="64"/>
      <c r="AY127" s="65"/>
      <c r="AZ127" s="66"/>
      <c r="BA127" s="67"/>
      <c r="BB127" s="68"/>
      <c r="BC127" s="45">
        <f t="shared" si="197"/>
        <v>0</v>
      </c>
      <c r="BD127" s="44">
        <f t="shared" si="198"/>
        <v>0</v>
      </c>
      <c r="BE127" s="512">
        <f t="shared" si="199"/>
        <v>256.2</v>
      </c>
      <c r="BF127" s="69"/>
      <c r="BG127" s="210">
        <f t="shared" si="200"/>
        <v>0</v>
      </c>
      <c r="BH127" s="512">
        <f t="shared" si="201"/>
        <v>268.40000000000003</v>
      </c>
      <c r="BI127" s="69"/>
      <c r="BJ127" s="44">
        <f t="shared" si="202"/>
        <v>0</v>
      </c>
      <c r="BK127" s="512">
        <f t="shared" si="203"/>
        <v>280.59999999999997</v>
      </c>
      <c r="BL127" s="400"/>
      <c r="BM127" s="210">
        <f t="shared" si="204"/>
        <v>0</v>
      </c>
      <c r="BN127" s="512">
        <f t="shared" si="205"/>
        <v>292.8</v>
      </c>
      <c r="BO127" s="397">
        <f t="shared" si="206"/>
        <v>0</v>
      </c>
      <c r="BP127" s="210">
        <f t="shared" si="207"/>
        <v>0</v>
      </c>
      <c r="BQ127" s="44">
        <f t="shared" si="208"/>
        <v>0</v>
      </c>
      <c r="BR127" s="70">
        <v>2830</v>
      </c>
    </row>
    <row r="128" spans="1:70" ht="12.75" customHeight="1">
      <c r="A128" s="44" t="str">
        <f t="shared" si="190"/>
        <v>CR52831</v>
      </c>
      <c r="B128" s="83" t="s">
        <v>2380</v>
      </c>
      <c r="C128" s="83" t="s">
        <v>2385</v>
      </c>
      <c r="D128" s="578" t="s">
        <v>65</v>
      </c>
      <c r="E128" s="582"/>
      <c r="F128" s="46" t="s">
        <v>331</v>
      </c>
      <c r="G128" s="288" t="s">
        <v>2397</v>
      </c>
      <c r="H128" s="118" t="s">
        <v>74</v>
      </c>
      <c r="I128" s="223" t="s">
        <v>1798</v>
      </c>
      <c r="J128" s="636" t="s">
        <v>1808</v>
      </c>
      <c r="K128" s="636" t="s">
        <v>1801</v>
      </c>
      <c r="L128" s="223" t="s">
        <v>1799</v>
      </c>
      <c r="M128" s="48">
        <v>1.2</v>
      </c>
      <c r="N128" s="44">
        <v>1</v>
      </c>
      <c r="O128" s="210"/>
      <c r="P128" s="210"/>
      <c r="Q128" s="49"/>
      <c r="R128" s="50"/>
      <c r="S128" s="51"/>
      <c r="T128" s="52"/>
      <c r="U128" s="124"/>
      <c r="V128" s="54"/>
      <c r="W128" s="55"/>
      <c r="X128" s="56"/>
      <c r="Y128" s="57"/>
      <c r="Z128" s="58"/>
      <c r="AA128" s="59"/>
      <c r="AB128" s="69"/>
      <c r="AC128" s="69"/>
      <c r="AD128" s="213">
        <f t="shared" si="191"/>
        <v>0</v>
      </c>
      <c r="AE128" s="61">
        <f t="shared" si="192"/>
        <v>0</v>
      </c>
      <c r="AF128" s="62"/>
      <c r="AG128" s="62"/>
      <c r="AH128" s="63"/>
      <c r="AI128" s="62"/>
      <c r="AJ128" s="62"/>
      <c r="AK128" s="62"/>
      <c r="AL128" s="516"/>
      <c r="AM128" s="510"/>
      <c r="AN128" s="62">
        <f>ROUND(CEILING(AR128*('Summary '!$J$4/100+1),5),0)-1</f>
        <v>304</v>
      </c>
      <c r="AO128" s="63">
        <f t="shared" si="193"/>
        <v>0</v>
      </c>
      <c r="AP128" s="63">
        <f t="shared" si="194"/>
        <v>0</v>
      </c>
      <c r="AQ128" s="63"/>
      <c r="AR128" s="62">
        <v>249</v>
      </c>
      <c r="AS128" s="62"/>
      <c r="AT128" s="514"/>
      <c r="AU128" s="515"/>
      <c r="AV128" s="511">
        <f t="shared" si="195"/>
        <v>249</v>
      </c>
      <c r="AW128" s="511">
        <f t="shared" si="196"/>
        <v>249</v>
      </c>
      <c r="AX128" s="64"/>
      <c r="AY128" s="65"/>
      <c r="AZ128" s="66"/>
      <c r="BA128" s="67"/>
      <c r="BB128" s="68"/>
      <c r="BC128" s="45">
        <f t="shared" si="197"/>
        <v>0</v>
      </c>
      <c r="BD128" s="44">
        <f t="shared" si="198"/>
        <v>0</v>
      </c>
      <c r="BE128" s="512">
        <f t="shared" si="199"/>
        <v>261.45</v>
      </c>
      <c r="BF128" s="69"/>
      <c r="BG128" s="210">
        <f t="shared" si="200"/>
        <v>0</v>
      </c>
      <c r="BH128" s="512">
        <f t="shared" si="201"/>
        <v>273.90000000000003</v>
      </c>
      <c r="BI128" s="69"/>
      <c r="BJ128" s="44">
        <f t="shared" si="202"/>
        <v>0</v>
      </c>
      <c r="BK128" s="512">
        <f t="shared" si="203"/>
        <v>286.34999999999997</v>
      </c>
      <c r="BL128" s="400"/>
      <c r="BM128" s="210">
        <f t="shared" si="204"/>
        <v>0</v>
      </c>
      <c r="BN128" s="512">
        <f t="shared" si="205"/>
        <v>298.8</v>
      </c>
      <c r="BO128" s="397">
        <f t="shared" si="206"/>
        <v>0</v>
      </c>
      <c r="BP128" s="210">
        <f t="shared" si="207"/>
        <v>0</v>
      </c>
      <c r="BQ128" s="44">
        <f t="shared" si="208"/>
        <v>0</v>
      </c>
      <c r="BR128" s="70">
        <v>2831</v>
      </c>
    </row>
    <row r="129" spans="1:70" ht="12.75" customHeight="1">
      <c r="A129" s="44" t="str">
        <f t="shared" si="190"/>
        <v>CR52832</v>
      </c>
      <c r="B129" s="83" t="s">
        <v>2380</v>
      </c>
      <c r="C129" s="83" t="s">
        <v>2386</v>
      </c>
      <c r="D129" s="578" t="s">
        <v>65</v>
      </c>
      <c r="E129" s="582"/>
      <c r="F129" s="46" t="s">
        <v>331</v>
      </c>
      <c r="G129" s="288" t="s">
        <v>2398</v>
      </c>
      <c r="H129" s="118" t="s">
        <v>74</v>
      </c>
      <c r="I129" s="223" t="s">
        <v>1798</v>
      </c>
      <c r="J129" s="636" t="s">
        <v>1808</v>
      </c>
      <c r="K129" s="636" t="s">
        <v>1801</v>
      </c>
      <c r="L129" s="223" t="s">
        <v>1799</v>
      </c>
      <c r="M129" s="48">
        <v>1.3</v>
      </c>
      <c r="N129" s="44">
        <v>1</v>
      </c>
      <c r="O129" s="210"/>
      <c r="P129" s="210"/>
      <c r="Q129" s="49"/>
      <c r="R129" s="50"/>
      <c r="S129" s="51"/>
      <c r="T129" s="52"/>
      <c r="U129" s="124"/>
      <c r="V129" s="54"/>
      <c r="W129" s="55"/>
      <c r="X129" s="56"/>
      <c r="Y129" s="57"/>
      <c r="Z129" s="58"/>
      <c r="AA129" s="59"/>
      <c r="AB129" s="69"/>
      <c r="AC129" s="69"/>
      <c r="AD129" s="213">
        <f t="shared" si="191"/>
        <v>0</v>
      </c>
      <c r="AE129" s="61">
        <f t="shared" si="192"/>
        <v>0</v>
      </c>
      <c r="AF129" s="62"/>
      <c r="AG129" s="62"/>
      <c r="AH129" s="63"/>
      <c r="AI129" s="62"/>
      <c r="AJ129" s="62"/>
      <c r="AK129" s="62"/>
      <c r="AL129" s="516"/>
      <c r="AM129" s="510"/>
      <c r="AN129" s="62">
        <f>ROUND(CEILING(AR129*('Summary '!$J$4/100+1),5),0)-1</f>
        <v>309</v>
      </c>
      <c r="AO129" s="63">
        <f t="shared" si="193"/>
        <v>0</v>
      </c>
      <c r="AP129" s="63">
        <f t="shared" si="194"/>
        <v>0</v>
      </c>
      <c r="AQ129" s="63"/>
      <c r="AR129" s="62">
        <v>254</v>
      </c>
      <c r="AS129" s="62"/>
      <c r="AT129" s="514"/>
      <c r="AU129" s="515"/>
      <c r="AV129" s="511">
        <f t="shared" si="195"/>
        <v>254</v>
      </c>
      <c r="AW129" s="511">
        <f t="shared" si="196"/>
        <v>254</v>
      </c>
      <c r="AX129" s="64"/>
      <c r="AY129" s="65"/>
      <c r="AZ129" s="66"/>
      <c r="BA129" s="67"/>
      <c r="BB129" s="68"/>
      <c r="BC129" s="45">
        <f t="shared" si="197"/>
        <v>0</v>
      </c>
      <c r="BD129" s="44">
        <f t="shared" si="198"/>
        <v>0</v>
      </c>
      <c r="BE129" s="512">
        <f t="shared" si="199"/>
        <v>266.7</v>
      </c>
      <c r="BF129" s="69"/>
      <c r="BG129" s="210">
        <f t="shared" si="200"/>
        <v>0</v>
      </c>
      <c r="BH129" s="512">
        <f t="shared" si="201"/>
        <v>279.40000000000003</v>
      </c>
      <c r="BI129" s="69"/>
      <c r="BJ129" s="44">
        <f t="shared" si="202"/>
        <v>0</v>
      </c>
      <c r="BK129" s="512">
        <f t="shared" si="203"/>
        <v>292.09999999999997</v>
      </c>
      <c r="BL129" s="400"/>
      <c r="BM129" s="210">
        <f t="shared" si="204"/>
        <v>0</v>
      </c>
      <c r="BN129" s="512">
        <f t="shared" si="205"/>
        <v>304.8</v>
      </c>
      <c r="BO129" s="397">
        <f t="shared" si="206"/>
        <v>0</v>
      </c>
      <c r="BP129" s="210">
        <f t="shared" si="207"/>
        <v>0</v>
      </c>
      <c r="BQ129" s="44">
        <f t="shared" si="208"/>
        <v>0</v>
      </c>
      <c r="BR129" s="70">
        <v>2832</v>
      </c>
    </row>
    <row r="130" spans="1:70" ht="12.75" customHeight="1">
      <c r="A130" s="44" t="str">
        <f t="shared" ref="A130" si="209">"CR5"&amp;REPT(0,4-LEN(BR130))&amp;BR130</f>
        <v>CR52833</v>
      </c>
      <c r="B130" s="83" t="s">
        <v>2380</v>
      </c>
      <c r="C130" s="83" t="s">
        <v>2387</v>
      </c>
      <c r="D130" s="578" t="s">
        <v>65</v>
      </c>
      <c r="E130" s="582"/>
      <c r="F130" s="46" t="s">
        <v>331</v>
      </c>
      <c r="G130" s="288" t="s">
        <v>2399</v>
      </c>
      <c r="H130" s="118" t="s">
        <v>74</v>
      </c>
      <c r="I130" s="223" t="s">
        <v>1798</v>
      </c>
      <c r="J130" s="636" t="s">
        <v>1808</v>
      </c>
      <c r="K130" s="636" t="s">
        <v>1801</v>
      </c>
      <c r="L130" s="223" t="s">
        <v>1799</v>
      </c>
      <c r="M130" s="48">
        <v>1.1000000000000001</v>
      </c>
      <c r="N130" s="44">
        <v>1</v>
      </c>
      <c r="O130" s="210"/>
      <c r="P130" s="210"/>
      <c r="Q130" s="49"/>
      <c r="R130" s="50"/>
      <c r="S130" s="51"/>
      <c r="T130" s="52"/>
      <c r="U130" s="124"/>
      <c r="V130" s="54"/>
      <c r="W130" s="55"/>
      <c r="X130" s="56"/>
      <c r="Y130" s="57"/>
      <c r="Z130" s="58"/>
      <c r="AA130" s="59"/>
      <c r="AB130" s="69"/>
      <c r="AC130" s="69"/>
      <c r="AD130" s="213">
        <f t="shared" ref="AD130" si="210">SUM(Q130:AC130)</f>
        <v>0</v>
      </c>
      <c r="AE130" s="61">
        <f t="shared" ref="AE130" si="211">N130*AD130</f>
        <v>0</v>
      </c>
      <c r="AF130" s="62"/>
      <c r="AG130" s="62"/>
      <c r="AH130" s="63"/>
      <c r="AI130" s="62"/>
      <c r="AJ130" s="62"/>
      <c r="AK130" s="62"/>
      <c r="AL130" s="516"/>
      <c r="AM130" s="510"/>
      <c r="AN130" s="62">
        <f>ROUND(CEILING(AR130*('Summary '!$J$4/100+1),5),0)-1</f>
        <v>299</v>
      </c>
      <c r="AO130" s="63">
        <f t="shared" ref="AO130" si="212">IF(P130=TRUE,-0.05,0)</f>
        <v>0</v>
      </c>
      <c r="AP130" s="63">
        <f t="shared" ref="AP130" si="213">IF(O130=TRUE,0.15,0)</f>
        <v>0</v>
      </c>
      <c r="AQ130" s="63"/>
      <c r="AR130" s="62">
        <v>244</v>
      </c>
      <c r="AS130" s="62"/>
      <c r="AT130" s="514"/>
      <c r="AU130" s="515"/>
      <c r="AV130" s="511">
        <f t="shared" ref="AV130" si="214">IF(OrderFormType="Wholesale",CEILING(AR130*ExchRate,ExchRateRoundUpTo),CEILING(AN130*ExchRate,ExchRateRoundUpTo)/1.22)</f>
        <v>244</v>
      </c>
      <c r="AW130" s="511">
        <f t="shared" ref="AW130" si="215">AV130*(1+AO130+AP130)</f>
        <v>244</v>
      </c>
      <c r="AX130" s="64"/>
      <c r="AY130" s="65"/>
      <c r="AZ130" s="66"/>
      <c r="BA130" s="67"/>
      <c r="BB130" s="68"/>
      <c r="BC130" s="45">
        <f t="shared" ref="BC130" si="216">SUM(AX130:BB130)</f>
        <v>0</v>
      </c>
      <c r="BD130" s="44">
        <f t="shared" ref="BD130" si="217">N130*BC130</f>
        <v>0</v>
      </c>
      <c r="BE130" s="512">
        <f t="shared" ref="BE130" si="218">AV130*(1.05+AO130+AP130)</f>
        <v>256.2</v>
      </c>
      <c r="BF130" s="69"/>
      <c r="BG130" s="210">
        <f t="shared" ref="BG130" si="219">$N130*BF130</f>
        <v>0</v>
      </c>
      <c r="BH130" s="512">
        <f t="shared" si="201"/>
        <v>268.40000000000003</v>
      </c>
      <c r="BI130" s="69"/>
      <c r="BJ130" s="44">
        <f t="shared" ref="BJ130" si="220">N130*BI130</f>
        <v>0</v>
      </c>
      <c r="BK130" s="512">
        <f t="shared" ref="BK130" si="221">AV130*(1.15+AO130+AP130)</f>
        <v>280.59999999999997</v>
      </c>
      <c r="BL130" s="400"/>
      <c r="BM130" s="210">
        <f t="shared" ref="BM130" si="222">N130*BL130</f>
        <v>0</v>
      </c>
      <c r="BN130" s="512">
        <f t="shared" ref="BN130" si="223">AV130*(1.2+AO130+AP130)</f>
        <v>292.8</v>
      </c>
      <c r="BO130" s="397">
        <f t="shared" ref="BO130" si="224">(AD130*AW130)+(BC130*BE130)+(BF130*BH130)+(BI130*BK130)+(BL130*BN130)</f>
        <v>0</v>
      </c>
      <c r="BP130" s="210">
        <f t="shared" ref="BP130" si="225">AD130+BC130+BF130+BI130+BL130</f>
        <v>0</v>
      </c>
      <c r="BQ130" s="44">
        <f t="shared" ref="BQ130" si="226">N130*BP130</f>
        <v>0</v>
      </c>
      <c r="BR130" s="70">
        <v>2833</v>
      </c>
    </row>
    <row r="131" spans="1:70" ht="17">
      <c r="A131" s="180"/>
      <c r="B131" s="72"/>
      <c r="C131" s="299" t="s">
        <v>1220</v>
      </c>
      <c r="D131" s="72"/>
      <c r="E131" s="580"/>
      <c r="F131" s="645"/>
      <c r="G131" s="86"/>
      <c r="H131" s="86"/>
      <c r="I131" s="86"/>
      <c r="J131" s="86"/>
      <c r="K131" s="86"/>
      <c r="L131" s="86"/>
      <c r="M131" s="86"/>
      <c r="N131" s="73"/>
      <c r="O131" s="86"/>
      <c r="P131" s="86"/>
      <c r="Q131" s="557"/>
      <c r="R131" s="557"/>
      <c r="S131" s="557"/>
      <c r="T131" s="557"/>
      <c r="U131" s="557"/>
      <c r="V131" s="557"/>
      <c r="W131" s="557"/>
      <c r="X131" s="557"/>
      <c r="Y131" s="557"/>
      <c r="Z131" s="557"/>
      <c r="AA131" s="557"/>
      <c r="AB131" s="557"/>
      <c r="AC131" s="557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557"/>
      <c r="AY131" s="557"/>
      <c r="AZ131" s="557"/>
      <c r="BA131" s="557"/>
      <c r="BB131" s="557"/>
      <c r="BC131" s="86"/>
      <c r="BD131" s="86"/>
      <c r="BE131" s="86"/>
      <c r="BF131" s="557"/>
      <c r="BG131" s="86"/>
      <c r="BH131" s="86"/>
      <c r="BI131" s="557"/>
      <c r="BJ131" s="86"/>
      <c r="BK131" s="86"/>
      <c r="BL131" s="557"/>
      <c r="BM131" s="86"/>
      <c r="BN131" s="86"/>
      <c r="BO131" s="86"/>
      <c r="BP131" s="86"/>
      <c r="BQ131" s="141"/>
      <c r="BR131" s="537"/>
    </row>
    <row r="132" spans="1:70" ht="12.75" customHeight="1">
      <c r="A132" s="44" t="str">
        <f t="shared" ref="A132:A137" si="227">"CR5"&amp;REPT(0,4-LEN(BR132))&amp;BR132</f>
        <v>CR51919</v>
      </c>
      <c r="B132" s="83" t="s">
        <v>1220</v>
      </c>
      <c r="C132" s="83" t="s">
        <v>1221</v>
      </c>
      <c r="D132" s="578" t="s">
        <v>65</v>
      </c>
      <c r="E132" s="582"/>
      <c r="F132" s="46" t="s">
        <v>331</v>
      </c>
      <c r="G132" s="650" t="s">
        <v>2059</v>
      </c>
      <c r="H132" s="118" t="s">
        <v>74</v>
      </c>
      <c r="I132" s="223" t="s">
        <v>1798</v>
      </c>
      <c r="J132" s="636" t="s">
        <v>1808</v>
      </c>
      <c r="K132" s="636" t="s">
        <v>1801</v>
      </c>
      <c r="L132" s="223" t="s">
        <v>1799</v>
      </c>
      <c r="M132" s="48">
        <v>2.5</v>
      </c>
      <c r="N132" s="44">
        <v>1</v>
      </c>
      <c r="O132" s="210"/>
      <c r="P132" s="210"/>
      <c r="Q132" s="49"/>
      <c r="R132" s="50"/>
      <c r="S132" s="51"/>
      <c r="T132" s="52"/>
      <c r="U132" s="124"/>
      <c r="V132" s="54"/>
      <c r="W132" s="55"/>
      <c r="X132" s="56"/>
      <c r="Y132" s="57"/>
      <c r="Z132" s="58"/>
      <c r="AA132" s="59"/>
      <c r="AB132" s="69"/>
      <c r="AC132" s="69"/>
      <c r="AD132" s="213">
        <f t="shared" ref="AD132:AD206" si="228">SUM(Q132:AC132)</f>
        <v>0</v>
      </c>
      <c r="AE132" s="61">
        <f t="shared" ref="AE132:AE137" si="229">N132*AD132</f>
        <v>0</v>
      </c>
      <c r="AF132" s="62"/>
      <c r="AG132" s="62"/>
      <c r="AH132" s="63"/>
      <c r="AI132" s="62"/>
      <c r="AJ132" s="62"/>
      <c r="AK132" s="62"/>
      <c r="AL132" s="516"/>
      <c r="AM132" s="510"/>
      <c r="AN132" s="62">
        <f>ROUND(CEILING(AR132*('Summary '!$J$4/100+1),5),0)-1</f>
        <v>324</v>
      </c>
      <c r="AO132" s="63">
        <f t="shared" si="103"/>
        <v>0</v>
      </c>
      <c r="AP132" s="63">
        <f t="shared" si="104"/>
        <v>0</v>
      </c>
      <c r="AQ132" s="63"/>
      <c r="AR132" s="62">
        <v>264</v>
      </c>
      <c r="AS132" s="62"/>
      <c r="AT132" s="514"/>
      <c r="AU132" s="515"/>
      <c r="AV132" s="511">
        <f t="shared" ref="AV132:AV137" si="230">IF(OrderFormType="Wholesale",CEILING(AR132*ExchRate,ExchRateRoundUpTo),CEILING(AN132*ExchRate,ExchRateRoundUpTo)/1.22)</f>
        <v>264</v>
      </c>
      <c r="AW132" s="511">
        <f t="shared" ref="AW132:AW137" si="231">AV132*(1+AO132+AP132)</f>
        <v>264</v>
      </c>
      <c r="AX132" s="64"/>
      <c r="AY132" s="65"/>
      <c r="AZ132" s="66"/>
      <c r="BA132" s="67"/>
      <c r="BB132" s="68"/>
      <c r="BC132" s="45">
        <f t="shared" ref="BC132:BC137" si="232">SUM(AX132:BB132)</f>
        <v>0</v>
      </c>
      <c r="BD132" s="44">
        <f t="shared" ref="BD132:BD137" si="233">N132*BC132</f>
        <v>0</v>
      </c>
      <c r="BE132" s="512">
        <f t="shared" ref="BE132:BE137" si="234">AV132*(1.05+AO132+AP132)</f>
        <v>277.2</v>
      </c>
      <c r="BF132" s="69"/>
      <c r="BG132" s="210">
        <f t="shared" si="105"/>
        <v>0</v>
      </c>
      <c r="BH132" s="512">
        <f t="shared" ref="BH132:BH142" si="235">$AV132*(1.1+$AO132+$AP132)</f>
        <v>290.40000000000003</v>
      </c>
      <c r="BI132" s="69"/>
      <c r="BJ132" s="44">
        <f t="shared" ref="BJ132:BJ137" si="236">N132*BI132</f>
        <v>0</v>
      </c>
      <c r="BK132" s="512">
        <f t="shared" ref="BK132:BK137" si="237">AV132*(1.15+AO132+AP132)</f>
        <v>303.59999999999997</v>
      </c>
      <c r="BL132" s="400"/>
      <c r="BM132" s="210">
        <f t="shared" ref="BM132:BM137" si="238">N132*BL132</f>
        <v>0</v>
      </c>
      <c r="BN132" s="512">
        <f t="shared" ref="BN132:BN137" si="239">AV132*(1.2+AO132+AP132)</f>
        <v>316.8</v>
      </c>
      <c r="BO132" s="397">
        <f t="shared" ref="BO132:BO137" si="240">(AD132*AW132)+(BC132*BE132)+(BF132*BH132)+(BI132*BK132)+(BL132*BN132)</f>
        <v>0</v>
      </c>
      <c r="BP132" s="210">
        <f t="shared" ref="BP132:BP137" si="241">AD132+BC132+BF132+BI132+BL132</f>
        <v>0</v>
      </c>
      <c r="BQ132" s="44">
        <f t="shared" ref="BQ132:BQ137" si="242">N132*BP132</f>
        <v>0</v>
      </c>
      <c r="BR132" s="70">
        <v>1919</v>
      </c>
    </row>
    <row r="133" spans="1:70" ht="12.75" customHeight="1">
      <c r="A133" s="44" t="str">
        <f t="shared" si="227"/>
        <v>CR51920</v>
      </c>
      <c r="B133" s="83" t="s">
        <v>1220</v>
      </c>
      <c r="C133" s="83" t="s">
        <v>1222</v>
      </c>
      <c r="D133" s="578" t="s">
        <v>65</v>
      </c>
      <c r="E133" s="582"/>
      <c r="F133" s="46" t="s">
        <v>331</v>
      </c>
      <c r="G133" s="650" t="s">
        <v>2060</v>
      </c>
      <c r="H133" s="118" t="s">
        <v>74</v>
      </c>
      <c r="I133" s="223" t="s">
        <v>1798</v>
      </c>
      <c r="J133" s="636" t="s">
        <v>1808</v>
      </c>
      <c r="K133" s="636" t="s">
        <v>1801</v>
      </c>
      <c r="L133" s="223" t="s">
        <v>1799</v>
      </c>
      <c r="M133" s="48">
        <v>1.9</v>
      </c>
      <c r="N133" s="44">
        <v>1</v>
      </c>
      <c r="O133" s="210"/>
      <c r="P133" s="210"/>
      <c r="Q133" s="49"/>
      <c r="R133" s="50"/>
      <c r="S133" s="51"/>
      <c r="T133" s="52"/>
      <c r="U133" s="124"/>
      <c r="V133" s="54"/>
      <c r="W133" s="55"/>
      <c r="X133" s="56"/>
      <c r="Y133" s="57"/>
      <c r="Z133" s="58"/>
      <c r="AA133" s="59"/>
      <c r="AB133" s="69"/>
      <c r="AC133" s="69"/>
      <c r="AD133" s="213">
        <f t="shared" si="228"/>
        <v>0</v>
      </c>
      <c r="AE133" s="61">
        <f t="shared" si="229"/>
        <v>0</v>
      </c>
      <c r="AF133" s="62"/>
      <c r="AG133" s="62"/>
      <c r="AH133" s="63"/>
      <c r="AI133" s="62"/>
      <c r="AJ133" s="62"/>
      <c r="AK133" s="62"/>
      <c r="AL133" s="516"/>
      <c r="AM133" s="510"/>
      <c r="AN133" s="62">
        <f>ROUND(CEILING(AR133*('Summary '!$J$4/100+1),5),0)-1</f>
        <v>309</v>
      </c>
      <c r="AO133" s="63">
        <f t="shared" si="103"/>
        <v>0</v>
      </c>
      <c r="AP133" s="63">
        <f t="shared" si="104"/>
        <v>0</v>
      </c>
      <c r="AQ133" s="63"/>
      <c r="AR133" s="62">
        <v>254</v>
      </c>
      <c r="AS133" s="62"/>
      <c r="AT133" s="514"/>
      <c r="AU133" s="515"/>
      <c r="AV133" s="511">
        <f t="shared" si="230"/>
        <v>254</v>
      </c>
      <c r="AW133" s="511">
        <f t="shared" si="231"/>
        <v>254</v>
      </c>
      <c r="AX133" s="64"/>
      <c r="AY133" s="65"/>
      <c r="AZ133" s="66"/>
      <c r="BA133" s="67"/>
      <c r="BB133" s="68"/>
      <c r="BC133" s="45">
        <f t="shared" si="232"/>
        <v>0</v>
      </c>
      <c r="BD133" s="44">
        <f t="shared" si="233"/>
        <v>0</v>
      </c>
      <c r="BE133" s="512">
        <f t="shared" si="234"/>
        <v>266.7</v>
      </c>
      <c r="BF133" s="69"/>
      <c r="BG133" s="210">
        <f t="shared" si="105"/>
        <v>0</v>
      </c>
      <c r="BH133" s="512">
        <f t="shared" si="235"/>
        <v>279.40000000000003</v>
      </c>
      <c r="BI133" s="69"/>
      <c r="BJ133" s="44">
        <f t="shared" si="236"/>
        <v>0</v>
      </c>
      <c r="BK133" s="512">
        <f t="shared" si="237"/>
        <v>292.09999999999997</v>
      </c>
      <c r="BL133" s="400"/>
      <c r="BM133" s="210">
        <f t="shared" si="238"/>
        <v>0</v>
      </c>
      <c r="BN133" s="512">
        <f t="shared" si="239"/>
        <v>304.8</v>
      </c>
      <c r="BO133" s="397">
        <f t="shared" si="240"/>
        <v>0</v>
      </c>
      <c r="BP133" s="210">
        <f t="shared" si="241"/>
        <v>0</v>
      </c>
      <c r="BQ133" s="44">
        <f t="shared" si="242"/>
        <v>0</v>
      </c>
      <c r="BR133" s="70">
        <v>1920</v>
      </c>
    </row>
    <row r="134" spans="1:70" ht="12.75" customHeight="1">
      <c r="A134" s="44" t="str">
        <f t="shared" si="227"/>
        <v>CR51921</v>
      </c>
      <c r="B134" s="83" t="s">
        <v>1220</v>
      </c>
      <c r="C134" s="83" t="s">
        <v>1223</v>
      </c>
      <c r="D134" s="578" t="s">
        <v>65</v>
      </c>
      <c r="E134" s="582"/>
      <c r="F134" s="46" t="s">
        <v>331</v>
      </c>
      <c r="G134" s="650" t="s">
        <v>2061</v>
      </c>
      <c r="H134" s="118" t="s">
        <v>74</v>
      </c>
      <c r="I134" s="223" t="s">
        <v>1798</v>
      </c>
      <c r="J134" s="636" t="s">
        <v>1808</v>
      </c>
      <c r="K134" s="636" t="s">
        <v>1801</v>
      </c>
      <c r="L134" s="223" t="s">
        <v>1799</v>
      </c>
      <c r="M134" s="48">
        <v>2.15</v>
      </c>
      <c r="N134" s="44">
        <v>1</v>
      </c>
      <c r="O134" s="210"/>
      <c r="P134" s="210"/>
      <c r="Q134" s="49"/>
      <c r="R134" s="50"/>
      <c r="S134" s="51"/>
      <c r="T134" s="52"/>
      <c r="U134" s="124"/>
      <c r="V134" s="54"/>
      <c r="W134" s="55"/>
      <c r="X134" s="56"/>
      <c r="Y134" s="57"/>
      <c r="Z134" s="58"/>
      <c r="AA134" s="59"/>
      <c r="AB134" s="69"/>
      <c r="AC134" s="69"/>
      <c r="AD134" s="213">
        <f t="shared" si="228"/>
        <v>0</v>
      </c>
      <c r="AE134" s="61">
        <f t="shared" si="229"/>
        <v>0</v>
      </c>
      <c r="AF134" s="62"/>
      <c r="AG134" s="62"/>
      <c r="AH134" s="63"/>
      <c r="AI134" s="62"/>
      <c r="AJ134" s="62"/>
      <c r="AK134" s="62"/>
      <c r="AL134" s="516"/>
      <c r="AM134" s="510"/>
      <c r="AN134" s="62">
        <f>ROUND(CEILING(AR134*('Summary '!$J$4/100+1),5),0)-1</f>
        <v>334</v>
      </c>
      <c r="AO134" s="63">
        <f t="shared" si="103"/>
        <v>0</v>
      </c>
      <c r="AP134" s="63">
        <f t="shared" si="104"/>
        <v>0</v>
      </c>
      <c r="AQ134" s="63"/>
      <c r="AR134" s="62">
        <v>274</v>
      </c>
      <c r="AS134" s="62"/>
      <c r="AT134" s="514"/>
      <c r="AU134" s="515"/>
      <c r="AV134" s="511">
        <f t="shared" si="230"/>
        <v>274</v>
      </c>
      <c r="AW134" s="511">
        <f t="shared" si="231"/>
        <v>274</v>
      </c>
      <c r="AX134" s="64"/>
      <c r="AY134" s="65"/>
      <c r="AZ134" s="66"/>
      <c r="BA134" s="67"/>
      <c r="BB134" s="68"/>
      <c r="BC134" s="45">
        <f t="shared" si="232"/>
        <v>0</v>
      </c>
      <c r="BD134" s="44">
        <f t="shared" si="233"/>
        <v>0</v>
      </c>
      <c r="BE134" s="512">
        <f t="shared" si="234"/>
        <v>287.7</v>
      </c>
      <c r="BF134" s="69"/>
      <c r="BG134" s="210">
        <f t="shared" si="105"/>
        <v>0</v>
      </c>
      <c r="BH134" s="512">
        <f t="shared" si="235"/>
        <v>301.40000000000003</v>
      </c>
      <c r="BI134" s="69"/>
      <c r="BJ134" s="44">
        <f t="shared" si="236"/>
        <v>0</v>
      </c>
      <c r="BK134" s="512">
        <f t="shared" si="237"/>
        <v>315.09999999999997</v>
      </c>
      <c r="BL134" s="400"/>
      <c r="BM134" s="210">
        <f t="shared" si="238"/>
        <v>0</v>
      </c>
      <c r="BN134" s="512">
        <f t="shared" si="239"/>
        <v>328.8</v>
      </c>
      <c r="BO134" s="397">
        <f t="shared" si="240"/>
        <v>0</v>
      </c>
      <c r="BP134" s="210">
        <f t="shared" si="241"/>
        <v>0</v>
      </c>
      <c r="BQ134" s="44">
        <f t="shared" si="242"/>
        <v>0</v>
      </c>
      <c r="BR134" s="70">
        <v>1921</v>
      </c>
    </row>
    <row r="135" spans="1:70" ht="12.75" customHeight="1">
      <c r="A135" s="44" t="str">
        <f t="shared" si="227"/>
        <v>CR51922</v>
      </c>
      <c r="B135" s="83" t="s">
        <v>1220</v>
      </c>
      <c r="C135" s="83" t="s">
        <v>1224</v>
      </c>
      <c r="D135" s="578" t="s">
        <v>65</v>
      </c>
      <c r="E135" s="582"/>
      <c r="F135" s="46" t="s">
        <v>331</v>
      </c>
      <c r="G135" s="650" t="s">
        <v>2062</v>
      </c>
      <c r="H135" s="118" t="s">
        <v>74</v>
      </c>
      <c r="I135" s="223" t="s">
        <v>1798</v>
      </c>
      <c r="J135" s="636" t="s">
        <v>1808</v>
      </c>
      <c r="K135" s="636" t="s">
        <v>1801</v>
      </c>
      <c r="L135" s="223" t="s">
        <v>1799</v>
      </c>
      <c r="M135" s="48">
        <v>1.9</v>
      </c>
      <c r="N135" s="44">
        <v>1</v>
      </c>
      <c r="O135" s="210"/>
      <c r="P135" s="210"/>
      <c r="Q135" s="49"/>
      <c r="R135" s="50"/>
      <c r="S135" s="51"/>
      <c r="T135" s="52"/>
      <c r="U135" s="124"/>
      <c r="V135" s="54"/>
      <c r="W135" s="55"/>
      <c r="X135" s="56"/>
      <c r="Y135" s="57"/>
      <c r="Z135" s="58"/>
      <c r="AA135" s="59"/>
      <c r="AB135" s="69"/>
      <c r="AC135" s="69"/>
      <c r="AD135" s="213">
        <f t="shared" si="228"/>
        <v>0</v>
      </c>
      <c r="AE135" s="61">
        <f t="shared" si="229"/>
        <v>0</v>
      </c>
      <c r="AF135" s="62"/>
      <c r="AG135" s="62"/>
      <c r="AH135" s="63"/>
      <c r="AI135" s="62"/>
      <c r="AJ135" s="62"/>
      <c r="AK135" s="62"/>
      <c r="AL135" s="516"/>
      <c r="AM135" s="510"/>
      <c r="AN135" s="62">
        <f>ROUND(CEILING(AR135*('Summary '!$J$4/100+1),5),0)-1</f>
        <v>329</v>
      </c>
      <c r="AO135" s="63">
        <f t="shared" si="103"/>
        <v>0</v>
      </c>
      <c r="AP135" s="63">
        <f t="shared" si="104"/>
        <v>0</v>
      </c>
      <c r="AQ135" s="63"/>
      <c r="AR135" s="62">
        <v>269</v>
      </c>
      <c r="AS135" s="62"/>
      <c r="AT135" s="514"/>
      <c r="AU135" s="515"/>
      <c r="AV135" s="511">
        <f t="shared" si="230"/>
        <v>269</v>
      </c>
      <c r="AW135" s="511">
        <f t="shared" si="231"/>
        <v>269</v>
      </c>
      <c r="AX135" s="64"/>
      <c r="AY135" s="65"/>
      <c r="AZ135" s="66"/>
      <c r="BA135" s="67"/>
      <c r="BB135" s="68"/>
      <c r="BC135" s="45">
        <f t="shared" si="232"/>
        <v>0</v>
      </c>
      <c r="BD135" s="44">
        <f t="shared" si="233"/>
        <v>0</v>
      </c>
      <c r="BE135" s="512">
        <f t="shared" si="234"/>
        <v>282.45</v>
      </c>
      <c r="BF135" s="69"/>
      <c r="BG135" s="210">
        <f t="shared" si="105"/>
        <v>0</v>
      </c>
      <c r="BH135" s="512">
        <f t="shared" si="235"/>
        <v>295.90000000000003</v>
      </c>
      <c r="BI135" s="69"/>
      <c r="BJ135" s="44">
        <f t="shared" si="236"/>
        <v>0</v>
      </c>
      <c r="BK135" s="512">
        <f t="shared" si="237"/>
        <v>309.34999999999997</v>
      </c>
      <c r="BL135" s="400"/>
      <c r="BM135" s="210">
        <f t="shared" si="238"/>
        <v>0</v>
      </c>
      <c r="BN135" s="512">
        <f t="shared" si="239"/>
        <v>322.8</v>
      </c>
      <c r="BO135" s="397">
        <f t="shared" si="240"/>
        <v>0</v>
      </c>
      <c r="BP135" s="210">
        <f t="shared" si="241"/>
        <v>0</v>
      </c>
      <c r="BQ135" s="44">
        <f t="shared" si="242"/>
        <v>0</v>
      </c>
      <c r="BR135" s="70">
        <v>1922</v>
      </c>
    </row>
    <row r="136" spans="1:70" ht="12.75" customHeight="1">
      <c r="A136" s="44" t="str">
        <f t="shared" si="227"/>
        <v>CR51923</v>
      </c>
      <c r="B136" s="83" t="s">
        <v>1220</v>
      </c>
      <c r="C136" s="83" t="s">
        <v>1225</v>
      </c>
      <c r="D136" s="578" t="s">
        <v>65</v>
      </c>
      <c r="E136" s="582"/>
      <c r="F136" s="46" t="s">
        <v>331</v>
      </c>
      <c r="G136" s="650" t="s">
        <v>2063</v>
      </c>
      <c r="H136" s="118" t="s">
        <v>74</v>
      </c>
      <c r="I136" s="223" t="s">
        <v>1798</v>
      </c>
      <c r="J136" s="636" t="s">
        <v>1808</v>
      </c>
      <c r="K136" s="636" t="s">
        <v>1801</v>
      </c>
      <c r="L136" s="223" t="s">
        <v>1799</v>
      </c>
      <c r="M136" s="48">
        <v>1.6</v>
      </c>
      <c r="N136" s="44">
        <v>1</v>
      </c>
      <c r="O136" s="210"/>
      <c r="P136" s="210"/>
      <c r="Q136" s="49"/>
      <c r="R136" s="50"/>
      <c r="S136" s="51"/>
      <c r="T136" s="52"/>
      <c r="U136" s="124"/>
      <c r="V136" s="54"/>
      <c r="W136" s="55"/>
      <c r="X136" s="56"/>
      <c r="Y136" s="57"/>
      <c r="Z136" s="58"/>
      <c r="AA136" s="59"/>
      <c r="AB136" s="69"/>
      <c r="AC136" s="69"/>
      <c r="AD136" s="213">
        <f t="shared" si="228"/>
        <v>0</v>
      </c>
      <c r="AE136" s="61">
        <f t="shared" si="229"/>
        <v>0</v>
      </c>
      <c r="AF136" s="62"/>
      <c r="AG136" s="62"/>
      <c r="AH136" s="63"/>
      <c r="AI136" s="62"/>
      <c r="AJ136" s="62"/>
      <c r="AK136" s="62"/>
      <c r="AL136" s="516"/>
      <c r="AM136" s="510"/>
      <c r="AN136" s="62">
        <f>ROUND(CEILING(AR136*('Summary '!$J$4/100+1),5),0)-1</f>
        <v>329</v>
      </c>
      <c r="AO136" s="63">
        <f t="shared" si="103"/>
        <v>0</v>
      </c>
      <c r="AP136" s="63">
        <f t="shared" si="104"/>
        <v>0</v>
      </c>
      <c r="AQ136" s="63"/>
      <c r="AR136" s="62">
        <v>269</v>
      </c>
      <c r="AS136" s="62"/>
      <c r="AT136" s="514"/>
      <c r="AU136" s="515"/>
      <c r="AV136" s="511">
        <f t="shared" si="230"/>
        <v>269</v>
      </c>
      <c r="AW136" s="511">
        <f t="shared" si="231"/>
        <v>269</v>
      </c>
      <c r="AX136" s="64"/>
      <c r="AY136" s="65"/>
      <c r="AZ136" s="66"/>
      <c r="BA136" s="67"/>
      <c r="BB136" s="68"/>
      <c r="BC136" s="45">
        <f t="shared" si="232"/>
        <v>0</v>
      </c>
      <c r="BD136" s="44">
        <f t="shared" si="233"/>
        <v>0</v>
      </c>
      <c r="BE136" s="512">
        <f t="shared" si="234"/>
        <v>282.45</v>
      </c>
      <c r="BF136" s="69"/>
      <c r="BG136" s="210">
        <f t="shared" ref="BG136:BG200" si="243">$N136*BF136</f>
        <v>0</v>
      </c>
      <c r="BH136" s="512">
        <f t="shared" si="235"/>
        <v>295.90000000000003</v>
      </c>
      <c r="BI136" s="69"/>
      <c r="BJ136" s="44">
        <f t="shared" si="236"/>
        <v>0</v>
      </c>
      <c r="BK136" s="512">
        <f t="shared" si="237"/>
        <v>309.34999999999997</v>
      </c>
      <c r="BL136" s="400"/>
      <c r="BM136" s="210">
        <f t="shared" si="238"/>
        <v>0</v>
      </c>
      <c r="BN136" s="512">
        <f t="shared" si="239"/>
        <v>322.8</v>
      </c>
      <c r="BO136" s="397">
        <f t="shared" si="240"/>
        <v>0</v>
      </c>
      <c r="BP136" s="210">
        <f t="shared" si="241"/>
        <v>0</v>
      </c>
      <c r="BQ136" s="44">
        <f t="shared" si="242"/>
        <v>0</v>
      </c>
      <c r="BR136" s="70">
        <v>1923</v>
      </c>
    </row>
    <row r="137" spans="1:70" ht="12.75" customHeight="1">
      <c r="A137" s="44" t="str">
        <f t="shared" si="227"/>
        <v>CR51924</v>
      </c>
      <c r="B137" s="83" t="s">
        <v>1220</v>
      </c>
      <c r="C137" s="83" t="s">
        <v>1226</v>
      </c>
      <c r="D137" s="578" t="s">
        <v>65</v>
      </c>
      <c r="E137" s="582"/>
      <c r="F137" s="46" t="s">
        <v>331</v>
      </c>
      <c r="G137" s="650" t="s">
        <v>2064</v>
      </c>
      <c r="H137" s="118" t="s">
        <v>74</v>
      </c>
      <c r="I137" s="223" t="s">
        <v>1798</v>
      </c>
      <c r="J137" s="636" t="s">
        <v>1808</v>
      </c>
      <c r="K137" s="636" t="s">
        <v>1801</v>
      </c>
      <c r="L137" s="223" t="s">
        <v>1799</v>
      </c>
      <c r="M137" s="48">
        <v>1.3</v>
      </c>
      <c r="N137" s="44">
        <v>1</v>
      </c>
      <c r="O137" s="210"/>
      <c r="P137" s="210"/>
      <c r="Q137" s="49"/>
      <c r="R137" s="50"/>
      <c r="S137" s="51"/>
      <c r="T137" s="52"/>
      <c r="U137" s="124"/>
      <c r="V137" s="54"/>
      <c r="W137" s="55"/>
      <c r="X137" s="56"/>
      <c r="Y137" s="57"/>
      <c r="Z137" s="58"/>
      <c r="AA137" s="59"/>
      <c r="AB137" s="69"/>
      <c r="AC137" s="69"/>
      <c r="AD137" s="213">
        <f t="shared" si="228"/>
        <v>0</v>
      </c>
      <c r="AE137" s="61">
        <f t="shared" si="229"/>
        <v>0</v>
      </c>
      <c r="AF137" s="62"/>
      <c r="AG137" s="62"/>
      <c r="AH137" s="63"/>
      <c r="AI137" s="62"/>
      <c r="AJ137" s="62"/>
      <c r="AK137" s="62"/>
      <c r="AL137" s="516"/>
      <c r="AM137" s="510"/>
      <c r="AN137" s="62">
        <f>ROUND(CEILING(AR137*('Summary '!$J$4/100+1),5),0)-1</f>
        <v>294</v>
      </c>
      <c r="AO137" s="63">
        <f t="shared" si="103"/>
        <v>0</v>
      </c>
      <c r="AP137" s="63">
        <f t="shared" si="104"/>
        <v>0</v>
      </c>
      <c r="AQ137" s="63"/>
      <c r="AR137" s="62">
        <v>239</v>
      </c>
      <c r="AS137" s="62"/>
      <c r="AT137" s="514"/>
      <c r="AU137" s="515"/>
      <c r="AV137" s="511">
        <f t="shared" si="230"/>
        <v>239</v>
      </c>
      <c r="AW137" s="511">
        <f t="shared" si="231"/>
        <v>239</v>
      </c>
      <c r="AX137" s="64"/>
      <c r="AY137" s="65"/>
      <c r="AZ137" s="66"/>
      <c r="BA137" s="67"/>
      <c r="BB137" s="68"/>
      <c r="BC137" s="45">
        <f t="shared" si="232"/>
        <v>0</v>
      </c>
      <c r="BD137" s="44">
        <f t="shared" si="233"/>
        <v>0</v>
      </c>
      <c r="BE137" s="512">
        <f t="shared" si="234"/>
        <v>250.95000000000002</v>
      </c>
      <c r="BF137" s="69"/>
      <c r="BG137" s="210">
        <f t="shared" si="243"/>
        <v>0</v>
      </c>
      <c r="BH137" s="512">
        <f t="shared" si="235"/>
        <v>262.90000000000003</v>
      </c>
      <c r="BI137" s="69"/>
      <c r="BJ137" s="44">
        <f t="shared" si="236"/>
        <v>0</v>
      </c>
      <c r="BK137" s="512">
        <f t="shared" si="237"/>
        <v>274.84999999999997</v>
      </c>
      <c r="BL137" s="400"/>
      <c r="BM137" s="210">
        <f t="shared" si="238"/>
        <v>0</v>
      </c>
      <c r="BN137" s="512">
        <f t="shared" si="239"/>
        <v>286.8</v>
      </c>
      <c r="BO137" s="397">
        <f t="shared" si="240"/>
        <v>0</v>
      </c>
      <c r="BP137" s="210">
        <f t="shared" si="241"/>
        <v>0</v>
      </c>
      <c r="BQ137" s="44">
        <f t="shared" si="242"/>
        <v>0</v>
      </c>
      <c r="BR137" s="70">
        <v>1924</v>
      </c>
    </row>
    <row r="138" spans="1:70" ht="17">
      <c r="A138" s="180"/>
      <c r="B138" s="72"/>
      <c r="C138" s="299" t="s">
        <v>1897</v>
      </c>
      <c r="D138" s="72"/>
      <c r="E138" s="580"/>
      <c r="F138" s="645"/>
      <c r="G138" s="86"/>
      <c r="H138" s="86"/>
      <c r="I138" s="86"/>
      <c r="J138" s="86"/>
      <c r="K138" s="86"/>
      <c r="L138" s="86"/>
      <c r="M138" s="86"/>
      <c r="N138" s="73"/>
      <c r="O138" s="86"/>
      <c r="P138" s="86"/>
      <c r="Q138" s="557"/>
      <c r="R138" s="557"/>
      <c r="S138" s="557"/>
      <c r="T138" s="557"/>
      <c r="U138" s="557"/>
      <c r="V138" s="557"/>
      <c r="W138" s="557"/>
      <c r="X138" s="557"/>
      <c r="Y138" s="557"/>
      <c r="Z138" s="557"/>
      <c r="AA138" s="557"/>
      <c r="AB138" s="557"/>
      <c r="AC138" s="557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557"/>
      <c r="AY138" s="557"/>
      <c r="AZ138" s="557"/>
      <c r="BA138" s="557"/>
      <c r="BB138" s="557"/>
      <c r="BC138" s="86"/>
      <c r="BD138" s="86"/>
      <c r="BE138" s="86"/>
      <c r="BF138" s="557"/>
      <c r="BG138" s="86"/>
      <c r="BH138" s="86"/>
      <c r="BI138" s="557"/>
      <c r="BJ138" s="86"/>
      <c r="BK138" s="86"/>
      <c r="BL138" s="557"/>
      <c r="BM138" s="86"/>
      <c r="BN138" s="86"/>
      <c r="BO138" s="86"/>
      <c r="BP138" s="86"/>
      <c r="BQ138" s="141"/>
      <c r="BR138" s="537"/>
    </row>
    <row r="139" spans="1:70" ht="12.75" customHeight="1">
      <c r="A139" s="44" t="str">
        <f t="shared" ref="A139:A142" si="244">"CR5"&amp;REPT(0,4-LEN(BR139))&amp;BR139</f>
        <v>CR52673</v>
      </c>
      <c r="B139" s="83" t="s">
        <v>1897</v>
      </c>
      <c r="C139" s="83" t="s">
        <v>1898</v>
      </c>
      <c r="D139" s="578" t="s">
        <v>65</v>
      </c>
      <c r="E139" s="582"/>
      <c r="F139" s="47" t="s">
        <v>1857</v>
      </c>
      <c r="G139" s="650" t="s">
        <v>2065</v>
      </c>
      <c r="H139" s="118" t="s">
        <v>74</v>
      </c>
      <c r="I139" s="223" t="s">
        <v>1798</v>
      </c>
      <c r="J139" s="636" t="s">
        <v>1808</v>
      </c>
      <c r="K139" s="636" t="s">
        <v>1801</v>
      </c>
      <c r="L139" s="223" t="s">
        <v>1799</v>
      </c>
      <c r="M139" s="48">
        <v>1.627</v>
      </c>
      <c r="N139" s="44">
        <v>1</v>
      </c>
      <c r="O139" s="210"/>
      <c r="P139" s="210"/>
      <c r="Q139" s="49"/>
      <c r="R139" s="50"/>
      <c r="S139" s="51"/>
      <c r="T139" s="52"/>
      <c r="U139" s="124"/>
      <c r="V139" s="54"/>
      <c r="W139" s="55"/>
      <c r="X139" s="56"/>
      <c r="Y139" s="57"/>
      <c r="Z139" s="58"/>
      <c r="AA139" s="59"/>
      <c r="AB139" s="69"/>
      <c r="AC139" s="69"/>
      <c r="AD139" s="213">
        <f t="shared" si="228"/>
        <v>0</v>
      </c>
      <c r="AE139" s="61">
        <f t="shared" ref="AE139:AE142" si="245">N139*AD139</f>
        <v>0</v>
      </c>
      <c r="AF139" s="62"/>
      <c r="AG139" s="62"/>
      <c r="AH139" s="63"/>
      <c r="AI139" s="62"/>
      <c r="AJ139" s="62"/>
      <c r="AK139" s="62"/>
      <c r="AL139" s="516"/>
      <c r="AM139" s="510"/>
      <c r="AN139" s="62">
        <f>ROUND(CEILING(AR139*('Summary '!$J$4/100+1),5),0)-1</f>
        <v>279</v>
      </c>
      <c r="AO139" s="63">
        <f t="shared" ref="AO139:AO142" si="246">IF(P139=TRUE,-0.05,0)</f>
        <v>0</v>
      </c>
      <c r="AP139" s="63">
        <f t="shared" ref="AP139:AP142" si="247">IF(O139=TRUE,0.15,0)</f>
        <v>0</v>
      </c>
      <c r="AQ139" s="63"/>
      <c r="AR139" s="62">
        <v>229</v>
      </c>
      <c r="AS139" s="62"/>
      <c r="AT139" s="514"/>
      <c r="AU139" s="515"/>
      <c r="AV139" s="511">
        <f t="shared" ref="AV139:AV142" si="248">IF(OrderFormType="Wholesale",CEILING(AR139*ExchRate,ExchRateRoundUpTo),CEILING(AN139*ExchRate,ExchRateRoundUpTo)/1.22)</f>
        <v>229</v>
      </c>
      <c r="AW139" s="511">
        <f t="shared" ref="AW139:AW142" si="249">AV139*(1+AO139+AP139)</f>
        <v>229</v>
      </c>
      <c r="AX139" s="64"/>
      <c r="AY139" s="65"/>
      <c r="AZ139" s="66"/>
      <c r="BA139" s="67"/>
      <c r="BB139" s="68"/>
      <c r="BC139" s="45">
        <f>SUM(AX139:BB139)</f>
        <v>0</v>
      </c>
      <c r="BD139" s="44">
        <f>N139*BC139</f>
        <v>0</v>
      </c>
      <c r="BE139" s="512">
        <f>AV139*(1.05+AO139+AP139)</f>
        <v>240.45000000000002</v>
      </c>
      <c r="BF139" s="69"/>
      <c r="BG139" s="210">
        <f t="shared" ref="BG139:BG142" si="250">$N139*BF139</f>
        <v>0</v>
      </c>
      <c r="BH139" s="512">
        <f t="shared" si="235"/>
        <v>251.90000000000003</v>
      </c>
      <c r="BI139" s="69"/>
      <c r="BJ139" s="44">
        <f>N139*BI139</f>
        <v>0</v>
      </c>
      <c r="BK139" s="512">
        <f>AV139*(1.15+AO139+AP139)</f>
        <v>263.34999999999997</v>
      </c>
      <c r="BL139" s="400"/>
      <c r="BM139" s="210">
        <f>N139*BL139</f>
        <v>0</v>
      </c>
      <c r="BN139" s="512">
        <f>AV139*(1.2+AO139+AP139)</f>
        <v>274.8</v>
      </c>
      <c r="BO139" s="397">
        <f>(AD139*AW139)+(BC139*BE139)+(BF139*BH139)+(BI139*BK139)+(BL139*BN139)</f>
        <v>0</v>
      </c>
      <c r="BP139" s="210">
        <f>AD139+BC139+BF139+BI139+BL139</f>
        <v>0</v>
      </c>
      <c r="BQ139" s="44">
        <f>N139*BP139</f>
        <v>0</v>
      </c>
      <c r="BR139" s="70">
        <v>2673</v>
      </c>
    </row>
    <row r="140" spans="1:70" ht="12.75" customHeight="1">
      <c r="A140" s="44" t="str">
        <f t="shared" si="244"/>
        <v>CR52674</v>
      </c>
      <c r="B140" s="83" t="s">
        <v>1897</v>
      </c>
      <c r="C140" s="83" t="s">
        <v>1899</v>
      </c>
      <c r="D140" s="578" t="s">
        <v>65</v>
      </c>
      <c r="E140" s="582"/>
      <c r="F140" s="47" t="s">
        <v>1857</v>
      </c>
      <c r="G140" s="650" t="s">
        <v>2066</v>
      </c>
      <c r="H140" s="118" t="s">
        <v>74</v>
      </c>
      <c r="I140" s="223" t="s">
        <v>1798</v>
      </c>
      <c r="J140" s="636" t="s">
        <v>1808</v>
      </c>
      <c r="K140" s="636" t="s">
        <v>1801</v>
      </c>
      <c r="L140" s="223" t="s">
        <v>1799</v>
      </c>
      <c r="M140" s="48">
        <v>1.4750000000000001</v>
      </c>
      <c r="N140" s="44">
        <v>1</v>
      </c>
      <c r="O140" s="210"/>
      <c r="P140" s="210"/>
      <c r="Q140" s="49"/>
      <c r="R140" s="50"/>
      <c r="S140" s="51"/>
      <c r="T140" s="52"/>
      <c r="U140" s="124"/>
      <c r="V140" s="54"/>
      <c r="W140" s="55"/>
      <c r="X140" s="56"/>
      <c r="Y140" s="57"/>
      <c r="Z140" s="58"/>
      <c r="AA140" s="59"/>
      <c r="AB140" s="69"/>
      <c r="AC140" s="69"/>
      <c r="AD140" s="213">
        <f t="shared" si="228"/>
        <v>0</v>
      </c>
      <c r="AE140" s="61">
        <f t="shared" si="245"/>
        <v>0</v>
      </c>
      <c r="AF140" s="62"/>
      <c r="AG140" s="62"/>
      <c r="AH140" s="63"/>
      <c r="AI140" s="62"/>
      <c r="AJ140" s="62"/>
      <c r="AK140" s="62"/>
      <c r="AL140" s="516"/>
      <c r="AM140" s="510"/>
      <c r="AN140" s="62">
        <f>ROUND(CEILING(AR140*('Summary '!$J$4/100+1),5),0)-1</f>
        <v>294</v>
      </c>
      <c r="AO140" s="63">
        <f t="shared" si="246"/>
        <v>0</v>
      </c>
      <c r="AP140" s="63">
        <f t="shared" si="247"/>
        <v>0</v>
      </c>
      <c r="AQ140" s="63"/>
      <c r="AR140" s="62">
        <v>239</v>
      </c>
      <c r="AS140" s="62"/>
      <c r="AT140" s="514"/>
      <c r="AU140" s="515"/>
      <c r="AV140" s="511">
        <f t="shared" si="248"/>
        <v>239</v>
      </c>
      <c r="AW140" s="511">
        <f t="shared" si="249"/>
        <v>239</v>
      </c>
      <c r="AX140" s="64"/>
      <c r="AY140" s="65"/>
      <c r="AZ140" s="66"/>
      <c r="BA140" s="67"/>
      <c r="BB140" s="68"/>
      <c r="BC140" s="45">
        <f>SUM(AX140:BB140)</f>
        <v>0</v>
      </c>
      <c r="BD140" s="44">
        <f>N140*BC140</f>
        <v>0</v>
      </c>
      <c r="BE140" s="512">
        <f>AV140*(1.05+AO140+AP140)</f>
        <v>250.95000000000002</v>
      </c>
      <c r="BF140" s="69"/>
      <c r="BG140" s="210">
        <f t="shared" si="250"/>
        <v>0</v>
      </c>
      <c r="BH140" s="512">
        <f t="shared" si="235"/>
        <v>262.90000000000003</v>
      </c>
      <c r="BI140" s="69"/>
      <c r="BJ140" s="44">
        <f>N140*BI140</f>
        <v>0</v>
      </c>
      <c r="BK140" s="512">
        <f>AV140*(1.15+AO140+AP140)</f>
        <v>274.84999999999997</v>
      </c>
      <c r="BL140" s="400"/>
      <c r="BM140" s="210">
        <f>N140*BL140</f>
        <v>0</v>
      </c>
      <c r="BN140" s="512">
        <f>AV140*(1.2+AO140+AP140)</f>
        <v>286.8</v>
      </c>
      <c r="BO140" s="397">
        <f>(AD140*AW140)+(BC140*BE140)+(BF140*BH140)+(BI140*BK140)+(BL140*BN140)</f>
        <v>0</v>
      </c>
      <c r="BP140" s="210">
        <f>AD140+BC140+BF140+BI140+BL140</f>
        <v>0</v>
      </c>
      <c r="BQ140" s="44">
        <f>N140*BP140</f>
        <v>0</v>
      </c>
      <c r="BR140" s="70">
        <v>2674</v>
      </c>
    </row>
    <row r="141" spans="1:70" ht="12.75" customHeight="1">
      <c r="A141" s="44" t="str">
        <f t="shared" si="244"/>
        <v>CR52675</v>
      </c>
      <c r="B141" s="83" t="s">
        <v>1897</v>
      </c>
      <c r="C141" s="83" t="s">
        <v>1900</v>
      </c>
      <c r="D141" s="578" t="s">
        <v>65</v>
      </c>
      <c r="E141" s="582"/>
      <c r="F141" s="47" t="s">
        <v>1857</v>
      </c>
      <c r="G141" s="650" t="s">
        <v>2067</v>
      </c>
      <c r="H141" s="118" t="s">
        <v>74</v>
      </c>
      <c r="I141" s="223" t="s">
        <v>1798</v>
      </c>
      <c r="J141" s="636" t="s">
        <v>1808</v>
      </c>
      <c r="K141" s="636" t="s">
        <v>1801</v>
      </c>
      <c r="L141" s="223" t="s">
        <v>1799</v>
      </c>
      <c r="M141" s="48">
        <v>1.7150000000000001</v>
      </c>
      <c r="N141" s="44">
        <v>1</v>
      </c>
      <c r="O141" s="210"/>
      <c r="P141" s="210"/>
      <c r="Q141" s="49"/>
      <c r="R141" s="50"/>
      <c r="S141" s="51"/>
      <c r="T141" s="52"/>
      <c r="U141" s="124"/>
      <c r="V141" s="54"/>
      <c r="W141" s="55"/>
      <c r="X141" s="56"/>
      <c r="Y141" s="57"/>
      <c r="Z141" s="58"/>
      <c r="AA141" s="59"/>
      <c r="AB141" s="69"/>
      <c r="AC141" s="69"/>
      <c r="AD141" s="213">
        <f t="shared" si="228"/>
        <v>0</v>
      </c>
      <c r="AE141" s="61">
        <f t="shared" si="245"/>
        <v>0</v>
      </c>
      <c r="AF141" s="62"/>
      <c r="AG141" s="62"/>
      <c r="AH141" s="63"/>
      <c r="AI141" s="62"/>
      <c r="AJ141" s="62"/>
      <c r="AK141" s="62"/>
      <c r="AL141" s="516"/>
      <c r="AM141" s="510"/>
      <c r="AN141" s="62">
        <f>ROUND(CEILING(AR141*('Summary '!$J$4/100+1),5),0)-1</f>
        <v>309</v>
      </c>
      <c r="AO141" s="63">
        <f t="shared" si="246"/>
        <v>0</v>
      </c>
      <c r="AP141" s="63">
        <f t="shared" si="247"/>
        <v>0</v>
      </c>
      <c r="AQ141" s="63"/>
      <c r="AR141" s="62">
        <v>254</v>
      </c>
      <c r="AS141" s="62"/>
      <c r="AT141" s="514"/>
      <c r="AU141" s="515"/>
      <c r="AV141" s="511">
        <f t="shared" si="248"/>
        <v>254</v>
      </c>
      <c r="AW141" s="511">
        <f t="shared" si="249"/>
        <v>254</v>
      </c>
      <c r="AX141" s="64"/>
      <c r="AY141" s="65"/>
      <c r="AZ141" s="66"/>
      <c r="BA141" s="67"/>
      <c r="BB141" s="68"/>
      <c r="BC141" s="45">
        <f>SUM(AX141:BB141)</f>
        <v>0</v>
      </c>
      <c r="BD141" s="44">
        <f>N141*BC141</f>
        <v>0</v>
      </c>
      <c r="BE141" s="512">
        <f>AV141*(1.05+AO141+AP141)</f>
        <v>266.7</v>
      </c>
      <c r="BF141" s="69"/>
      <c r="BG141" s="210">
        <f t="shared" si="250"/>
        <v>0</v>
      </c>
      <c r="BH141" s="512">
        <f t="shared" si="235"/>
        <v>279.40000000000003</v>
      </c>
      <c r="BI141" s="69"/>
      <c r="BJ141" s="44">
        <f>N141*BI141</f>
        <v>0</v>
      </c>
      <c r="BK141" s="512">
        <f>AV141*(1.15+AO141+AP141)</f>
        <v>292.09999999999997</v>
      </c>
      <c r="BL141" s="400"/>
      <c r="BM141" s="210">
        <f>N141*BL141</f>
        <v>0</v>
      </c>
      <c r="BN141" s="512">
        <f>AV141*(1.2+AO141+AP141)</f>
        <v>304.8</v>
      </c>
      <c r="BO141" s="397">
        <f>(AD141*AW141)+(BC141*BE141)+(BF141*BH141)+(BI141*BK141)+(BL141*BN141)</f>
        <v>0</v>
      </c>
      <c r="BP141" s="210">
        <f>AD141+BC141+BF141+BI141+BL141</f>
        <v>0</v>
      </c>
      <c r="BQ141" s="44">
        <f>N141*BP141</f>
        <v>0</v>
      </c>
      <c r="BR141" s="70">
        <v>2675</v>
      </c>
    </row>
    <row r="142" spans="1:70" ht="12.75" customHeight="1">
      <c r="A142" s="44" t="str">
        <f t="shared" si="244"/>
        <v>CR52676</v>
      </c>
      <c r="B142" s="83" t="s">
        <v>1897</v>
      </c>
      <c r="C142" s="83" t="s">
        <v>1901</v>
      </c>
      <c r="D142" s="578" t="s">
        <v>65</v>
      </c>
      <c r="E142" s="582"/>
      <c r="F142" s="47" t="s">
        <v>1857</v>
      </c>
      <c r="G142" s="650" t="s">
        <v>2068</v>
      </c>
      <c r="H142" s="118" t="s">
        <v>74</v>
      </c>
      <c r="I142" s="223" t="s">
        <v>1798</v>
      </c>
      <c r="J142" s="636" t="s">
        <v>1808</v>
      </c>
      <c r="K142" s="636" t="s">
        <v>1801</v>
      </c>
      <c r="L142" s="223" t="s">
        <v>1799</v>
      </c>
      <c r="M142" s="48">
        <v>1.91</v>
      </c>
      <c r="N142" s="44">
        <v>1</v>
      </c>
      <c r="O142" s="210"/>
      <c r="P142" s="210"/>
      <c r="Q142" s="49"/>
      <c r="R142" s="50"/>
      <c r="S142" s="51"/>
      <c r="T142" s="52"/>
      <c r="U142" s="124"/>
      <c r="V142" s="54"/>
      <c r="W142" s="55"/>
      <c r="X142" s="56"/>
      <c r="Y142" s="57"/>
      <c r="Z142" s="58"/>
      <c r="AA142" s="59"/>
      <c r="AB142" s="69"/>
      <c r="AC142" s="69"/>
      <c r="AD142" s="213">
        <f t="shared" si="228"/>
        <v>0</v>
      </c>
      <c r="AE142" s="61">
        <f t="shared" si="245"/>
        <v>0</v>
      </c>
      <c r="AF142" s="62"/>
      <c r="AG142" s="62"/>
      <c r="AH142" s="63"/>
      <c r="AI142" s="62"/>
      <c r="AJ142" s="62"/>
      <c r="AK142" s="62"/>
      <c r="AL142" s="516"/>
      <c r="AM142" s="510"/>
      <c r="AN142" s="62">
        <f>ROUND(CEILING(AR142*('Summary '!$J$4/100+1),5),0)-1</f>
        <v>319</v>
      </c>
      <c r="AO142" s="63">
        <f t="shared" si="246"/>
        <v>0</v>
      </c>
      <c r="AP142" s="63">
        <f t="shared" si="247"/>
        <v>0</v>
      </c>
      <c r="AQ142" s="63"/>
      <c r="AR142" s="62">
        <v>259</v>
      </c>
      <c r="AS142" s="62"/>
      <c r="AT142" s="514"/>
      <c r="AU142" s="515"/>
      <c r="AV142" s="511">
        <f t="shared" si="248"/>
        <v>259</v>
      </c>
      <c r="AW142" s="511">
        <f t="shared" si="249"/>
        <v>259</v>
      </c>
      <c r="AX142" s="64"/>
      <c r="AY142" s="65"/>
      <c r="AZ142" s="66"/>
      <c r="BA142" s="67"/>
      <c r="BB142" s="68"/>
      <c r="BC142" s="45">
        <f>SUM(AX142:BB142)</f>
        <v>0</v>
      </c>
      <c r="BD142" s="44">
        <f>N142*BC142</f>
        <v>0</v>
      </c>
      <c r="BE142" s="512">
        <f>AV142*(1.05+AO142+AP142)</f>
        <v>271.95</v>
      </c>
      <c r="BF142" s="69"/>
      <c r="BG142" s="210">
        <f t="shared" si="250"/>
        <v>0</v>
      </c>
      <c r="BH142" s="512">
        <f t="shared" si="235"/>
        <v>284.90000000000003</v>
      </c>
      <c r="BI142" s="69"/>
      <c r="BJ142" s="44">
        <f>N142*BI142</f>
        <v>0</v>
      </c>
      <c r="BK142" s="512">
        <f>AV142*(1.15+AO142+AP142)</f>
        <v>297.84999999999997</v>
      </c>
      <c r="BL142" s="400"/>
      <c r="BM142" s="210">
        <f>N142*BL142</f>
        <v>0</v>
      </c>
      <c r="BN142" s="512">
        <f>AV142*(1.2+AO142+AP142)</f>
        <v>310.8</v>
      </c>
      <c r="BO142" s="397">
        <f>(AD142*AW142)+(BC142*BE142)+(BF142*BH142)+(BI142*BK142)+(BL142*BN142)</f>
        <v>0</v>
      </c>
      <c r="BP142" s="210">
        <f>AD142+BC142+BF142+BI142+BL142</f>
        <v>0</v>
      </c>
      <c r="BQ142" s="44">
        <f>N142*BP142</f>
        <v>0</v>
      </c>
      <c r="BR142" s="70">
        <v>2676</v>
      </c>
    </row>
    <row r="143" spans="1:70" ht="17">
      <c r="A143" s="180"/>
      <c r="B143" s="72"/>
      <c r="C143" s="299" t="s">
        <v>1227</v>
      </c>
      <c r="D143" s="72"/>
      <c r="E143" s="581"/>
      <c r="F143" s="86"/>
      <c r="G143" s="86"/>
      <c r="H143" s="86"/>
      <c r="I143" s="86"/>
      <c r="J143" s="86"/>
      <c r="K143" s="86"/>
      <c r="L143" s="86"/>
      <c r="M143" s="86"/>
      <c r="N143" s="73"/>
      <c r="O143" s="86"/>
      <c r="P143" s="86"/>
      <c r="Q143" s="557"/>
      <c r="R143" s="557"/>
      <c r="S143" s="557"/>
      <c r="T143" s="557"/>
      <c r="U143" s="557"/>
      <c r="V143" s="557"/>
      <c r="W143" s="557"/>
      <c r="X143" s="557"/>
      <c r="Y143" s="557"/>
      <c r="Z143" s="557"/>
      <c r="AA143" s="557"/>
      <c r="AB143" s="557"/>
      <c r="AC143" s="557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557"/>
      <c r="AY143" s="557"/>
      <c r="AZ143" s="557"/>
      <c r="BA143" s="557"/>
      <c r="BB143" s="557"/>
      <c r="BC143" s="86"/>
      <c r="BD143" s="86"/>
      <c r="BE143" s="86"/>
      <c r="BF143" s="557"/>
      <c r="BG143" s="86"/>
      <c r="BH143" s="86"/>
      <c r="BI143" s="557"/>
      <c r="BJ143" s="86"/>
      <c r="BK143" s="86"/>
      <c r="BL143" s="557"/>
      <c r="BM143" s="86"/>
      <c r="BN143" s="86"/>
      <c r="BO143" s="86"/>
      <c r="BP143" s="86"/>
      <c r="BQ143" s="141"/>
      <c r="BR143" s="537"/>
    </row>
    <row r="144" spans="1:70" ht="12.75" customHeight="1">
      <c r="A144" s="44" t="str">
        <f>"CR5"&amp;REPT(0,4-LEN(BR144))&amp;BR144</f>
        <v>CR51241</v>
      </c>
      <c r="B144" s="161" t="s">
        <v>1227</v>
      </c>
      <c r="C144" s="161" t="s">
        <v>1228</v>
      </c>
      <c r="D144" s="46" t="s">
        <v>7</v>
      </c>
      <c r="E144" s="243"/>
      <c r="F144" s="48" t="s">
        <v>57</v>
      </c>
      <c r="G144" s="48" t="s">
        <v>76</v>
      </c>
      <c r="H144" s="48" t="s">
        <v>79</v>
      </c>
      <c r="I144" s="223" t="s">
        <v>1798</v>
      </c>
      <c r="J144" s="636" t="s">
        <v>1808</v>
      </c>
      <c r="K144" s="636" t="s">
        <v>1801</v>
      </c>
      <c r="L144" s="223" t="s">
        <v>1799</v>
      </c>
      <c r="M144" s="48">
        <v>6.04</v>
      </c>
      <c r="N144" s="427">
        <v>10</v>
      </c>
      <c r="O144" s="430"/>
      <c r="P144" s="430"/>
      <c r="Q144" s="421"/>
      <c r="R144" s="123"/>
      <c r="S144" s="51"/>
      <c r="T144" s="52"/>
      <c r="U144" s="124"/>
      <c r="V144" s="54"/>
      <c r="W144" s="55"/>
      <c r="X144" s="56"/>
      <c r="Y144" s="57"/>
      <c r="Z144" s="58"/>
      <c r="AA144" s="125"/>
      <c r="AB144" s="69"/>
      <c r="AC144" s="69"/>
      <c r="AD144" s="213">
        <f t="shared" si="228"/>
        <v>0</v>
      </c>
      <c r="AE144" s="61">
        <f t="shared" ref="AE144:AE146" si="251">N144*AD144</f>
        <v>0</v>
      </c>
      <c r="AF144" s="62"/>
      <c r="AG144" s="62"/>
      <c r="AH144" s="63"/>
      <c r="AI144" s="62"/>
      <c r="AJ144" s="62"/>
      <c r="AK144" s="62"/>
      <c r="AL144" s="516"/>
      <c r="AM144" s="510"/>
      <c r="AN144" s="62">
        <f>ROUND(CEILING(AR144*('Summary '!$J$2/100+1),5),0)-1</f>
        <v>179</v>
      </c>
      <c r="AO144" s="63">
        <f t="shared" si="103"/>
        <v>0</v>
      </c>
      <c r="AP144" s="63">
        <f t="shared" si="104"/>
        <v>0</v>
      </c>
      <c r="AQ144" s="63"/>
      <c r="AR144" s="62">
        <v>144</v>
      </c>
      <c r="AS144" s="62"/>
      <c r="AT144" s="514"/>
      <c r="AU144" s="515"/>
      <c r="AV144" s="511">
        <f t="shared" ref="AV144:AV164" si="252">IF(OrderFormType="Wholesale",CEILING(AR144*ExchRate,ExchRateRoundUpTo),CEILING(AN144*ExchRate,ExchRateRoundUpTo)/1.22)</f>
        <v>144</v>
      </c>
      <c r="AW144" s="511">
        <f t="shared" ref="AW144:AW164" si="253">AV144*(1+AO144+AP144)</f>
        <v>144</v>
      </c>
      <c r="AX144" s="64"/>
      <c r="AY144" s="65"/>
      <c r="AZ144" s="66"/>
      <c r="BA144" s="126"/>
      <c r="BB144" s="68"/>
      <c r="BC144" s="45">
        <f t="shared" ref="BC144:BC164" si="254">SUM(AX144:BB144)</f>
        <v>0</v>
      </c>
      <c r="BD144" s="44">
        <f t="shared" ref="BD144:BD164" si="255">N144*BC144</f>
        <v>0</v>
      </c>
      <c r="BE144" s="512">
        <f t="shared" ref="BE144:BE164" si="256">AV144*(1.05+AO144+AP144)</f>
        <v>151.20000000000002</v>
      </c>
      <c r="BF144" s="69"/>
      <c r="BG144" s="210">
        <f t="shared" si="243"/>
        <v>0</v>
      </c>
      <c r="BH144" s="512">
        <f t="shared" ref="BH144:BH170" si="257">$AV144*(1.1+$AO144+$AP144)</f>
        <v>158.4</v>
      </c>
      <c r="BI144" s="69"/>
      <c r="BJ144" s="44">
        <f t="shared" ref="BJ144:BJ164" si="258">N144*BI144</f>
        <v>0</v>
      </c>
      <c r="BK144" s="512">
        <f t="shared" ref="BK144:BK164" si="259">AV144*(1.15+AO144+AP144)</f>
        <v>165.6</v>
      </c>
      <c r="BL144" s="69"/>
      <c r="BM144" s="210">
        <f t="shared" ref="BM144:BM164" si="260">N144*BL144</f>
        <v>0</v>
      </c>
      <c r="BN144" s="512">
        <f t="shared" ref="BN144:BN164" si="261">AV144*(1.2+AO144+AP144)</f>
        <v>172.79999999999998</v>
      </c>
      <c r="BO144" s="397">
        <f t="shared" ref="BO144:BO164" si="262">(AD144*AW144)+(BC144*BE144)+(BF144*BH144)+(BI144*BK144)+(BL144*BN144)</f>
        <v>0</v>
      </c>
      <c r="BP144" s="210">
        <f t="shared" ref="BP144:BP164" si="263">AD144+BC144+BF144+BI144+BL144</f>
        <v>0</v>
      </c>
      <c r="BQ144" s="44">
        <f t="shared" ref="BQ144:BQ164" si="264">N144*BP144</f>
        <v>0</v>
      </c>
      <c r="BR144" s="70">
        <v>1241</v>
      </c>
    </row>
    <row r="145" spans="1:70" ht="12.75" customHeight="1">
      <c r="A145" s="44" t="str">
        <f>"CR5"&amp;REPT(0,4-LEN(BR145))&amp;BR145</f>
        <v>CR51242</v>
      </c>
      <c r="B145" s="161" t="s">
        <v>1227</v>
      </c>
      <c r="C145" s="161" t="s">
        <v>1230</v>
      </c>
      <c r="D145" s="46" t="s">
        <v>7</v>
      </c>
      <c r="E145" s="243"/>
      <c r="F145" s="48" t="s">
        <v>57</v>
      </c>
      <c r="G145" s="48" t="s">
        <v>87</v>
      </c>
      <c r="H145" s="48" t="s">
        <v>79</v>
      </c>
      <c r="I145" s="223" t="s">
        <v>1798</v>
      </c>
      <c r="J145" s="636" t="s">
        <v>1808</v>
      </c>
      <c r="K145" s="636" t="s">
        <v>1801</v>
      </c>
      <c r="L145" s="223" t="s">
        <v>1799</v>
      </c>
      <c r="M145" s="48">
        <v>9.5009999999999994</v>
      </c>
      <c r="N145" s="427">
        <v>4</v>
      </c>
      <c r="O145" s="430"/>
      <c r="P145" s="430"/>
      <c r="Q145" s="421"/>
      <c r="R145" s="123"/>
      <c r="S145" s="51"/>
      <c r="T145" s="52"/>
      <c r="U145" s="124"/>
      <c r="V145" s="54"/>
      <c r="W145" s="55"/>
      <c r="X145" s="56"/>
      <c r="Y145" s="57"/>
      <c r="Z145" s="58"/>
      <c r="AA145" s="125"/>
      <c r="AB145" s="69"/>
      <c r="AC145" s="69"/>
      <c r="AD145" s="213">
        <f t="shared" si="228"/>
        <v>0</v>
      </c>
      <c r="AE145" s="61">
        <f t="shared" si="251"/>
        <v>0</v>
      </c>
      <c r="AF145" s="62"/>
      <c r="AG145" s="62"/>
      <c r="AH145" s="63"/>
      <c r="AI145" s="62"/>
      <c r="AJ145" s="62"/>
      <c r="AK145" s="62"/>
      <c r="AL145" s="516"/>
      <c r="AM145" s="510"/>
      <c r="AN145" s="62">
        <f>ROUND(CEILING(AR145*('Summary '!$J$2/100+1),5),0)-1</f>
        <v>184</v>
      </c>
      <c r="AO145" s="63">
        <f t="shared" si="103"/>
        <v>0</v>
      </c>
      <c r="AP145" s="63">
        <f t="shared" si="104"/>
        <v>0</v>
      </c>
      <c r="AQ145" s="63"/>
      <c r="AR145" s="62">
        <v>149</v>
      </c>
      <c r="AS145" s="62"/>
      <c r="AT145" s="514"/>
      <c r="AU145" s="515"/>
      <c r="AV145" s="511">
        <f t="shared" si="252"/>
        <v>149</v>
      </c>
      <c r="AW145" s="511">
        <f t="shared" si="253"/>
        <v>149</v>
      </c>
      <c r="AX145" s="64"/>
      <c r="AY145" s="65"/>
      <c r="AZ145" s="66"/>
      <c r="BA145" s="126"/>
      <c r="BB145" s="68"/>
      <c r="BC145" s="45">
        <f t="shared" si="254"/>
        <v>0</v>
      </c>
      <c r="BD145" s="44">
        <f t="shared" si="255"/>
        <v>0</v>
      </c>
      <c r="BE145" s="512">
        <f t="shared" si="256"/>
        <v>156.45000000000002</v>
      </c>
      <c r="BF145" s="69"/>
      <c r="BG145" s="210">
        <f t="shared" si="243"/>
        <v>0</v>
      </c>
      <c r="BH145" s="512">
        <f t="shared" si="257"/>
        <v>163.9</v>
      </c>
      <c r="BI145" s="69"/>
      <c r="BJ145" s="44">
        <f t="shared" si="258"/>
        <v>0</v>
      </c>
      <c r="BK145" s="512">
        <f t="shared" si="259"/>
        <v>171.35</v>
      </c>
      <c r="BL145" s="69"/>
      <c r="BM145" s="210">
        <f t="shared" si="260"/>
        <v>0</v>
      </c>
      <c r="BN145" s="512">
        <f t="shared" si="261"/>
        <v>178.79999999999998</v>
      </c>
      <c r="BO145" s="397">
        <f t="shared" si="262"/>
        <v>0</v>
      </c>
      <c r="BP145" s="210">
        <f t="shared" si="263"/>
        <v>0</v>
      </c>
      <c r="BQ145" s="44">
        <f t="shared" si="264"/>
        <v>0</v>
      </c>
      <c r="BR145" s="70">
        <v>1242</v>
      </c>
    </row>
    <row r="146" spans="1:70" ht="12.75" customHeight="1">
      <c r="A146" s="44" t="str">
        <f>"CR5"&amp;REPT(0,4-LEN(BR146))&amp;BR146</f>
        <v>CR51243</v>
      </c>
      <c r="B146" s="161" t="s">
        <v>1227</v>
      </c>
      <c r="C146" s="161" t="s">
        <v>1229</v>
      </c>
      <c r="D146" s="46" t="s">
        <v>7</v>
      </c>
      <c r="E146" s="243"/>
      <c r="F146" s="48" t="s">
        <v>57</v>
      </c>
      <c r="G146" s="48" t="s">
        <v>87</v>
      </c>
      <c r="H146" s="48" t="s">
        <v>79</v>
      </c>
      <c r="I146" s="223" t="s">
        <v>1798</v>
      </c>
      <c r="J146" s="636" t="s">
        <v>1808</v>
      </c>
      <c r="K146" s="636" t="s">
        <v>1801</v>
      </c>
      <c r="L146" s="223" t="s">
        <v>1799</v>
      </c>
      <c r="M146" s="48">
        <v>5.47</v>
      </c>
      <c r="N146" s="427">
        <v>2</v>
      </c>
      <c r="O146" s="430"/>
      <c r="P146" s="430"/>
      <c r="Q146" s="421"/>
      <c r="R146" s="123"/>
      <c r="S146" s="51"/>
      <c r="T146" s="52"/>
      <c r="U146" s="124"/>
      <c r="V146" s="54"/>
      <c r="W146" s="55"/>
      <c r="X146" s="56"/>
      <c r="Y146" s="57"/>
      <c r="Z146" s="58"/>
      <c r="AA146" s="125"/>
      <c r="AB146" s="69"/>
      <c r="AC146" s="69"/>
      <c r="AD146" s="213">
        <f t="shared" si="228"/>
        <v>0</v>
      </c>
      <c r="AE146" s="61">
        <f t="shared" si="251"/>
        <v>0</v>
      </c>
      <c r="AF146" s="62"/>
      <c r="AG146" s="62"/>
      <c r="AH146" s="63"/>
      <c r="AI146" s="62"/>
      <c r="AJ146" s="62"/>
      <c r="AK146" s="62"/>
      <c r="AL146" s="516"/>
      <c r="AM146" s="510"/>
      <c r="AN146" s="62">
        <f>ROUND(CEILING(AR146*('Summary '!$J$2/100+1),5),0)-1</f>
        <v>154</v>
      </c>
      <c r="AO146" s="63">
        <f t="shared" si="103"/>
        <v>0</v>
      </c>
      <c r="AP146" s="63">
        <f t="shared" si="104"/>
        <v>0</v>
      </c>
      <c r="AQ146" s="63"/>
      <c r="AR146" s="62">
        <v>124</v>
      </c>
      <c r="AS146" s="62"/>
      <c r="AT146" s="514"/>
      <c r="AU146" s="515"/>
      <c r="AV146" s="511">
        <f t="shared" si="252"/>
        <v>124</v>
      </c>
      <c r="AW146" s="511">
        <f t="shared" si="253"/>
        <v>124</v>
      </c>
      <c r="AX146" s="64"/>
      <c r="AY146" s="65"/>
      <c r="AZ146" s="66"/>
      <c r="BA146" s="126"/>
      <c r="BB146" s="68"/>
      <c r="BC146" s="45">
        <f t="shared" si="254"/>
        <v>0</v>
      </c>
      <c r="BD146" s="44">
        <f t="shared" si="255"/>
        <v>0</v>
      </c>
      <c r="BE146" s="512">
        <f t="shared" si="256"/>
        <v>130.20000000000002</v>
      </c>
      <c r="BF146" s="69"/>
      <c r="BG146" s="210">
        <f t="shared" si="243"/>
        <v>0</v>
      </c>
      <c r="BH146" s="512">
        <f t="shared" si="257"/>
        <v>136.4</v>
      </c>
      <c r="BI146" s="69"/>
      <c r="BJ146" s="44">
        <f t="shared" si="258"/>
        <v>0</v>
      </c>
      <c r="BK146" s="512">
        <f t="shared" si="259"/>
        <v>142.6</v>
      </c>
      <c r="BL146" s="69"/>
      <c r="BM146" s="210">
        <f t="shared" si="260"/>
        <v>0</v>
      </c>
      <c r="BN146" s="512">
        <f t="shared" si="261"/>
        <v>148.79999999999998</v>
      </c>
      <c r="BO146" s="397">
        <f t="shared" si="262"/>
        <v>0</v>
      </c>
      <c r="BP146" s="210">
        <f t="shared" si="263"/>
        <v>0</v>
      </c>
      <c r="BQ146" s="44">
        <f t="shared" si="264"/>
        <v>0</v>
      </c>
      <c r="BR146" s="70">
        <v>1243</v>
      </c>
    </row>
    <row r="147" spans="1:70" ht="12.75" customHeight="1">
      <c r="A147" s="44" t="str">
        <f t="shared" ref="A147:A149" si="265">"CR5"&amp;REPT(0,4-LEN(BR147))&amp;BR147</f>
        <v>CR51244</v>
      </c>
      <c r="B147" s="161" t="s">
        <v>1227</v>
      </c>
      <c r="C147" s="161" t="s">
        <v>1231</v>
      </c>
      <c r="D147" s="46" t="s">
        <v>7</v>
      </c>
      <c r="E147" s="243"/>
      <c r="F147" s="48" t="s">
        <v>59</v>
      </c>
      <c r="G147" s="48" t="s">
        <v>99</v>
      </c>
      <c r="H147" s="48" t="s">
        <v>74</v>
      </c>
      <c r="I147" s="223" t="s">
        <v>1798</v>
      </c>
      <c r="J147" s="636" t="s">
        <v>1808</v>
      </c>
      <c r="K147" s="636" t="s">
        <v>1801</v>
      </c>
      <c r="L147" s="223" t="s">
        <v>1799</v>
      </c>
      <c r="M147" s="48">
        <v>8.5719999999999992</v>
      </c>
      <c r="N147" s="427">
        <v>2</v>
      </c>
      <c r="O147" s="430"/>
      <c r="P147" s="430"/>
      <c r="Q147" s="421"/>
      <c r="R147" s="123"/>
      <c r="S147" s="51"/>
      <c r="T147" s="52"/>
      <c r="U147" s="124"/>
      <c r="V147" s="54"/>
      <c r="W147" s="55"/>
      <c r="X147" s="56"/>
      <c r="Y147" s="57"/>
      <c r="Z147" s="58"/>
      <c r="AA147" s="125"/>
      <c r="AB147" s="69"/>
      <c r="AC147" s="69"/>
      <c r="AD147" s="213">
        <f t="shared" si="228"/>
        <v>0</v>
      </c>
      <c r="AE147" s="61">
        <f t="shared" ref="AE147:AE149" si="266">N147*AD147</f>
        <v>0</v>
      </c>
      <c r="AF147" s="62"/>
      <c r="AG147" s="62"/>
      <c r="AH147" s="63"/>
      <c r="AI147" s="62"/>
      <c r="AJ147" s="62"/>
      <c r="AK147" s="62"/>
      <c r="AL147" s="516"/>
      <c r="AM147" s="510"/>
      <c r="AN147" s="62">
        <f>ROUND(CEILING(AR147*('Summary '!$J$2/100+1),5),0)-1</f>
        <v>184</v>
      </c>
      <c r="AO147" s="63">
        <f t="shared" si="103"/>
        <v>0</v>
      </c>
      <c r="AP147" s="63">
        <f t="shared" si="104"/>
        <v>0</v>
      </c>
      <c r="AQ147" s="63"/>
      <c r="AR147" s="62">
        <v>149</v>
      </c>
      <c r="AS147" s="62"/>
      <c r="AT147" s="514"/>
      <c r="AU147" s="515"/>
      <c r="AV147" s="511">
        <f t="shared" si="252"/>
        <v>149</v>
      </c>
      <c r="AW147" s="511">
        <f t="shared" si="253"/>
        <v>149</v>
      </c>
      <c r="AX147" s="64"/>
      <c r="AY147" s="65"/>
      <c r="AZ147" s="66"/>
      <c r="BA147" s="126"/>
      <c r="BB147" s="68"/>
      <c r="BC147" s="45">
        <f t="shared" si="254"/>
        <v>0</v>
      </c>
      <c r="BD147" s="44">
        <f t="shared" si="255"/>
        <v>0</v>
      </c>
      <c r="BE147" s="512">
        <f t="shared" si="256"/>
        <v>156.45000000000002</v>
      </c>
      <c r="BF147" s="69"/>
      <c r="BG147" s="210">
        <f t="shared" si="243"/>
        <v>0</v>
      </c>
      <c r="BH147" s="512">
        <f t="shared" si="257"/>
        <v>163.9</v>
      </c>
      <c r="BI147" s="69"/>
      <c r="BJ147" s="44">
        <f t="shared" si="258"/>
        <v>0</v>
      </c>
      <c r="BK147" s="512">
        <f t="shared" si="259"/>
        <v>171.35</v>
      </c>
      <c r="BL147" s="69"/>
      <c r="BM147" s="210">
        <f t="shared" si="260"/>
        <v>0</v>
      </c>
      <c r="BN147" s="512">
        <f t="shared" si="261"/>
        <v>178.79999999999998</v>
      </c>
      <c r="BO147" s="397">
        <f t="shared" si="262"/>
        <v>0</v>
      </c>
      <c r="BP147" s="210">
        <f t="shared" si="263"/>
        <v>0</v>
      </c>
      <c r="BQ147" s="44">
        <f t="shared" si="264"/>
        <v>0</v>
      </c>
      <c r="BR147" s="70">
        <v>1244</v>
      </c>
    </row>
    <row r="148" spans="1:70" ht="12.75" customHeight="1">
      <c r="A148" s="44" t="str">
        <f t="shared" si="265"/>
        <v>CR51245</v>
      </c>
      <c r="B148" s="161" t="s">
        <v>1227</v>
      </c>
      <c r="C148" s="161" t="s">
        <v>1232</v>
      </c>
      <c r="D148" s="46" t="s">
        <v>7</v>
      </c>
      <c r="E148" s="243"/>
      <c r="F148" s="48" t="s">
        <v>59</v>
      </c>
      <c r="G148" s="48" t="s">
        <v>99</v>
      </c>
      <c r="H148" s="48" t="s">
        <v>74</v>
      </c>
      <c r="I148" s="223" t="s">
        <v>1798</v>
      </c>
      <c r="J148" s="636" t="s">
        <v>1808</v>
      </c>
      <c r="K148" s="636" t="s">
        <v>1801</v>
      </c>
      <c r="L148" s="223" t="s">
        <v>1799</v>
      </c>
      <c r="M148" s="48">
        <v>6.7969999999999997</v>
      </c>
      <c r="N148" s="427">
        <v>1</v>
      </c>
      <c r="O148" s="430"/>
      <c r="P148" s="430"/>
      <c r="Q148" s="421"/>
      <c r="R148" s="123"/>
      <c r="S148" s="51"/>
      <c r="T148" s="52"/>
      <c r="U148" s="124"/>
      <c r="V148" s="54"/>
      <c r="W148" s="55"/>
      <c r="X148" s="56"/>
      <c r="Y148" s="57"/>
      <c r="Z148" s="58"/>
      <c r="AA148" s="125"/>
      <c r="AB148" s="69"/>
      <c r="AC148" s="69"/>
      <c r="AD148" s="213">
        <f t="shared" si="228"/>
        <v>0</v>
      </c>
      <c r="AE148" s="61">
        <f t="shared" si="266"/>
        <v>0</v>
      </c>
      <c r="AF148" s="62"/>
      <c r="AG148" s="62"/>
      <c r="AH148" s="63"/>
      <c r="AI148" s="62"/>
      <c r="AJ148" s="62"/>
      <c r="AK148" s="62"/>
      <c r="AL148" s="516"/>
      <c r="AM148" s="510"/>
      <c r="AN148" s="62">
        <f>ROUND(CEILING(AR148*('Summary '!$J$2/100+1),5),0)-1</f>
        <v>164</v>
      </c>
      <c r="AO148" s="63">
        <f t="shared" si="103"/>
        <v>0</v>
      </c>
      <c r="AP148" s="63">
        <f t="shared" si="104"/>
        <v>0</v>
      </c>
      <c r="AQ148" s="63"/>
      <c r="AR148" s="62">
        <v>134</v>
      </c>
      <c r="AS148" s="62"/>
      <c r="AT148" s="514"/>
      <c r="AU148" s="515"/>
      <c r="AV148" s="511">
        <f t="shared" si="252"/>
        <v>134</v>
      </c>
      <c r="AW148" s="511">
        <f t="shared" si="253"/>
        <v>134</v>
      </c>
      <c r="AX148" s="64"/>
      <c r="AY148" s="65"/>
      <c r="AZ148" s="66"/>
      <c r="BA148" s="126"/>
      <c r="BB148" s="68"/>
      <c r="BC148" s="45">
        <f t="shared" si="254"/>
        <v>0</v>
      </c>
      <c r="BD148" s="44">
        <f t="shared" si="255"/>
        <v>0</v>
      </c>
      <c r="BE148" s="512">
        <f t="shared" si="256"/>
        <v>140.70000000000002</v>
      </c>
      <c r="BF148" s="69"/>
      <c r="BG148" s="210">
        <f t="shared" si="243"/>
        <v>0</v>
      </c>
      <c r="BH148" s="512">
        <f t="shared" si="257"/>
        <v>147.4</v>
      </c>
      <c r="BI148" s="69"/>
      <c r="BJ148" s="44">
        <f t="shared" si="258"/>
        <v>0</v>
      </c>
      <c r="BK148" s="512">
        <f t="shared" si="259"/>
        <v>154.1</v>
      </c>
      <c r="BL148" s="69"/>
      <c r="BM148" s="210">
        <f t="shared" si="260"/>
        <v>0</v>
      </c>
      <c r="BN148" s="512">
        <f t="shared" si="261"/>
        <v>160.79999999999998</v>
      </c>
      <c r="BO148" s="397">
        <f t="shared" si="262"/>
        <v>0</v>
      </c>
      <c r="BP148" s="210">
        <f t="shared" si="263"/>
        <v>0</v>
      </c>
      <c r="BQ148" s="44">
        <f t="shared" si="264"/>
        <v>0</v>
      </c>
      <c r="BR148" s="70">
        <v>1245</v>
      </c>
    </row>
    <row r="149" spans="1:70" ht="12.75" customHeight="1">
      <c r="A149" s="44" t="str">
        <f t="shared" si="265"/>
        <v>CR51246</v>
      </c>
      <c r="B149" s="161" t="s">
        <v>1227</v>
      </c>
      <c r="C149" s="161" t="s">
        <v>1233</v>
      </c>
      <c r="D149" s="46" t="s">
        <v>7</v>
      </c>
      <c r="E149" s="243"/>
      <c r="F149" s="48" t="s">
        <v>57</v>
      </c>
      <c r="G149" s="48" t="s">
        <v>99</v>
      </c>
      <c r="H149" s="48" t="s">
        <v>79</v>
      </c>
      <c r="I149" s="223" t="s">
        <v>1798</v>
      </c>
      <c r="J149" s="636" t="s">
        <v>1808</v>
      </c>
      <c r="K149" s="636" t="s">
        <v>1801</v>
      </c>
      <c r="L149" s="223" t="s">
        <v>1799</v>
      </c>
      <c r="M149" s="48">
        <v>5.1440000000000001</v>
      </c>
      <c r="N149" s="427">
        <v>1</v>
      </c>
      <c r="O149" s="430"/>
      <c r="P149" s="430"/>
      <c r="Q149" s="421"/>
      <c r="R149" s="123"/>
      <c r="S149" s="51"/>
      <c r="T149" s="52"/>
      <c r="U149" s="124"/>
      <c r="V149" s="54"/>
      <c r="W149" s="55"/>
      <c r="X149" s="56"/>
      <c r="Y149" s="57"/>
      <c r="Z149" s="58"/>
      <c r="AA149" s="125"/>
      <c r="AB149" s="69"/>
      <c r="AC149" s="69"/>
      <c r="AD149" s="213">
        <f t="shared" si="228"/>
        <v>0</v>
      </c>
      <c r="AE149" s="61">
        <f t="shared" si="266"/>
        <v>0</v>
      </c>
      <c r="AF149" s="62"/>
      <c r="AG149" s="62"/>
      <c r="AH149" s="63"/>
      <c r="AI149" s="62"/>
      <c r="AJ149" s="62"/>
      <c r="AK149" s="62"/>
      <c r="AL149" s="516"/>
      <c r="AM149" s="510"/>
      <c r="AN149" s="62">
        <f>ROUND(CEILING(AR149*('Summary '!$J$2/100+1),5),0)-1</f>
        <v>164</v>
      </c>
      <c r="AO149" s="63">
        <f t="shared" si="103"/>
        <v>0</v>
      </c>
      <c r="AP149" s="63">
        <f t="shared" si="104"/>
        <v>0</v>
      </c>
      <c r="AQ149" s="63"/>
      <c r="AR149" s="62">
        <v>134</v>
      </c>
      <c r="AS149" s="62"/>
      <c r="AT149" s="514"/>
      <c r="AU149" s="515"/>
      <c r="AV149" s="511">
        <f t="shared" si="252"/>
        <v>134</v>
      </c>
      <c r="AW149" s="511">
        <f t="shared" si="253"/>
        <v>134</v>
      </c>
      <c r="AX149" s="64"/>
      <c r="AY149" s="65"/>
      <c r="AZ149" s="66"/>
      <c r="BA149" s="126"/>
      <c r="BB149" s="68"/>
      <c r="BC149" s="45">
        <f t="shared" si="254"/>
        <v>0</v>
      </c>
      <c r="BD149" s="44">
        <f t="shared" si="255"/>
        <v>0</v>
      </c>
      <c r="BE149" s="512">
        <f t="shared" si="256"/>
        <v>140.70000000000002</v>
      </c>
      <c r="BF149" s="69"/>
      <c r="BG149" s="210">
        <f t="shared" si="243"/>
        <v>0</v>
      </c>
      <c r="BH149" s="512">
        <f t="shared" si="257"/>
        <v>147.4</v>
      </c>
      <c r="BI149" s="69"/>
      <c r="BJ149" s="44">
        <f t="shared" si="258"/>
        <v>0</v>
      </c>
      <c r="BK149" s="512">
        <f t="shared" si="259"/>
        <v>154.1</v>
      </c>
      <c r="BL149" s="69"/>
      <c r="BM149" s="210">
        <f t="shared" si="260"/>
        <v>0</v>
      </c>
      <c r="BN149" s="512">
        <f t="shared" si="261"/>
        <v>160.79999999999998</v>
      </c>
      <c r="BO149" s="397">
        <f t="shared" si="262"/>
        <v>0</v>
      </c>
      <c r="BP149" s="210">
        <f t="shared" si="263"/>
        <v>0</v>
      </c>
      <c r="BQ149" s="44">
        <f t="shared" si="264"/>
        <v>0</v>
      </c>
      <c r="BR149" s="70">
        <v>1246</v>
      </c>
    </row>
    <row r="150" spans="1:70" ht="12.75" customHeight="1">
      <c r="A150" s="44" t="str">
        <f t="shared" ref="A150" si="267">"CR5"&amp;REPT(0,4-LEN(BR150))&amp;BR150</f>
        <v>CR51247</v>
      </c>
      <c r="B150" s="161" t="s">
        <v>1227</v>
      </c>
      <c r="C150" s="161" t="s">
        <v>1234</v>
      </c>
      <c r="D150" s="46" t="s">
        <v>7</v>
      </c>
      <c r="E150" s="243"/>
      <c r="F150" s="48" t="s">
        <v>57</v>
      </c>
      <c r="G150" s="48" t="s">
        <v>99</v>
      </c>
      <c r="H150" s="48" t="s">
        <v>79</v>
      </c>
      <c r="I150" s="223" t="s">
        <v>1798</v>
      </c>
      <c r="J150" s="636" t="s">
        <v>1808</v>
      </c>
      <c r="K150" s="636" t="s">
        <v>1801</v>
      </c>
      <c r="L150" s="223" t="s">
        <v>1799</v>
      </c>
      <c r="M150" s="48">
        <v>4.8849999999999998</v>
      </c>
      <c r="N150" s="427">
        <v>1</v>
      </c>
      <c r="O150" s="430"/>
      <c r="P150" s="430"/>
      <c r="Q150" s="421"/>
      <c r="R150" s="123"/>
      <c r="S150" s="51"/>
      <c r="T150" s="52"/>
      <c r="U150" s="124"/>
      <c r="V150" s="54"/>
      <c r="W150" s="55"/>
      <c r="X150" s="56"/>
      <c r="Y150" s="57"/>
      <c r="Z150" s="58"/>
      <c r="AA150" s="125"/>
      <c r="AB150" s="69"/>
      <c r="AC150" s="69"/>
      <c r="AD150" s="213">
        <f t="shared" si="228"/>
        <v>0</v>
      </c>
      <c r="AE150" s="61">
        <f t="shared" ref="AE150" si="268">N150*AD150</f>
        <v>0</v>
      </c>
      <c r="AF150" s="62"/>
      <c r="AG150" s="62"/>
      <c r="AH150" s="63"/>
      <c r="AI150" s="62"/>
      <c r="AJ150" s="62"/>
      <c r="AK150" s="62"/>
      <c r="AL150" s="516"/>
      <c r="AM150" s="510"/>
      <c r="AN150" s="62">
        <f>ROUND(CEILING(AR150*('Summary '!$J$2/100+1),5),0)-1</f>
        <v>164</v>
      </c>
      <c r="AO150" s="63">
        <f t="shared" ref="AO150:AO208" si="269">IF(P150=TRUE,-0.05,0)</f>
        <v>0</v>
      </c>
      <c r="AP150" s="63">
        <f t="shared" ref="AP150:AP208" si="270">IF(O150=TRUE,0.15,0)</f>
        <v>0</v>
      </c>
      <c r="AQ150" s="63"/>
      <c r="AR150" s="62">
        <v>134</v>
      </c>
      <c r="AS150" s="62"/>
      <c r="AT150" s="514"/>
      <c r="AU150" s="515"/>
      <c r="AV150" s="511">
        <f t="shared" si="252"/>
        <v>134</v>
      </c>
      <c r="AW150" s="511">
        <f t="shared" si="253"/>
        <v>134</v>
      </c>
      <c r="AX150" s="64"/>
      <c r="AY150" s="65"/>
      <c r="AZ150" s="66"/>
      <c r="BA150" s="126"/>
      <c r="BB150" s="68"/>
      <c r="BC150" s="45">
        <f t="shared" si="254"/>
        <v>0</v>
      </c>
      <c r="BD150" s="44">
        <f t="shared" si="255"/>
        <v>0</v>
      </c>
      <c r="BE150" s="512">
        <f t="shared" si="256"/>
        <v>140.70000000000002</v>
      </c>
      <c r="BF150" s="69"/>
      <c r="BG150" s="210">
        <f t="shared" si="243"/>
        <v>0</v>
      </c>
      <c r="BH150" s="512">
        <f t="shared" si="257"/>
        <v>147.4</v>
      </c>
      <c r="BI150" s="69"/>
      <c r="BJ150" s="44">
        <f t="shared" si="258"/>
        <v>0</v>
      </c>
      <c r="BK150" s="512">
        <f t="shared" si="259"/>
        <v>154.1</v>
      </c>
      <c r="BL150" s="69"/>
      <c r="BM150" s="210">
        <f t="shared" si="260"/>
        <v>0</v>
      </c>
      <c r="BN150" s="512">
        <f t="shared" si="261"/>
        <v>160.79999999999998</v>
      </c>
      <c r="BO150" s="397">
        <f t="shared" si="262"/>
        <v>0</v>
      </c>
      <c r="BP150" s="210">
        <f t="shared" si="263"/>
        <v>0</v>
      </c>
      <c r="BQ150" s="44">
        <f t="shared" si="264"/>
        <v>0</v>
      </c>
      <c r="BR150" s="70">
        <v>1247</v>
      </c>
    </row>
    <row r="151" spans="1:70" ht="12.75" customHeight="1">
      <c r="A151" s="44" t="str">
        <f t="shared" ref="A151" si="271">"CR5"&amp;REPT(0,4-LEN(BR151))&amp;BR151</f>
        <v>CR51250</v>
      </c>
      <c r="B151" s="161" t="s">
        <v>1227</v>
      </c>
      <c r="C151" s="161" t="s">
        <v>1235</v>
      </c>
      <c r="D151" s="46" t="s">
        <v>7</v>
      </c>
      <c r="E151" s="243"/>
      <c r="F151" s="48" t="s">
        <v>57</v>
      </c>
      <c r="G151" s="48" t="s">
        <v>99</v>
      </c>
      <c r="H151" s="48" t="s">
        <v>79</v>
      </c>
      <c r="I151" s="223" t="s">
        <v>1798</v>
      </c>
      <c r="J151" s="636" t="s">
        <v>1808</v>
      </c>
      <c r="K151" s="636" t="s">
        <v>1801</v>
      </c>
      <c r="L151" s="223" t="s">
        <v>1799</v>
      </c>
      <c r="M151" s="48">
        <v>3.9119999999999999</v>
      </c>
      <c r="N151" s="427">
        <v>1</v>
      </c>
      <c r="O151" s="430"/>
      <c r="P151" s="430"/>
      <c r="Q151" s="421"/>
      <c r="R151" s="123"/>
      <c r="S151" s="51"/>
      <c r="T151" s="52"/>
      <c r="U151" s="124"/>
      <c r="V151" s="54"/>
      <c r="W151" s="55"/>
      <c r="X151" s="56"/>
      <c r="Y151" s="57"/>
      <c r="Z151" s="58"/>
      <c r="AA151" s="125"/>
      <c r="AB151" s="69"/>
      <c r="AC151" s="69"/>
      <c r="AD151" s="213">
        <f t="shared" si="228"/>
        <v>0</v>
      </c>
      <c r="AE151" s="61">
        <f t="shared" ref="AE151" si="272">N151*AD151</f>
        <v>0</v>
      </c>
      <c r="AF151" s="62"/>
      <c r="AG151" s="62"/>
      <c r="AH151" s="63"/>
      <c r="AI151" s="62"/>
      <c r="AJ151" s="62"/>
      <c r="AK151" s="62"/>
      <c r="AL151" s="516"/>
      <c r="AM151" s="510"/>
      <c r="AN151" s="62">
        <f>ROUND(CEILING(AR151*('Summary '!$J$2/100+1),5),0)-1</f>
        <v>129</v>
      </c>
      <c r="AO151" s="63">
        <f t="shared" si="269"/>
        <v>0</v>
      </c>
      <c r="AP151" s="63">
        <f t="shared" si="270"/>
        <v>0</v>
      </c>
      <c r="AQ151" s="63"/>
      <c r="AR151" s="62">
        <v>104</v>
      </c>
      <c r="AS151" s="62"/>
      <c r="AT151" s="514"/>
      <c r="AU151" s="515"/>
      <c r="AV151" s="511">
        <f t="shared" si="252"/>
        <v>104</v>
      </c>
      <c r="AW151" s="511">
        <f t="shared" si="253"/>
        <v>104</v>
      </c>
      <c r="AX151" s="64"/>
      <c r="AY151" s="65"/>
      <c r="AZ151" s="66"/>
      <c r="BA151" s="126"/>
      <c r="BB151" s="68"/>
      <c r="BC151" s="45">
        <f t="shared" si="254"/>
        <v>0</v>
      </c>
      <c r="BD151" s="44">
        <f t="shared" si="255"/>
        <v>0</v>
      </c>
      <c r="BE151" s="512">
        <f t="shared" si="256"/>
        <v>109.2</v>
      </c>
      <c r="BF151" s="69"/>
      <c r="BG151" s="210">
        <f t="shared" si="243"/>
        <v>0</v>
      </c>
      <c r="BH151" s="512">
        <f t="shared" si="257"/>
        <v>114.4</v>
      </c>
      <c r="BI151" s="69"/>
      <c r="BJ151" s="44">
        <f t="shared" si="258"/>
        <v>0</v>
      </c>
      <c r="BK151" s="512">
        <f t="shared" si="259"/>
        <v>119.6</v>
      </c>
      <c r="BL151" s="69"/>
      <c r="BM151" s="210">
        <f t="shared" si="260"/>
        <v>0</v>
      </c>
      <c r="BN151" s="512">
        <f t="shared" si="261"/>
        <v>124.8</v>
      </c>
      <c r="BO151" s="397">
        <f t="shared" si="262"/>
        <v>0</v>
      </c>
      <c r="BP151" s="210">
        <f t="shared" si="263"/>
        <v>0</v>
      </c>
      <c r="BQ151" s="44">
        <f t="shared" si="264"/>
        <v>0</v>
      </c>
      <c r="BR151" s="70">
        <v>1250</v>
      </c>
    </row>
    <row r="152" spans="1:70" ht="12.75" customHeight="1">
      <c r="A152" s="44" t="str">
        <f t="shared" ref="A152:A160" si="273">"CR5"&amp;REPT(0,4-LEN(BR152))&amp;BR152</f>
        <v>CR51406</v>
      </c>
      <c r="B152" s="161" t="s">
        <v>1227</v>
      </c>
      <c r="C152" s="161" t="s">
        <v>1236</v>
      </c>
      <c r="D152" s="46" t="s">
        <v>7</v>
      </c>
      <c r="E152" s="243"/>
      <c r="F152" s="48" t="s">
        <v>326</v>
      </c>
      <c r="G152" s="48" t="s">
        <v>76</v>
      </c>
      <c r="H152" s="118" t="s">
        <v>79</v>
      </c>
      <c r="I152" s="223" t="s">
        <v>1798</v>
      </c>
      <c r="J152" s="636" t="s">
        <v>1808</v>
      </c>
      <c r="K152" s="636" t="s">
        <v>1801</v>
      </c>
      <c r="L152" s="223" t="s">
        <v>1799</v>
      </c>
      <c r="M152" s="48">
        <v>6.1079999999999997</v>
      </c>
      <c r="N152" s="554">
        <v>20</v>
      </c>
      <c r="O152" s="430"/>
      <c r="P152" s="430"/>
      <c r="Q152" s="421"/>
      <c r="R152" s="123"/>
      <c r="S152" s="51"/>
      <c r="T152" s="52"/>
      <c r="U152" s="124"/>
      <c r="V152" s="54"/>
      <c r="W152" s="55"/>
      <c r="X152" s="56"/>
      <c r="Y152" s="57"/>
      <c r="Z152" s="58"/>
      <c r="AA152" s="125"/>
      <c r="AB152" s="69"/>
      <c r="AC152" s="69"/>
      <c r="AD152" s="213">
        <f t="shared" si="228"/>
        <v>0</v>
      </c>
      <c r="AE152" s="61">
        <f>N152*AD152</f>
        <v>0</v>
      </c>
      <c r="AF152" s="62"/>
      <c r="AG152" s="62"/>
      <c r="AH152" s="63"/>
      <c r="AI152" s="62"/>
      <c r="AJ152" s="62"/>
      <c r="AK152" s="62"/>
      <c r="AL152" s="516"/>
      <c r="AM152" s="510"/>
      <c r="AN152" s="62">
        <f>ROUND(CEILING(AR152*('Summary '!$J$2/100+1),5),0)-1</f>
        <v>184</v>
      </c>
      <c r="AO152" s="63">
        <f t="shared" si="269"/>
        <v>0</v>
      </c>
      <c r="AP152" s="63">
        <f t="shared" si="270"/>
        <v>0</v>
      </c>
      <c r="AQ152" s="63"/>
      <c r="AR152" s="62">
        <v>149</v>
      </c>
      <c r="AS152" s="62"/>
      <c r="AT152" s="514"/>
      <c r="AU152" s="515"/>
      <c r="AV152" s="511">
        <f t="shared" si="252"/>
        <v>149</v>
      </c>
      <c r="AW152" s="511">
        <f t="shared" si="253"/>
        <v>149</v>
      </c>
      <c r="AX152" s="64"/>
      <c r="AY152" s="65"/>
      <c r="AZ152" s="66"/>
      <c r="BA152" s="126"/>
      <c r="BB152" s="68"/>
      <c r="BC152" s="45">
        <f t="shared" si="254"/>
        <v>0</v>
      </c>
      <c r="BD152" s="44">
        <f t="shared" si="255"/>
        <v>0</v>
      </c>
      <c r="BE152" s="512">
        <f t="shared" si="256"/>
        <v>156.45000000000002</v>
      </c>
      <c r="BF152" s="69"/>
      <c r="BG152" s="210">
        <f t="shared" si="243"/>
        <v>0</v>
      </c>
      <c r="BH152" s="512">
        <f t="shared" si="257"/>
        <v>163.9</v>
      </c>
      <c r="BI152" s="69"/>
      <c r="BJ152" s="44">
        <f t="shared" si="258"/>
        <v>0</v>
      </c>
      <c r="BK152" s="512">
        <f t="shared" si="259"/>
        <v>171.35</v>
      </c>
      <c r="BL152" s="69"/>
      <c r="BM152" s="210">
        <f t="shared" si="260"/>
        <v>0</v>
      </c>
      <c r="BN152" s="512">
        <f t="shared" si="261"/>
        <v>178.79999999999998</v>
      </c>
      <c r="BO152" s="397">
        <f t="shared" si="262"/>
        <v>0</v>
      </c>
      <c r="BP152" s="210">
        <f t="shared" si="263"/>
        <v>0</v>
      </c>
      <c r="BQ152" s="44">
        <f t="shared" si="264"/>
        <v>0</v>
      </c>
      <c r="BR152" s="70">
        <v>1406</v>
      </c>
    </row>
    <row r="153" spans="1:70" ht="12.75" customHeight="1">
      <c r="A153" s="44" t="str">
        <f t="shared" si="273"/>
        <v>CR51407</v>
      </c>
      <c r="B153" s="161" t="s">
        <v>1227</v>
      </c>
      <c r="C153" s="161" t="s">
        <v>1237</v>
      </c>
      <c r="D153" s="46" t="s">
        <v>7</v>
      </c>
      <c r="E153" s="243"/>
      <c r="F153" s="48" t="s">
        <v>72</v>
      </c>
      <c r="G153" s="48" t="s">
        <v>76</v>
      </c>
      <c r="H153" s="48" t="s">
        <v>79</v>
      </c>
      <c r="I153" s="223" t="s">
        <v>1798</v>
      </c>
      <c r="J153" s="636" t="s">
        <v>1808</v>
      </c>
      <c r="K153" s="636" t="s">
        <v>1801</v>
      </c>
      <c r="L153" s="223" t="s">
        <v>1799</v>
      </c>
      <c r="M153" s="48">
        <v>3.161</v>
      </c>
      <c r="N153" s="554">
        <v>10</v>
      </c>
      <c r="O153" s="430"/>
      <c r="P153" s="430"/>
      <c r="Q153" s="421"/>
      <c r="R153" s="123"/>
      <c r="S153" s="51"/>
      <c r="T153" s="52"/>
      <c r="U153" s="124"/>
      <c r="V153" s="54"/>
      <c r="W153" s="55"/>
      <c r="X153" s="56"/>
      <c r="Y153" s="57"/>
      <c r="Z153" s="58"/>
      <c r="AA153" s="125"/>
      <c r="AB153" s="69"/>
      <c r="AC153" s="69"/>
      <c r="AD153" s="213">
        <f t="shared" si="228"/>
        <v>0</v>
      </c>
      <c r="AE153" s="61">
        <f t="shared" ref="AE153" si="274">N153*AD153</f>
        <v>0</v>
      </c>
      <c r="AF153" s="62"/>
      <c r="AG153" s="62"/>
      <c r="AH153" s="63"/>
      <c r="AI153" s="62"/>
      <c r="AJ153" s="62"/>
      <c r="AK153" s="62"/>
      <c r="AL153" s="516"/>
      <c r="AM153" s="510"/>
      <c r="AN153" s="62">
        <f>ROUND(CEILING(AR153*('Summary '!$J$2/100+1),5),0)-1</f>
        <v>129</v>
      </c>
      <c r="AO153" s="63">
        <f t="shared" si="269"/>
        <v>0</v>
      </c>
      <c r="AP153" s="63">
        <f t="shared" si="270"/>
        <v>0</v>
      </c>
      <c r="AQ153" s="63"/>
      <c r="AR153" s="62">
        <v>104</v>
      </c>
      <c r="AS153" s="62"/>
      <c r="AT153" s="514"/>
      <c r="AU153" s="515"/>
      <c r="AV153" s="511">
        <f t="shared" si="252"/>
        <v>104</v>
      </c>
      <c r="AW153" s="511">
        <f t="shared" si="253"/>
        <v>104</v>
      </c>
      <c r="AX153" s="64"/>
      <c r="AY153" s="65"/>
      <c r="AZ153" s="66"/>
      <c r="BA153" s="126"/>
      <c r="BB153" s="68"/>
      <c r="BC153" s="45">
        <f t="shared" si="254"/>
        <v>0</v>
      </c>
      <c r="BD153" s="44">
        <f t="shared" si="255"/>
        <v>0</v>
      </c>
      <c r="BE153" s="512">
        <f t="shared" si="256"/>
        <v>109.2</v>
      </c>
      <c r="BF153" s="69"/>
      <c r="BG153" s="210">
        <f t="shared" si="243"/>
        <v>0</v>
      </c>
      <c r="BH153" s="512">
        <f t="shared" si="257"/>
        <v>114.4</v>
      </c>
      <c r="BI153" s="69"/>
      <c r="BJ153" s="44">
        <f t="shared" si="258"/>
        <v>0</v>
      </c>
      <c r="BK153" s="512">
        <f t="shared" si="259"/>
        <v>119.6</v>
      </c>
      <c r="BL153" s="69"/>
      <c r="BM153" s="210">
        <f t="shared" si="260"/>
        <v>0</v>
      </c>
      <c r="BN153" s="512">
        <f t="shared" si="261"/>
        <v>124.8</v>
      </c>
      <c r="BO153" s="397">
        <f t="shared" si="262"/>
        <v>0</v>
      </c>
      <c r="BP153" s="210">
        <f t="shared" si="263"/>
        <v>0</v>
      </c>
      <c r="BQ153" s="44">
        <f t="shared" si="264"/>
        <v>0</v>
      </c>
      <c r="BR153" s="70">
        <v>1407</v>
      </c>
    </row>
    <row r="154" spans="1:70" ht="12.75" customHeight="1">
      <c r="A154" s="44" t="str">
        <f t="shared" si="273"/>
        <v>CR51408</v>
      </c>
      <c r="B154" s="161" t="s">
        <v>1227</v>
      </c>
      <c r="C154" s="161" t="s">
        <v>1238</v>
      </c>
      <c r="D154" s="46" t="s">
        <v>7</v>
      </c>
      <c r="E154" s="243"/>
      <c r="F154" s="48" t="s">
        <v>59</v>
      </c>
      <c r="G154" s="48" t="s">
        <v>76</v>
      </c>
      <c r="H154" s="118" t="s">
        <v>77</v>
      </c>
      <c r="I154" s="223" t="s">
        <v>1798</v>
      </c>
      <c r="J154" s="636" t="s">
        <v>1808</v>
      </c>
      <c r="K154" s="636" t="s">
        <v>1801</v>
      </c>
      <c r="L154" s="223" t="s">
        <v>1799</v>
      </c>
      <c r="M154" s="48">
        <v>5.32</v>
      </c>
      <c r="N154" s="554">
        <v>12</v>
      </c>
      <c r="O154" s="430"/>
      <c r="P154" s="430"/>
      <c r="Q154" s="421"/>
      <c r="R154" s="123"/>
      <c r="S154" s="51"/>
      <c r="T154" s="52"/>
      <c r="U154" s="124"/>
      <c r="V154" s="54"/>
      <c r="W154" s="55"/>
      <c r="X154" s="56"/>
      <c r="Y154" s="57"/>
      <c r="Z154" s="58"/>
      <c r="AA154" s="125"/>
      <c r="AB154" s="69"/>
      <c r="AC154" s="69"/>
      <c r="AD154" s="213">
        <f t="shared" si="228"/>
        <v>0</v>
      </c>
      <c r="AE154" s="61">
        <f>N154*AD154</f>
        <v>0</v>
      </c>
      <c r="AF154" s="62"/>
      <c r="AG154" s="62"/>
      <c r="AH154" s="63"/>
      <c r="AI154" s="62"/>
      <c r="AJ154" s="62"/>
      <c r="AK154" s="62"/>
      <c r="AL154" s="516"/>
      <c r="AM154" s="510"/>
      <c r="AN154" s="62">
        <f>ROUND(CEILING(AR154*('Summary '!$J$2/100+1),5),0)-1</f>
        <v>169</v>
      </c>
      <c r="AO154" s="63">
        <f t="shared" si="269"/>
        <v>0</v>
      </c>
      <c r="AP154" s="63">
        <f t="shared" si="270"/>
        <v>0</v>
      </c>
      <c r="AQ154" s="63"/>
      <c r="AR154" s="62">
        <v>139</v>
      </c>
      <c r="AS154" s="62"/>
      <c r="AT154" s="514"/>
      <c r="AU154" s="515"/>
      <c r="AV154" s="511">
        <f t="shared" si="252"/>
        <v>139</v>
      </c>
      <c r="AW154" s="511">
        <f t="shared" si="253"/>
        <v>139</v>
      </c>
      <c r="AX154" s="64"/>
      <c r="AY154" s="65"/>
      <c r="AZ154" s="66"/>
      <c r="BA154" s="126"/>
      <c r="BB154" s="68"/>
      <c r="BC154" s="45">
        <f t="shared" si="254"/>
        <v>0</v>
      </c>
      <c r="BD154" s="44">
        <f t="shared" si="255"/>
        <v>0</v>
      </c>
      <c r="BE154" s="512">
        <f t="shared" si="256"/>
        <v>145.95000000000002</v>
      </c>
      <c r="BF154" s="69"/>
      <c r="BG154" s="210">
        <f t="shared" si="243"/>
        <v>0</v>
      </c>
      <c r="BH154" s="512">
        <f t="shared" si="257"/>
        <v>152.9</v>
      </c>
      <c r="BI154" s="69"/>
      <c r="BJ154" s="44">
        <f t="shared" si="258"/>
        <v>0</v>
      </c>
      <c r="BK154" s="512">
        <f t="shared" si="259"/>
        <v>159.85</v>
      </c>
      <c r="BL154" s="69"/>
      <c r="BM154" s="210">
        <f t="shared" si="260"/>
        <v>0</v>
      </c>
      <c r="BN154" s="512">
        <f t="shared" si="261"/>
        <v>166.79999999999998</v>
      </c>
      <c r="BO154" s="397">
        <f t="shared" si="262"/>
        <v>0</v>
      </c>
      <c r="BP154" s="210">
        <f t="shared" si="263"/>
        <v>0</v>
      </c>
      <c r="BQ154" s="44">
        <f t="shared" si="264"/>
        <v>0</v>
      </c>
      <c r="BR154" s="70">
        <v>1408</v>
      </c>
    </row>
    <row r="155" spans="1:70" ht="12.75" customHeight="1">
      <c r="A155" s="44" t="str">
        <f t="shared" si="273"/>
        <v>CR51409</v>
      </c>
      <c r="B155" s="161" t="s">
        <v>1227</v>
      </c>
      <c r="C155" s="161" t="s">
        <v>1239</v>
      </c>
      <c r="D155" s="46" t="s">
        <v>7</v>
      </c>
      <c r="E155" s="243"/>
      <c r="F155" s="118" t="s">
        <v>59</v>
      </c>
      <c r="G155" s="48" t="s">
        <v>76</v>
      </c>
      <c r="H155" s="48" t="s">
        <v>79</v>
      </c>
      <c r="I155" s="223" t="s">
        <v>1798</v>
      </c>
      <c r="J155" s="636" t="s">
        <v>1808</v>
      </c>
      <c r="K155" s="636" t="s">
        <v>1801</v>
      </c>
      <c r="L155" s="223" t="s">
        <v>1799</v>
      </c>
      <c r="M155" s="48">
        <v>5.2169999999999996</v>
      </c>
      <c r="N155" s="554">
        <v>10</v>
      </c>
      <c r="O155" s="430"/>
      <c r="P155" s="430"/>
      <c r="Q155" s="421"/>
      <c r="R155" s="123"/>
      <c r="S155" s="51"/>
      <c r="T155" s="52"/>
      <c r="U155" s="124"/>
      <c r="V155" s="54"/>
      <c r="W155" s="55"/>
      <c r="X155" s="56"/>
      <c r="Y155" s="57"/>
      <c r="Z155" s="58"/>
      <c r="AA155" s="125"/>
      <c r="AB155" s="69"/>
      <c r="AC155" s="69"/>
      <c r="AD155" s="213">
        <f t="shared" si="228"/>
        <v>0</v>
      </c>
      <c r="AE155" s="61">
        <f t="shared" ref="AE155" si="275">N155*AD155</f>
        <v>0</v>
      </c>
      <c r="AF155" s="62"/>
      <c r="AG155" s="62"/>
      <c r="AH155" s="63"/>
      <c r="AI155" s="62"/>
      <c r="AJ155" s="62"/>
      <c r="AK155" s="62"/>
      <c r="AL155" s="516"/>
      <c r="AM155" s="510"/>
      <c r="AN155" s="62">
        <f>ROUND(CEILING(AR155*('Summary '!$J$2/100+1),5),0)-1</f>
        <v>169</v>
      </c>
      <c r="AO155" s="63">
        <f t="shared" si="269"/>
        <v>0</v>
      </c>
      <c r="AP155" s="63">
        <f t="shared" si="270"/>
        <v>0</v>
      </c>
      <c r="AQ155" s="63"/>
      <c r="AR155" s="62">
        <v>139</v>
      </c>
      <c r="AS155" s="62"/>
      <c r="AT155" s="514"/>
      <c r="AU155" s="515"/>
      <c r="AV155" s="511">
        <f t="shared" si="252"/>
        <v>139</v>
      </c>
      <c r="AW155" s="511">
        <f t="shared" si="253"/>
        <v>139</v>
      </c>
      <c r="AX155" s="64"/>
      <c r="AY155" s="65"/>
      <c r="AZ155" s="66"/>
      <c r="BA155" s="126"/>
      <c r="BB155" s="68"/>
      <c r="BC155" s="45">
        <f t="shared" si="254"/>
        <v>0</v>
      </c>
      <c r="BD155" s="44">
        <f t="shared" si="255"/>
        <v>0</v>
      </c>
      <c r="BE155" s="512">
        <f t="shared" si="256"/>
        <v>145.95000000000002</v>
      </c>
      <c r="BF155" s="69"/>
      <c r="BG155" s="210">
        <f t="shared" si="243"/>
        <v>0</v>
      </c>
      <c r="BH155" s="512">
        <f t="shared" si="257"/>
        <v>152.9</v>
      </c>
      <c r="BI155" s="69"/>
      <c r="BJ155" s="44">
        <f t="shared" si="258"/>
        <v>0</v>
      </c>
      <c r="BK155" s="512">
        <f t="shared" si="259"/>
        <v>159.85</v>
      </c>
      <c r="BL155" s="69"/>
      <c r="BM155" s="210">
        <f t="shared" si="260"/>
        <v>0</v>
      </c>
      <c r="BN155" s="512">
        <f t="shared" si="261"/>
        <v>166.79999999999998</v>
      </c>
      <c r="BO155" s="397">
        <f t="shared" si="262"/>
        <v>0</v>
      </c>
      <c r="BP155" s="210">
        <f t="shared" si="263"/>
        <v>0</v>
      </c>
      <c r="BQ155" s="44">
        <f t="shared" si="264"/>
        <v>0</v>
      </c>
      <c r="BR155" s="70">
        <v>1409</v>
      </c>
    </row>
    <row r="156" spans="1:70" ht="12.75" customHeight="1">
      <c r="A156" s="44" t="str">
        <f t="shared" si="273"/>
        <v>CR51410</v>
      </c>
      <c r="B156" s="161" t="s">
        <v>1227</v>
      </c>
      <c r="C156" s="161" t="s">
        <v>1240</v>
      </c>
      <c r="D156" s="46" t="s">
        <v>7</v>
      </c>
      <c r="E156" s="243"/>
      <c r="F156" s="48" t="s">
        <v>59</v>
      </c>
      <c r="G156" s="48" t="s">
        <v>87</v>
      </c>
      <c r="H156" s="118" t="s">
        <v>74</v>
      </c>
      <c r="I156" s="223" t="s">
        <v>1798</v>
      </c>
      <c r="J156" s="636" t="s">
        <v>1808</v>
      </c>
      <c r="K156" s="636" t="s">
        <v>1801</v>
      </c>
      <c r="L156" s="223" t="s">
        <v>1799</v>
      </c>
      <c r="M156" s="48">
        <v>5.468</v>
      </c>
      <c r="N156" s="554">
        <v>5</v>
      </c>
      <c r="O156" s="430"/>
      <c r="P156" s="430"/>
      <c r="Q156" s="421"/>
      <c r="R156" s="123"/>
      <c r="S156" s="51"/>
      <c r="T156" s="52"/>
      <c r="U156" s="124"/>
      <c r="V156" s="54"/>
      <c r="W156" s="55"/>
      <c r="X156" s="56"/>
      <c r="Y156" s="57"/>
      <c r="Z156" s="58"/>
      <c r="AA156" s="125"/>
      <c r="AB156" s="69"/>
      <c r="AC156" s="69"/>
      <c r="AD156" s="213">
        <f t="shared" si="228"/>
        <v>0</v>
      </c>
      <c r="AE156" s="61">
        <f>N156*AD156</f>
        <v>0</v>
      </c>
      <c r="AF156" s="62"/>
      <c r="AG156" s="62"/>
      <c r="AH156" s="63"/>
      <c r="AI156" s="62"/>
      <c r="AJ156" s="62"/>
      <c r="AK156" s="62"/>
      <c r="AL156" s="516"/>
      <c r="AM156" s="510"/>
      <c r="AN156" s="62">
        <f>ROUND(CEILING(AR156*('Summary '!$J$2/100+1),5),0)-1</f>
        <v>154</v>
      </c>
      <c r="AO156" s="63">
        <f t="shared" si="269"/>
        <v>0</v>
      </c>
      <c r="AP156" s="63">
        <f t="shared" si="270"/>
        <v>0</v>
      </c>
      <c r="AQ156" s="63"/>
      <c r="AR156" s="62">
        <v>124</v>
      </c>
      <c r="AS156" s="62"/>
      <c r="AT156" s="514"/>
      <c r="AU156" s="515"/>
      <c r="AV156" s="511">
        <f t="shared" si="252"/>
        <v>124</v>
      </c>
      <c r="AW156" s="511">
        <f t="shared" si="253"/>
        <v>124</v>
      </c>
      <c r="AX156" s="64"/>
      <c r="AY156" s="65"/>
      <c r="AZ156" s="66"/>
      <c r="BA156" s="126"/>
      <c r="BB156" s="68"/>
      <c r="BC156" s="45">
        <f t="shared" si="254"/>
        <v>0</v>
      </c>
      <c r="BD156" s="44">
        <f t="shared" si="255"/>
        <v>0</v>
      </c>
      <c r="BE156" s="512">
        <f t="shared" si="256"/>
        <v>130.20000000000002</v>
      </c>
      <c r="BF156" s="69"/>
      <c r="BG156" s="210">
        <f t="shared" si="243"/>
        <v>0</v>
      </c>
      <c r="BH156" s="512">
        <f t="shared" si="257"/>
        <v>136.4</v>
      </c>
      <c r="BI156" s="69"/>
      <c r="BJ156" s="44">
        <f t="shared" si="258"/>
        <v>0</v>
      </c>
      <c r="BK156" s="512">
        <f t="shared" si="259"/>
        <v>142.6</v>
      </c>
      <c r="BL156" s="69"/>
      <c r="BM156" s="210">
        <f t="shared" si="260"/>
        <v>0</v>
      </c>
      <c r="BN156" s="512">
        <f t="shared" si="261"/>
        <v>148.79999999999998</v>
      </c>
      <c r="BO156" s="397">
        <f t="shared" si="262"/>
        <v>0</v>
      </c>
      <c r="BP156" s="210">
        <f t="shared" si="263"/>
        <v>0</v>
      </c>
      <c r="BQ156" s="44">
        <f t="shared" si="264"/>
        <v>0</v>
      </c>
      <c r="BR156" s="70">
        <v>1410</v>
      </c>
    </row>
    <row r="157" spans="1:70" ht="12.75" customHeight="1">
      <c r="A157" s="44" t="str">
        <f t="shared" si="273"/>
        <v>CR51411</v>
      </c>
      <c r="B157" s="161" t="s">
        <v>1227</v>
      </c>
      <c r="C157" s="161" t="s">
        <v>1241</v>
      </c>
      <c r="D157" s="46" t="s">
        <v>7</v>
      </c>
      <c r="E157" s="243"/>
      <c r="F157" s="48" t="s">
        <v>59</v>
      </c>
      <c r="G157" s="48" t="s">
        <v>87</v>
      </c>
      <c r="H157" s="48" t="s">
        <v>79</v>
      </c>
      <c r="I157" s="223" t="s">
        <v>1798</v>
      </c>
      <c r="J157" s="636" t="s">
        <v>1808</v>
      </c>
      <c r="K157" s="636" t="s">
        <v>1801</v>
      </c>
      <c r="L157" s="223" t="s">
        <v>1799</v>
      </c>
      <c r="M157" s="48">
        <v>5.907</v>
      </c>
      <c r="N157" s="554">
        <v>4</v>
      </c>
      <c r="O157" s="430"/>
      <c r="P157" s="430"/>
      <c r="Q157" s="421"/>
      <c r="R157" s="123"/>
      <c r="S157" s="51"/>
      <c r="T157" s="52"/>
      <c r="U157" s="124"/>
      <c r="V157" s="54"/>
      <c r="W157" s="55"/>
      <c r="X157" s="56"/>
      <c r="Y157" s="57"/>
      <c r="Z157" s="58"/>
      <c r="AA157" s="125"/>
      <c r="AB157" s="69"/>
      <c r="AC157" s="69"/>
      <c r="AD157" s="213">
        <f t="shared" si="228"/>
        <v>0</v>
      </c>
      <c r="AE157" s="61">
        <f t="shared" ref="AE157" si="276">N157*AD157</f>
        <v>0</v>
      </c>
      <c r="AF157" s="62"/>
      <c r="AG157" s="62"/>
      <c r="AH157" s="63"/>
      <c r="AI157" s="62"/>
      <c r="AJ157" s="62"/>
      <c r="AK157" s="62"/>
      <c r="AL157" s="516"/>
      <c r="AM157" s="510"/>
      <c r="AN157" s="62">
        <f>ROUND(CEILING(AR157*('Summary '!$J$2/100+1),5),0)-1</f>
        <v>169</v>
      </c>
      <c r="AO157" s="63">
        <f t="shared" si="269"/>
        <v>0</v>
      </c>
      <c r="AP157" s="63">
        <f t="shared" si="270"/>
        <v>0</v>
      </c>
      <c r="AQ157" s="63"/>
      <c r="AR157" s="62">
        <v>139</v>
      </c>
      <c r="AS157" s="62"/>
      <c r="AT157" s="514"/>
      <c r="AU157" s="515"/>
      <c r="AV157" s="511">
        <f t="shared" si="252"/>
        <v>139</v>
      </c>
      <c r="AW157" s="511">
        <f t="shared" si="253"/>
        <v>139</v>
      </c>
      <c r="AX157" s="64"/>
      <c r="AY157" s="65"/>
      <c r="AZ157" s="66"/>
      <c r="BA157" s="126"/>
      <c r="BB157" s="68"/>
      <c r="BC157" s="45">
        <f t="shared" si="254"/>
        <v>0</v>
      </c>
      <c r="BD157" s="44">
        <f t="shared" si="255"/>
        <v>0</v>
      </c>
      <c r="BE157" s="512">
        <f t="shared" si="256"/>
        <v>145.95000000000002</v>
      </c>
      <c r="BF157" s="69"/>
      <c r="BG157" s="210">
        <f t="shared" si="243"/>
        <v>0</v>
      </c>
      <c r="BH157" s="512">
        <f t="shared" si="257"/>
        <v>152.9</v>
      </c>
      <c r="BI157" s="69"/>
      <c r="BJ157" s="44">
        <f t="shared" si="258"/>
        <v>0</v>
      </c>
      <c r="BK157" s="512">
        <f t="shared" si="259"/>
        <v>159.85</v>
      </c>
      <c r="BL157" s="69"/>
      <c r="BM157" s="210">
        <f t="shared" si="260"/>
        <v>0</v>
      </c>
      <c r="BN157" s="512">
        <f t="shared" si="261"/>
        <v>166.79999999999998</v>
      </c>
      <c r="BO157" s="397">
        <f t="shared" si="262"/>
        <v>0</v>
      </c>
      <c r="BP157" s="210">
        <f t="shared" si="263"/>
        <v>0</v>
      </c>
      <c r="BQ157" s="44">
        <f t="shared" si="264"/>
        <v>0</v>
      </c>
      <c r="BR157" s="70">
        <v>1411</v>
      </c>
    </row>
    <row r="158" spans="1:70" ht="12.75" customHeight="1">
      <c r="A158" s="44" t="str">
        <f t="shared" si="273"/>
        <v>CR51412</v>
      </c>
      <c r="B158" s="161" t="s">
        <v>1227</v>
      </c>
      <c r="C158" s="161" t="s">
        <v>1242</v>
      </c>
      <c r="D158" s="46" t="s">
        <v>7</v>
      </c>
      <c r="E158" s="243"/>
      <c r="F158" s="48" t="s">
        <v>57</v>
      </c>
      <c r="G158" s="48" t="s">
        <v>87</v>
      </c>
      <c r="H158" s="48" t="s">
        <v>79</v>
      </c>
      <c r="I158" s="223" t="s">
        <v>1798</v>
      </c>
      <c r="J158" s="636" t="s">
        <v>1808</v>
      </c>
      <c r="K158" s="636" t="s">
        <v>1801</v>
      </c>
      <c r="L158" s="223" t="s">
        <v>1799</v>
      </c>
      <c r="M158" s="48">
        <v>4.1980000000000004</v>
      </c>
      <c r="N158" s="554">
        <v>5</v>
      </c>
      <c r="O158" s="430"/>
      <c r="P158" s="430"/>
      <c r="Q158" s="421"/>
      <c r="R158" s="123"/>
      <c r="S158" s="51"/>
      <c r="T158" s="52"/>
      <c r="U158" s="124"/>
      <c r="V158" s="54"/>
      <c r="W158" s="55"/>
      <c r="X158" s="56"/>
      <c r="Y158" s="57"/>
      <c r="Z158" s="58"/>
      <c r="AA158" s="125"/>
      <c r="AB158" s="69"/>
      <c r="AC158" s="69"/>
      <c r="AD158" s="213">
        <f t="shared" si="228"/>
        <v>0</v>
      </c>
      <c r="AE158" s="61">
        <f>N158*AD158</f>
        <v>0</v>
      </c>
      <c r="AF158" s="62"/>
      <c r="AG158" s="62"/>
      <c r="AH158" s="63"/>
      <c r="AI158" s="62"/>
      <c r="AJ158" s="62"/>
      <c r="AK158" s="62"/>
      <c r="AL158" s="516"/>
      <c r="AM158" s="510"/>
      <c r="AN158" s="62">
        <f>ROUND(CEILING(AR158*('Summary '!$J$2/100+1),5),0)-1</f>
        <v>129</v>
      </c>
      <c r="AO158" s="63">
        <f t="shared" si="269"/>
        <v>0</v>
      </c>
      <c r="AP158" s="63">
        <f t="shared" si="270"/>
        <v>0</v>
      </c>
      <c r="AQ158" s="63"/>
      <c r="AR158" s="62">
        <v>104</v>
      </c>
      <c r="AS158" s="62"/>
      <c r="AT158" s="514"/>
      <c r="AU158" s="515"/>
      <c r="AV158" s="511">
        <f t="shared" si="252"/>
        <v>104</v>
      </c>
      <c r="AW158" s="511">
        <f t="shared" si="253"/>
        <v>104</v>
      </c>
      <c r="AX158" s="64"/>
      <c r="AY158" s="65"/>
      <c r="AZ158" s="66"/>
      <c r="BA158" s="126"/>
      <c r="BB158" s="68"/>
      <c r="BC158" s="45">
        <f t="shared" si="254"/>
        <v>0</v>
      </c>
      <c r="BD158" s="44">
        <f t="shared" si="255"/>
        <v>0</v>
      </c>
      <c r="BE158" s="512">
        <f t="shared" si="256"/>
        <v>109.2</v>
      </c>
      <c r="BF158" s="69"/>
      <c r="BG158" s="210">
        <f t="shared" si="243"/>
        <v>0</v>
      </c>
      <c r="BH158" s="512">
        <f t="shared" si="257"/>
        <v>114.4</v>
      </c>
      <c r="BI158" s="69"/>
      <c r="BJ158" s="44">
        <f t="shared" si="258"/>
        <v>0</v>
      </c>
      <c r="BK158" s="512">
        <f t="shared" si="259"/>
        <v>119.6</v>
      </c>
      <c r="BL158" s="69"/>
      <c r="BM158" s="210">
        <f t="shared" si="260"/>
        <v>0</v>
      </c>
      <c r="BN158" s="512">
        <f t="shared" si="261"/>
        <v>124.8</v>
      </c>
      <c r="BO158" s="397">
        <f t="shared" si="262"/>
        <v>0</v>
      </c>
      <c r="BP158" s="210">
        <f t="shared" si="263"/>
        <v>0</v>
      </c>
      <c r="BQ158" s="44">
        <f t="shared" si="264"/>
        <v>0</v>
      </c>
      <c r="BR158" s="70">
        <v>1412</v>
      </c>
    </row>
    <row r="159" spans="1:70" ht="12.75" customHeight="1">
      <c r="A159" s="44" t="str">
        <f t="shared" si="273"/>
        <v>CR51413</v>
      </c>
      <c r="B159" s="161" t="s">
        <v>1227</v>
      </c>
      <c r="C159" s="161" t="s">
        <v>1243</v>
      </c>
      <c r="D159" s="46" t="s">
        <v>7</v>
      </c>
      <c r="E159" s="243"/>
      <c r="F159" s="47" t="s">
        <v>365</v>
      </c>
      <c r="G159" s="48" t="s">
        <v>87</v>
      </c>
      <c r="H159" s="48" t="s">
        <v>79</v>
      </c>
      <c r="I159" s="223" t="s">
        <v>1798</v>
      </c>
      <c r="J159" s="636" t="s">
        <v>1808</v>
      </c>
      <c r="K159" s="636" t="s">
        <v>1801</v>
      </c>
      <c r="L159" s="223" t="s">
        <v>1799</v>
      </c>
      <c r="M159" s="48">
        <v>10.365</v>
      </c>
      <c r="N159" s="554">
        <v>8</v>
      </c>
      <c r="O159" s="430"/>
      <c r="P159" s="430"/>
      <c r="Q159" s="421"/>
      <c r="R159" s="123"/>
      <c r="S159" s="51"/>
      <c r="T159" s="52"/>
      <c r="U159" s="124"/>
      <c r="V159" s="54"/>
      <c r="W159" s="55"/>
      <c r="X159" s="56"/>
      <c r="Y159" s="57"/>
      <c r="Z159" s="58"/>
      <c r="AA159" s="125"/>
      <c r="AB159" s="69"/>
      <c r="AC159" s="69"/>
      <c r="AD159" s="213">
        <f t="shared" si="228"/>
        <v>0</v>
      </c>
      <c r="AE159" s="61">
        <f t="shared" ref="AE159" si="277">N159*AD159</f>
        <v>0</v>
      </c>
      <c r="AF159" s="62"/>
      <c r="AG159" s="62"/>
      <c r="AH159" s="63"/>
      <c r="AI159" s="62"/>
      <c r="AJ159" s="62"/>
      <c r="AK159" s="62"/>
      <c r="AL159" s="516"/>
      <c r="AM159" s="510"/>
      <c r="AN159" s="62">
        <f>ROUND(CEILING(AR159*('Summary '!$J$2/100+1),5),0)-1</f>
        <v>244</v>
      </c>
      <c r="AO159" s="63">
        <f t="shared" si="269"/>
        <v>0</v>
      </c>
      <c r="AP159" s="63">
        <f t="shared" si="270"/>
        <v>0</v>
      </c>
      <c r="AQ159" s="63"/>
      <c r="AR159" s="62">
        <v>199</v>
      </c>
      <c r="AS159" s="62"/>
      <c r="AT159" s="514"/>
      <c r="AU159" s="515"/>
      <c r="AV159" s="511">
        <f t="shared" si="252"/>
        <v>199</v>
      </c>
      <c r="AW159" s="511">
        <f t="shared" si="253"/>
        <v>199</v>
      </c>
      <c r="AX159" s="64"/>
      <c r="AY159" s="65"/>
      <c r="AZ159" s="66"/>
      <c r="BA159" s="126"/>
      <c r="BB159" s="68"/>
      <c r="BC159" s="45">
        <f t="shared" si="254"/>
        <v>0</v>
      </c>
      <c r="BD159" s="44">
        <f t="shared" si="255"/>
        <v>0</v>
      </c>
      <c r="BE159" s="512">
        <f t="shared" si="256"/>
        <v>208.95000000000002</v>
      </c>
      <c r="BF159" s="69"/>
      <c r="BG159" s="210">
        <f t="shared" si="243"/>
        <v>0</v>
      </c>
      <c r="BH159" s="512">
        <f t="shared" si="257"/>
        <v>218.9</v>
      </c>
      <c r="BI159" s="69"/>
      <c r="BJ159" s="44">
        <f t="shared" si="258"/>
        <v>0</v>
      </c>
      <c r="BK159" s="512">
        <f t="shared" si="259"/>
        <v>228.85</v>
      </c>
      <c r="BL159" s="69"/>
      <c r="BM159" s="210">
        <f t="shared" si="260"/>
        <v>0</v>
      </c>
      <c r="BN159" s="512">
        <f t="shared" si="261"/>
        <v>238.79999999999998</v>
      </c>
      <c r="BO159" s="397">
        <f t="shared" si="262"/>
        <v>0</v>
      </c>
      <c r="BP159" s="210">
        <f t="shared" si="263"/>
        <v>0</v>
      </c>
      <c r="BQ159" s="44">
        <f t="shared" si="264"/>
        <v>0</v>
      </c>
      <c r="BR159" s="70">
        <v>1413</v>
      </c>
    </row>
    <row r="160" spans="1:70" ht="12.75" customHeight="1">
      <c r="A160" s="44" t="str">
        <f t="shared" si="273"/>
        <v>CR51446</v>
      </c>
      <c r="B160" s="161" t="s">
        <v>1227</v>
      </c>
      <c r="C160" s="161" t="s">
        <v>1244</v>
      </c>
      <c r="D160" s="46" t="s">
        <v>7</v>
      </c>
      <c r="E160" s="243"/>
      <c r="F160" s="46" t="s">
        <v>365</v>
      </c>
      <c r="G160" s="48" t="s">
        <v>76</v>
      </c>
      <c r="H160" s="48" t="s">
        <v>79</v>
      </c>
      <c r="I160" s="223" t="s">
        <v>1798</v>
      </c>
      <c r="J160" s="636" t="s">
        <v>1808</v>
      </c>
      <c r="K160" s="636" t="s">
        <v>1801</v>
      </c>
      <c r="L160" s="223" t="s">
        <v>1799</v>
      </c>
      <c r="M160" s="48">
        <v>1.5649999999999999</v>
      </c>
      <c r="N160" s="554">
        <v>12</v>
      </c>
      <c r="O160" s="430"/>
      <c r="P160" s="430"/>
      <c r="Q160" s="421"/>
      <c r="R160" s="123"/>
      <c r="S160" s="51"/>
      <c r="T160" s="52"/>
      <c r="U160" s="124"/>
      <c r="V160" s="54"/>
      <c r="W160" s="55"/>
      <c r="X160" s="56"/>
      <c r="Y160" s="57"/>
      <c r="Z160" s="58"/>
      <c r="AA160" s="125"/>
      <c r="AB160" s="69"/>
      <c r="AC160" s="69"/>
      <c r="AD160" s="213">
        <f t="shared" si="228"/>
        <v>0</v>
      </c>
      <c r="AE160" s="61">
        <f t="shared" ref="AE160:AE170" si="278">N160*AD160</f>
        <v>0</v>
      </c>
      <c r="AF160" s="62"/>
      <c r="AG160" s="62"/>
      <c r="AH160" s="63"/>
      <c r="AI160" s="62"/>
      <c r="AJ160" s="62"/>
      <c r="AK160" s="62"/>
      <c r="AL160" s="516"/>
      <c r="AM160" s="510"/>
      <c r="AN160" s="62">
        <f>ROUND(CEILING(AR160*('Summary '!$J$2/100+1),5),0)-1</f>
        <v>104</v>
      </c>
      <c r="AO160" s="63">
        <f t="shared" si="269"/>
        <v>0</v>
      </c>
      <c r="AP160" s="63">
        <f t="shared" si="270"/>
        <v>0</v>
      </c>
      <c r="AQ160" s="63"/>
      <c r="AR160" s="62">
        <v>84</v>
      </c>
      <c r="AS160" s="62"/>
      <c r="AT160" s="514"/>
      <c r="AU160" s="515"/>
      <c r="AV160" s="511">
        <f t="shared" si="252"/>
        <v>84</v>
      </c>
      <c r="AW160" s="511">
        <f t="shared" si="253"/>
        <v>84</v>
      </c>
      <c r="AX160" s="64"/>
      <c r="AY160" s="65"/>
      <c r="AZ160" s="66"/>
      <c r="BA160" s="126"/>
      <c r="BB160" s="68"/>
      <c r="BC160" s="45">
        <f t="shared" si="254"/>
        <v>0</v>
      </c>
      <c r="BD160" s="44">
        <f t="shared" si="255"/>
        <v>0</v>
      </c>
      <c r="BE160" s="512">
        <f t="shared" si="256"/>
        <v>88.2</v>
      </c>
      <c r="BF160" s="69"/>
      <c r="BG160" s="210">
        <f t="shared" si="243"/>
        <v>0</v>
      </c>
      <c r="BH160" s="512">
        <f t="shared" si="257"/>
        <v>92.4</v>
      </c>
      <c r="BI160" s="69"/>
      <c r="BJ160" s="44">
        <f t="shared" si="258"/>
        <v>0</v>
      </c>
      <c r="BK160" s="512">
        <f t="shared" si="259"/>
        <v>96.6</v>
      </c>
      <c r="BL160" s="69"/>
      <c r="BM160" s="210">
        <f t="shared" si="260"/>
        <v>0</v>
      </c>
      <c r="BN160" s="512">
        <f t="shared" si="261"/>
        <v>100.8</v>
      </c>
      <c r="BO160" s="397">
        <f t="shared" si="262"/>
        <v>0</v>
      </c>
      <c r="BP160" s="210">
        <f t="shared" si="263"/>
        <v>0</v>
      </c>
      <c r="BQ160" s="44">
        <f t="shared" si="264"/>
        <v>0</v>
      </c>
      <c r="BR160" s="70">
        <v>1446</v>
      </c>
    </row>
    <row r="161" spans="1:70" ht="12.75" customHeight="1">
      <c r="A161" s="210" t="str">
        <f t="shared" ref="A161" si="279">"CR5"&amp;REPT(0,4-LEN(BR161))&amp;BR161</f>
        <v>CR51994</v>
      </c>
      <c r="B161" s="161" t="s">
        <v>1227</v>
      </c>
      <c r="C161" s="161" t="s">
        <v>1245</v>
      </c>
      <c r="D161" s="243" t="s">
        <v>7</v>
      </c>
      <c r="E161" s="243"/>
      <c r="F161" s="48" t="s">
        <v>59</v>
      </c>
      <c r="G161" s="48" t="s">
        <v>87</v>
      </c>
      <c r="H161" s="118" t="s">
        <v>77</v>
      </c>
      <c r="I161" s="223" t="s">
        <v>1798</v>
      </c>
      <c r="J161" s="636" t="s">
        <v>1808</v>
      </c>
      <c r="K161" s="636" t="s">
        <v>1801</v>
      </c>
      <c r="L161" s="223" t="s">
        <v>1799</v>
      </c>
      <c r="M161" s="212">
        <v>6.73</v>
      </c>
      <c r="N161" s="427">
        <v>2</v>
      </c>
      <c r="O161" s="430"/>
      <c r="P161" s="430"/>
      <c r="Q161" s="421"/>
      <c r="R161" s="225"/>
      <c r="S161" s="196"/>
      <c r="T161" s="197"/>
      <c r="U161" s="124"/>
      <c r="V161" s="199"/>
      <c r="W161" s="200"/>
      <c r="X161" s="201"/>
      <c r="Y161" s="202"/>
      <c r="Z161" s="203"/>
      <c r="AA161" s="227"/>
      <c r="AB161" s="69"/>
      <c r="AC161" s="69"/>
      <c r="AD161" s="213">
        <f t="shared" si="228"/>
        <v>0</v>
      </c>
      <c r="AE161" s="214">
        <f t="shared" si="278"/>
        <v>0</v>
      </c>
      <c r="AF161" s="62"/>
      <c r="AG161" s="62"/>
      <c r="AH161" s="63"/>
      <c r="AI161" s="62"/>
      <c r="AJ161" s="62"/>
      <c r="AK161" s="62"/>
      <c r="AL161" s="516"/>
      <c r="AM161" s="510"/>
      <c r="AN161" s="62">
        <f>ROUND(CEILING(AR161*('Summary '!$J$2/100+1),5),0)-1</f>
        <v>164</v>
      </c>
      <c r="AO161" s="63">
        <f t="shared" si="269"/>
        <v>0</v>
      </c>
      <c r="AP161" s="63">
        <f t="shared" si="270"/>
        <v>0</v>
      </c>
      <c r="AQ161" s="63"/>
      <c r="AR161" s="62">
        <v>134</v>
      </c>
      <c r="AS161" s="62"/>
      <c r="AT161" s="510"/>
      <c r="AU161" s="511"/>
      <c r="AV161" s="511">
        <f t="shared" si="252"/>
        <v>134</v>
      </c>
      <c r="AW161" s="511">
        <f t="shared" si="253"/>
        <v>134</v>
      </c>
      <c r="AX161" s="234"/>
      <c r="AY161" s="235"/>
      <c r="AZ161" s="236"/>
      <c r="BA161" s="237"/>
      <c r="BB161" s="238"/>
      <c r="BC161" s="239">
        <f t="shared" si="254"/>
        <v>0</v>
      </c>
      <c r="BD161" s="210">
        <f t="shared" si="255"/>
        <v>0</v>
      </c>
      <c r="BE161" s="512">
        <f t="shared" si="256"/>
        <v>140.70000000000002</v>
      </c>
      <c r="BF161" s="242"/>
      <c r="BG161" s="210">
        <f t="shared" si="243"/>
        <v>0</v>
      </c>
      <c r="BH161" s="512">
        <f t="shared" si="257"/>
        <v>147.4</v>
      </c>
      <c r="BI161" s="242"/>
      <c r="BJ161" s="210">
        <f t="shared" si="258"/>
        <v>0</v>
      </c>
      <c r="BK161" s="512">
        <f t="shared" si="259"/>
        <v>154.1</v>
      </c>
      <c r="BL161" s="242"/>
      <c r="BM161" s="210">
        <f t="shared" si="260"/>
        <v>0</v>
      </c>
      <c r="BN161" s="512">
        <f t="shared" si="261"/>
        <v>160.79999999999998</v>
      </c>
      <c r="BO161" s="397">
        <f t="shared" si="262"/>
        <v>0</v>
      </c>
      <c r="BP161" s="210">
        <f t="shared" si="263"/>
        <v>0</v>
      </c>
      <c r="BQ161" s="210">
        <f t="shared" si="264"/>
        <v>0</v>
      </c>
      <c r="BR161" s="215">
        <v>1994</v>
      </c>
    </row>
    <row r="162" spans="1:70" ht="12.75" customHeight="1">
      <c r="A162" s="210" t="str">
        <f t="shared" ref="A162" si="280">"CR5"&amp;REPT(0,4-LEN(BR162))&amp;BR162</f>
        <v>CR51995</v>
      </c>
      <c r="B162" s="161" t="s">
        <v>1227</v>
      </c>
      <c r="C162" s="161" t="s">
        <v>1246</v>
      </c>
      <c r="D162" s="243" t="s">
        <v>7</v>
      </c>
      <c r="E162" s="243"/>
      <c r="F162" s="48" t="s">
        <v>59</v>
      </c>
      <c r="G162" s="48" t="s">
        <v>87</v>
      </c>
      <c r="H162" s="118" t="s">
        <v>77</v>
      </c>
      <c r="I162" s="223" t="s">
        <v>1798</v>
      </c>
      <c r="J162" s="636" t="s">
        <v>1808</v>
      </c>
      <c r="K162" s="636" t="s">
        <v>1801</v>
      </c>
      <c r="L162" s="223" t="s">
        <v>1799</v>
      </c>
      <c r="M162" s="212">
        <v>9.43</v>
      </c>
      <c r="N162" s="427">
        <v>3</v>
      </c>
      <c r="O162" s="430"/>
      <c r="P162" s="430"/>
      <c r="Q162" s="421"/>
      <c r="R162" s="225"/>
      <c r="S162" s="196"/>
      <c r="T162" s="197"/>
      <c r="U162" s="124"/>
      <c r="V162" s="199"/>
      <c r="W162" s="200"/>
      <c r="X162" s="201"/>
      <c r="Y162" s="202"/>
      <c r="Z162" s="203"/>
      <c r="AA162" s="227"/>
      <c r="AB162" s="69"/>
      <c r="AC162" s="69"/>
      <c r="AD162" s="213">
        <f t="shared" si="228"/>
        <v>0</v>
      </c>
      <c r="AE162" s="214">
        <f t="shared" si="278"/>
        <v>0</v>
      </c>
      <c r="AF162" s="62"/>
      <c r="AG162" s="62"/>
      <c r="AH162" s="63"/>
      <c r="AI162" s="62"/>
      <c r="AJ162" s="62"/>
      <c r="AK162" s="62"/>
      <c r="AL162" s="516"/>
      <c r="AM162" s="510"/>
      <c r="AN162" s="62">
        <f>ROUND(CEILING(AR162*('Summary '!$J$2/100+1),5),0)-1</f>
        <v>209</v>
      </c>
      <c r="AO162" s="63">
        <f t="shared" si="269"/>
        <v>0</v>
      </c>
      <c r="AP162" s="63">
        <f t="shared" si="270"/>
        <v>0</v>
      </c>
      <c r="AQ162" s="63"/>
      <c r="AR162" s="62">
        <v>169</v>
      </c>
      <c r="AS162" s="62"/>
      <c r="AT162" s="510"/>
      <c r="AU162" s="511"/>
      <c r="AV162" s="511">
        <f t="shared" si="252"/>
        <v>169</v>
      </c>
      <c r="AW162" s="511">
        <f t="shared" si="253"/>
        <v>169</v>
      </c>
      <c r="AX162" s="234"/>
      <c r="AY162" s="235"/>
      <c r="AZ162" s="236"/>
      <c r="BA162" s="237"/>
      <c r="BB162" s="238"/>
      <c r="BC162" s="239">
        <f t="shared" si="254"/>
        <v>0</v>
      </c>
      <c r="BD162" s="210">
        <f t="shared" si="255"/>
        <v>0</v>
      </c>
      <c r="BE162" s="512">
        <f t="shared" si="256"/>
        <v>177.45000000000002</v>
      </c>
      <c r="BF162" s="242"/>
      <c r="BG162" s="210">
        <f t="shared" si="243"/>
        <v>0</v>
      </c>
      <c r="BH162" s="512">
        <f t="shared" si="257"/>
        <v>185.9</v>
      </c>
      <c r="BI162" s="242"/>
      <c r="BJ162" s="210">
        <f t="shared" si="258"/>
        <v>0</v>
      </c>
      <c r="BK162" s="512">
        <f t="shared" si="259"/>
        <v>194.35</v>
      </c>
      <c r="BL162" s="242"/>
      <c r="BM162" s="210">
        <f t="shared" si="260"/>
        <v>0</v>
      </c>
      <c r="BN162" s="512">
        <f t="shared" si="261"/>
        <v>202.79999999999998</v>
      </c>
      <c r="BO162" s="397">
        <f t="shared" si="262"/>
        <v>0</v>
      </c>
      <c r="BP162" s="210">
        <f t="shared" si="263"/>
        <v>0</v>
      </c>
      <c r="BQ162" s="210">
        <f t="shared" si="264"/>
        <v>0</v>
      </c>
      <c r="BR162" s="215">
        <v>1995</v>
      </c>
    </row>
    <row r="163" spans="1:70" ht="12.75" customHeight="1">
      <c r="A163" s="210" t="s">
        <v>507</v>
      </c>
      <c r="B163" s="161" t="s">
        <v>1227</v>
      </c>
      <c r="C163" s="161" t="s">
        <v>1247</v>
      </c>
      <c r="D163" s="243" t="s">
        <v>7</v>
      </c>
      <c r="E163" s="243"/>
      <c r="F163" s="48" t="s">
        <v>59</v>
      </c>
      <c r="G163" s="48" t="s">
        <v>76</v>
      </c>
      <c r="H163" s="118" t="s">
        <v>74</v>
      </c>
      <c r="I163" s="223" t="s">
        <v>1798</v>
      </c>
      <c r="J163" s="636" t="s">
        <v>1808</v>
      </c>
      <c r="K163" s="636" t="s">
        <v>1801</v>
      </c>
      <c r="L163" s="223" t="s">
        <v>1799</v>
      </c>
      <c r="M163" s="212">
        <v>12.462</v>
      </c>
      <c r="N163" s="427">
        <v>9</v>
      </c>
      <c r="O163" s="430"/>
      <c r="P163" s="430"/>
      <c r="Q163" s="421"/>
      <c r="R163" s="225"/>
      <c r="S163" s="196"/>
      <c r="T163" s="197"/>
      <c r="U163" s="124"/>
      <c r="V163" s="199"/>
      <c r="W163" s="200"/>
      <c r="X163" s="201"/>
      <c r="Y163" s="202"/>
      <c r="Z163" s="203"/>
      <c r="AA163" s="227"/>
      <c r="AB163" s="69"/>
      <c r="AC163" s="69"/>
      <c r="AD163" s="213">
        <f t="shared" si="228"/>
        <v>0</v>
      </c>
      <c r="AE163" s="214">
        <f t="shared" si="278"/>
        <v>0</v>
      </c>
      <c r="AF163" s="62"/>
      <c r="AG163" s="62"/>
      <c r="AH163" s="63"/>
      <c r="AI163" s="62"/>
      <c r="AJ163" s="62"/>
      <c r="AK163" s="62"/>
      <c r="AL163" s="516"/>
      <c r="AM163" s="510"/>
      <c r="AN163" s="62">
        <f>ROUND(CEILING(AR163*('Summary '!$J$2/100+1),5),0)-1</f>
        <v>244</v>
      </c>
      <c r="AO163" s="63">
        <f t="shared" si="269"/>
        <v>0</v>
      </c>
      <c r="AP163" s="63">
        <f t="shared" si="270"/>
        <v>0</v>
      </c>
      <c r="AQ163" s="63"/>
      <c r="AR163" s="62">
        <v>199</v>
      </c>
      <c r="AS163" s="62"/>
      <c r="AT163" s="510"/>
      <c r="AU163" s="511"/>
      <c r="AV163" s="511">
        <f t="shared" si="252"/>
        <v>199</v>
      </c>
      <c r="AW163" s="511">
        <f t="shared" si="253"/>
        <v>199</v>
      </c>
      <c r="AX163" s="234"/>
      <c r="AY163" s="235"/>
      <c r="AZ163" s="236"/>
      <c r="BA163" s="237"/>
      <c r="BB163" s="238"/>
      <c r="BC163" s="239">
        <f t="shared" si="254"/>
        <v>0</v>
      </c>
      <c r="BD163" s="210">
        <f t="shared" si="255"/>
        <v>0</v>
      </c>
      <c r="BE163" s="512">
        <f t="shared" si="256"/>
        <v>208.95000000000002</v>
      </c>
      <c r="BF163" s="242"/>
      <c r="BG163" s="210">
        <f t="shared" si="243"/>
        <v>0</v>
      </c>
      <c r="BH163" s="512">
        <f t="shared" si="257"/>
        <v>218.9</v>
      </c>
      <c r="BI163" s="242"/>
      <c r="BJ163" s="210">
        <f t="shared" si="258"/>
        <v>0</v>
      </c>
      <c r="BK163" s="512">
        <f t="shared" si="259"/>
        <v>228.85</v>
      </c>
      <c r="BL163" s="242"/>
      <c r="BM163" s="210">
        <f t="shared" si="260"/>
        <v>0</v>
      </c>
      <c r="BN163" s="512">
        <f t="shared" si="261"/>
        <v>238.79999999999998</v>
      </c>
      <c r="BO163" s="397">
        <f t="shared" si="262"/>
        <v>0</v>
      </c>
      <c r="BP163" s="210">
        <f t="shared" si="263"/>
        <v>0</v>
      </c>
      <c r="BQ163" s="210">
        <f t="shared" si="264"/>
        <v>0</v>
      </c>
      <c r="BR163" s="215">
        <v>2002</v>
      </c>
    </row>
    <row r="164" spans="1:70" ht="12.75" customHeight="1">
      <c r="A164" s="210" t="s">
        <v>508</v>
      </c>
      <c r="B164" s="161" t="s">
        <v>1227</v>
      </c>
      <c r="C164" s="161" t="s">
        <v>1248</v>
      </c>
      <c r="D164" s="243" t="s">
        <v>7</v>
      </c>
      <c r="E164" s="243"/>
      <c r="F164" s="48" t="s">
        <v>59</v>
      </c>
      <c r="G164" s="48" t="s">
        <v>76</v>
      </c>
      <c r="H164" s="118" t="s">
        <v>74</v>
      </c>
      <c r="I164" s="223" t="s">
        <v>1798</v>
      </c>
      <c r="J164" s="636" t="s">
        <v>1808</v>
      </c>
      <c r="K164" s="636" t="s">
        <v>1801</v>
      </c>
      <c r="L164" s="223" t="s">
        <v>1799</v>
      </c>
      <c r="M164" s="212">
        <v>10.5</v>
      </c>
      <c r="N164" s="427">
        <v>9</v>
      </c>
      <c r="O164" s="430"/>
      <c r="P164" s="430"/>
      <c r="Q164" s="421"/>
      <c r="R164" s="225"/>
      <c r="S164" s="196"/>
      <c r="T164" s="197"/>
      <c r="U164" s="124"/>
      <c r="V164" s="199"/>
      <c r="W164" s="200"/>
      <c r="X164" s="201"/>
      <c r="Y164" s="202"/>
      <c r="Z164" s="203"/>
      <c r="AA164" s="227"/>
      <c r="AB164" s="69"/>
      <c r="AC164" s="69"/>
      <c r="AD164" s="213">
        <f t="shared" si="228"/>
        <v>0</v>
      </c>
      <c r="AE164" s="214">
        <f t="shared" si="278"/>
        <v>0</v>
      </c>
      <c r="AF164" s="62"/>
      <c r="AG164" s="62"/>
      <c r="AH164" s="63"/>
      <c r="AI164" s="62"/>
      <c r="AJ164" s="62"/>
      <c r="AK164" s="62"/>
      <c r="AL164" s="516"/>
      <c r="AM164" s="510"/>
      <c r="AN164" s="62">
        <f>ROUND(CEILING(AR164*('Summary '!$J$2/100+1),5),0)-1</f>
        <v>234</v>
      </c>
      <c r="AO164" s="63">
        <f t="shared" si="269"/>
        <v>0</v>
      </c>
      <c r="AP164" s="63">
        <f t="shared" si="270"/>
        <v>0</v>
      </c>
      <c r="AQ164" s="63"/>
      <c r="AR164" s="62">
        <v>189</v>
      </c>
      <c r="AS164" s="62"/>
      <c r="AT164" s="510"/>
      <c r="AU164" s="511"/>
      <c r="AV164" s="511">
        <f t="shared" si="252"/>
        <v>189</v>
      </c>
      <c r="AW164" s="511">
        <f t="shared" si="253"/>
        <v>189</v>
      </c>
      <c r="AX164" s="234"/>
      <c r="AY164" s="235"/>
      <c r="AZ164" s="236"/>
      <c r="BA164" s="237"/>
      <c r="BB164" s="238"/>
      <c r="BC164" s="239">
        <f t="shared" si="254"/>
        <v>0</v>
      </c>
      <c r="BD164" s="210">
        <f t="shared" si="255"/>
        <v>0</v>
      </c>
      <c r="BE164" s="512">
        <f t="shared" si="256"/>
        <v>198.45000000000002</v>
      </c>
      <c r="BF164" s="242"/>
      <c r="BG164" s="210">
        <f t="shared" si="243"/>
        <v>0</v>
      </c>
      <c r="BH164" s="512">
        <f t="shared" si="257"/>
        <v>207.9</v>
      </c>
      <c r="BI164" s="242"/>
      <c r="BJ164" s="210">
        <f t="shared" si="258"/>
        <v>0</v>
      </c>
      <c r="BK164" s="512">
        <f t="shared" si="259"/>
        <v>217.35</v>
      </c>
      <c r="BL164" s="242"/>
      <c r="BM164" s="210">
        <f t="shared" si="260"/>
        <v>0</v>
      </c>
      <c r="BN164" s="512">
        <f t="shared" si="261"/>
        <v>226.79999999999998</v>
      </c>
      <c r="BO164" s="397">
        <f t="shared" si="262"/>
        <v>0</v>
      </c>
      <c r="BP164" s="210">
        <f t="shared" si="263"/>
        <v>0</v>
      </c>
      <c r="BQ164" s="210">
        <f t="shared" si="264"/>
        <v>0</v>
      </c>
      <c r="BR164" s="215">
        <v>2003</v>
      </c>
    </row>
    <row r="165" spans="1:70" ht="12.75" customHeight="1">
      <c r="A165" s="210" t="s">
        <v>508</v>
      </c>
      <c r="B165" s="161" t="s">
        <v>1227</v>
      </c>
      <c r="C165" s="161" t="s">
        <v>2462</v>
      </c>
      <c r="D165" s="243" t="s">
        <v>7</v>
      </c>
      <c r="E165" s="243"/>
      <c r="F165" s="48" t="s">
        <v>59</v>
      </c>
      <c r="G165" s="48" t="s">
        <v>76</v>
      </c>
      <c r="H165" s="118" t="s">
        <v>74</v>
      </c>
      <c r="I165" s="223" t="s">
        <v>1798</v>
      </c>
      <c r="J165" s="636" t="s">
        <v>1808</v>
      </c>
      <c r="K165" s="636" t="s">
        <v>1801</v>
      </c>
      <c r="L165" s="223" t="s">
        <v>1799</v>
      </c>
      <c r="M165" s="212">
        <v>7.5309999999999997</v>
      </c>
      <c r="N165" s="427">
        <v>3</v>
      </c>
      <c r="O165" s="430"/>
      <c r="P165" s="430"/>
      <c r="Q165" s="421"/>
      <c r="R165" s="225"/>
      <c r="S165" s="196"/>
      <c r="T165" s="197"/>
      <c r="U165" s="124"/>
      <c r="V165" s="199"/>
      <c r="W165" s="200"/>
      <c r="X165" s="201"/>
      <c r="Y165" s="202"/>
      <c r="Z165" s="203"/>
      <c r="AA165" s="227"/>
      <c r="AB165" s="69"/>
      <c r="AC165" s="69"/>
      <c r="AD165" s="213">
        <f t="shared" ref="AD165:AD166" si="281">SUM(Q165:AC165)</f>
        <v>0</v>
      </c>
      <c r="AE165" s="214">
        <f t="shared" si="278"/>
        <v>0</v>
      </c>
      <c r="AF165" s="62"/>
      <c r="AG165" s="62"/>
      <c r="AH165" s="63"/>
      <c r="AI165" s="62"/>
      <c r="AJ165" s="62"/>
      <c r="AK165" s="62"/>
      <c r="AL165" s="516"/>
      <c r="AM165" s="510"/>
      <c r="AN165" s="62">
        <f>ROUND(CEILING(AR165*('Summary '!$J$2/100+1),5),0)-1</f>
        <v>179</v>
      </c>
      <c r="AO165" s="63">
        <f t="shared" ref="AO165:AO166" si="282">IF(P165=TRUE,-0.05,0)</f>
        <v>0</v>
      </c>
      <c r="AP165" s="63">
        <f t="shared" ref="AP165:AP166" si="283">IF(O165=TRUE,0.15,0)</f>
        <v>0</v>
      </c>
      <c r="AQ165" s="63"/>
      <c r="AR165" s="62">
        <v>144</v>
      </c>
      <c r="AS165" s="62"/>
      <c r="AT165" s="510"/>
      <c r="AU165" s="511"/>
      <c r="AV165" s="511">
        <f t="shared" ref="AV165:AV166" si="284">IF(OrderFormType="Wholesale",CEILING(AR165*ExchRate,ExchRateRoundUpTo),CEILING(AN165*ExchRate,ExchRateRoundUpTo)/1.22)</f>
        <v>144</v>
      </c>
      <c r="AW165" s="511">
        <f t="shared" ref="AW165:AW166" si="285">AV165*(1+AO165+AP165)</f>
        <v>144</v>
      </c>
      <c r="AX165" s="234"/>
      <c r="AY165" s="235"/>
      <c r="AZ165" s="236"/>
      <c r="BA165" s="237"/>
      <c r="BB165" s="238"/>
      <c r="BC165" s="239">
        <f t="shared" ref="BC165:BC166" si="286">SUM(AX165:BB165)</f>
        <v>0</v>
      </c>
      <c r="BD165" s="210">
        <f t="shared" ref="BD165:BD166" si="287">N165*BC165</f>
        <v>0</v>
      </c>
      <c r="BE165" s="512">
        <f t="shared" ref="BE165:BE166" si="288">AV165*(1.05+AO165+AP165)</f>
        <v>151.20000000000002</v>
      </c>
      <c r="BF165" s="242"/>
      <c r="BG165" s="210">
        <f t="shared" ref="BG165:BG166" si="289">$N165*BF165</f>
        <v>0</v>
      </c>
      <c r="BH165" s="512">
        <f t="shared" si="257"/>
        <v>158.4</v>
      </c>
      <c r="BI165" s="242"/>
      <c r="BJ165" s="210">
        <f t="shared" ref="BJ165:BJ166" si="290">N165*BI165</f>
        <v>0</v>
      </c>
      <c r="BK165" s="512">
        <f t="shared" ref="BK165:BK166" si="291">AV165*(1.15+AO165+AP165)</f>
        <v>165.6</v>
      </c>
      <c r="BL165" s="242"/>
      <c r="BM165" s="210">
        <f t="shared" ref="BM165:BM166" si="292">N165*BL165</f>
        <v>0</v>
      </c>
      <c r="BN165" s="512">
        <f t="shared" ref="BN165:BN166" si="293">AV165*(1.2+AO165+AP165)</f>
        <v>172.79999999999998</v>
      </c>
      <c r="BO165" s="397">
        <f t="shared" ref="BO165:BO166" si="294">(AD165*AW165)+(BC165*BE165)+(BF165*BH165)+(BI165*BK165)+(BL165*BN165)</f>
        <v>0</v>
      </c>
      <c r="BP165" s="210">
        <f t="shared" ref="BP165:BP166" si="295">AD165+BC165+BF165+BI165+BL165</f>
        <v>0</v>
      </c>
      <c r="BQ165" s="210">
        <f t="shared" ref="BQ165:BQ166" si="296">N165*BP165</f>
        <v>0</v>
      </c>
      <c r="BR165" s="215">
        <v>2891</v>
      </c>
    </row>
    <row r="166" spans="1:70" ht="12.75" customHeight="1">
      <c r="A166" s="210" t="s">
        <v>508</v>
      </c>
      <c r="B166" s="161" t="s">
        <v>1227</v>
      </c>
      <c r="C166" s="161" t="s">
        <v>2463</v>
      </c>
      <c r="D166" s="243" t="s">
        <v>7</v>
      </c>
      <c r="E166" s="243"/>
      <c r="F166" s="48" t="s">
        <v>59</v>
      </c>
      <c r="G166" s="48" t="s">
        <v>76</v>
      </c>
      <c r="H166" s="118" t="s">
        <v>74</v>
      </c>
      <c r="I166" s="223" t="s">
        <v>1798</v>
      </c>
      <c r="J166" s="636" t="s">
        <v>1808</v>
      </c>
      <c r="K166" s="636" t="s">
        <v>1801</v>
      </c>
      <c r="L166" s="223" t="s">
        <v>1799</v>
      </c>
      <c r="M166" s="212">
        <v>7.2549999999999999</v>
      </c>
      <c r="N166" s="427">
        <v>5</v>
      </c>
      <c r="O166" s="430"/>
      <c r="P166" s="430"/>
      <c r="Q166" s="421"/>
      <c r="R166" s="225"/>
      <c r="S166" s="196"/>
      <c r="T166" s="197"/>
      <c r="U166" s="124"/>
      <c r="V166" s="199"/>
      <c r="W166" s="200"/>
      <c r="X166" s="201"/>
      <c r="Y166" s="202"/>
      <c r="Z166" s="203"/>
      <c r="AA166" s="227"/>
      <c r="AB166" s="69"/>
      <c r="AC166" s="69"/>
      <c r="AD166" s="213">
        <f t="shared" si="281"/>
        <v>0</v>
      </c>
      <c r="AE166" s="214">
        <f t="shared" si="278"/>
        <v>0</v>
      </c>
      <c r="AF166" s="62"/>
      <c r="AG166" s="62"/>
      <c r="AH166" s="63"/>
      <c r="AI166" s="62"/>
      <c r="AJ166" s="62"/>
      <c r="AK166" s="62"/>
      <c r="AL166" s="516"/>
      <c r="AM166" s="510"/>
      <c r="AN166" s="62">
        <f>ROUND(CEILING(AR166*('Summary '!$J$2/100+1),5),0)-1</f>
        <v>179</v>
      </c>
      <c r="AO166" s="63">
        <f t="shared" si="282"/>
        <v>0</v>
      </c>
      <c r="AP166" s="63">
        <f t="shared" si="283"/>
        <v>0</v>
      </c>
      <c r="AQ166" s="63"/>
      <c r="AR166" s="62">
        <v>144</v>
      </c>
      <c r="AS166" s="62"/>
      <c r="AT166" s="510"/>
      <c r="AU166" s="511"/>
      <c r="AV166" s="511">
        <f t="shared" si="284"/>
        <v>144</v>
      </c>
      <c r="AW166" s="511">
        <f t="shared" si="285"/>
        <v>144</v>
      </c>
      <c r="AX166" s="234"/>
      <c r="AY166" s="235"/>
      <c r="AZ166" s="236"/>
      <c r="BA166" s="237"/>
      <c r="BB166" s="238"/>
      <c r="BC166" s="239">
        <f t="shared" si="286"/>
        <v>0</v>
      </c>
      <c r="BD166" s="210">
        <f t="shared" si="287"/>
        <v>0</v>
      </c>
      <c r="BE166" s="512">
        <f t="shared" si="288"/>
        <v>151.20000000000002</v>
      </c>
      <c r="BF166" s="242"/>
      <c r="BG166" s="210">
        <f t="shared" si="289"/>
        <v>0</v>
      </c>
      <c r="BH166" s="512">
        <f t="shared" si="257"/>
        <v>158.4</v>
      </c>
      <c r="BI166" s="242"/>
      <c r="BJ166" s="210">
        <f t="shared" si="290"/>
        <v>0</v>
      </c>
      <c r="BK166" s="512">
        <f t="shared" si="291"/>
        <v>165.6</v>
      </c>
      <c r="BL166" s="242"/>
      <c r="BM166" s="210">
        <f t="shared" si="292"/>
        <v>0</v>
      </c>
      <c r="BN166" s="512">
        <f t="shared" si="293"/>
        <v>172.79999999999998</v>
      </c>
      <c r="BO166" s="397">
        <f t="shared" si="294"/>
        <v>0</v>
      </c>
      <c r="BP166" s="210">
        <f t="shared" si="295"/>
        <v>0</v>
      </c>
      <c r="BQ166" s="210">
        <f t="shared" si="296"/>
        <v>0</v>
      </c>
      <c r="BR166" s="215">
        <v>2892</v>
      </c>
    </row>
    <row r="167" spans="1:70" ht="12.75" customHeight="1">
      <c r="A167" s="210" t="s">
        <v>508</v>
      </c>
      <c r="B167" s="161" t="s">
        <v>1227</v>
      </c>
      <c r="C167" s="161" t="s">
        <v>2464</v>
      </c>
      <c r="D167" s="243" t="s">
        <v>7</v>
      </c>
      <c r="E167" s="243"/>
      <c r="F167" s="48" t="s">
        <v>59</v>
      </c>
      <c r="G167" s="48" t="s">
        <v>76</v>
      </c>
      <c r="H167" s="118" t="s">
        <v>74</v>
      </c>
      <c r="I167" s="223" t="s">
        <v>1798</v>
      </c>
      <c r="J167" s="636" t="s">
        <v>1808</v>
      </c>
      <c r="K167" s="636" t="s">
        <v>1801</v>
      </c>
      <c r="L167" s="223" t="s">
        <v>1799</v>
      </c>
      <c r="M167" s="212">
        <v>6.01</v>
      </c>
      <c r="N167" s="427">
        <v>5</v>
      </c>
      <c r="O167" s="430"/>
      <c r="P167" s="430"/>
      <c r="Q167" s="421"/>
      <c r="R167" s="225"/>
      <c r="S167" s="196"/>
      <c r="T167" s="197"/>
      <c r="U167" s="124"/>
      <c r="V167" s="199"/>
      <c r="W167" s="200"/>
      <c r="X167" s="201"/>
      <c r="Y167" s="202"/>
      <c r="Z167" s="203"/>
      <c r="AA167" s="227"/>
      <c r="AB167" s="69"/>
      <c r="AC167" s="69"/>
      <c r="AD167" s="213">
        <f t="shared" ref="AD167:AD170" si="297">SUM(Q167:AC167)</f>
        <v>0</v>
      </c>
      <c r="AE167" s="214">
        <f t="shared" si="278"/>
        <v>0</v>
      </c>
      <c r="AF167" s="62"/>
      <c r="AG167" s="62"/>
      <c r="AH167" s="63"/>
      <c r="AI167" s="62"/>
      <c r="AJ167" s="62"/>
      <c r="AK167" s="62"/>
      <c r="AL167" s="516"/>
      <c r="AM167" s="510"/>
      <c r="AN167" s="62">
        <f>ROUND(CEILING(AR167*('Summary '!$J$2/100+1),5),0)-1</f>
        <v>164</v>
      </c>
      <c r="AO167" s="63">
        <f t="shared" ref="AO167:AO170" si="298">IF(P167=TRUE,-0.05,0)</f>
        <v>0</v>
      </c>
      <c r="AP167" s="63">
        <f t="shared" ref="AP167:AP170" si="299">IF(O167=TRUE,0.15,0)</f>
        <v>0</v>
      </c>
      <c r="AQ167" s="63"/>
      <c r="AR167" s="62">
        <v>134</v>
      </c>
      <c r="AS167" s="62"/>
      <c r="AT167" s="510"/>
      <c r="AU167" s="511"/>
      <c r="AV167" s="511">
        <f t="shared" ref="AV167:AV170" si="300">IF(OrderFormType="Wholesale",CEILING(AR167*ExchRate,ExchRateRoundUpTo),CEILING(AN167*ExchRate,ExchRateRoundUpTo)/1.22)</f>
        <v>134</v>
      </c>
      <c r="AW167" s="511">
        <f t="shared" ref="AW167:AW170" si="301">AV167*(1+AO167+AP167)</f>
        <v>134</v>
      </c>
      <c r="AX167" s="234"/>
      <c r="AY167" s="235"/>
      <c r="AZ167" s="236"/>
      <c r="BA167" s="237"/>
      <c r="BB167" s="238"/>
      <c r="BC167" s="239">
        <f t="shared" ref="BC167:BC170" si="302">SUM(AX167:BB167)</f>
        <v>0</v>
      </c>
      <c r="BD167" s="210">
        <f t="shared" ref="BD167:BD170" si="303">N167*BC167</f>
        <v>0</v>
      </c>
      <c r="BE167" s="512">
        <f t="shared" ref="BE167:BE170" si="304">AV167*(1.05+AO167+AP167)</f>
        <v>140.70000000000002</v>
      </c>
      <c r="BF167" s="242"/>
      <c r="BG167" s="210">
        <f t="shared" ref="BG167:BG170" si="305">$N167*BF167</f>
        <v>0</v>
      </c>
      <c r="BH167" s="512">
        <f t="shared" si="257"/>
        <v>147.4</v>
      </c>
      <c r="BI167" s="242"/>
      <c r="BJ167" s="210">
        <f t="shared" ref="BJ167:BJ170" si="306">N167*BI167</f>
        <v>0</v>
      </c>
      <c r="BK167" s="512">
        <f t="shared" ref="BK167:BK170" si="307">AV167*(1.15+AO167+AP167)</f>
        <v>154.1</v>
      </c>
      <c r="BL167" s="242"/>
      <c r="BM167" s="210">
        <f t="shared" ref="BM167:BM170" si="308">N167*BL167</f>
        <v>0</v>
      </c>
      <c r="BN167" s="512">
        <f t="shared" ref="BN167:BN170" si="309">AV167*(1.2+AO167+AP167)</f>
        <v>160.79999999999998</v>
      </c>
      <c r="BO167" s="397">
        <f t="shared" ref="BO167:BO170" si="310">(AD167*AW167)+(BC167*BE167)+(BF167*BH167)+(BI167*BK167)+(BL167*BN167)</f>
        <v>0</v>
      </c>
      <c r="BP167" s="210">
        <f t="shared" ref="BP167:BP170" si="311">AD167+BC167+BF167+BI167+BL167</f>
        <v>0</v>
      </c>
      <c r="BQ167" s="210">
        <f t="shared" ref="BQ167:BQ170" si="312">N167*BP167</f>
        <v>0</v>
      </c>
      <c r="BR167" s="215">
        <v>2893</v>
      </c>
    </row>
    <row r="168" spans="1:70" ht="12.75" customHeight="1">
      <c r="A168" s="210" t="s">
        <v>508</v>
      </c>
      <c r="B168" s="161" t="s">
        <v>1227</v>
      </c>
      <c r="C168" s="161" t="s">
        <v>2465</v>
      </c>
      <c r="D168" s="243" t="s">
        <v>7</v>
      </c>
      <c r="E168" s="243"/>
      <c r="F168" s="48" t="s">
        <v>59</v>
      </c>
      <c r="G168" s="48" t="s">
        <v>76</v>
      </c>
      <c r="H168" s="118" t="s">
        <v>74</v>
      </c>
      <c r="I168" s="223" t="s">
        <v>1798</v>
      </c>
      <c r="J168" s="636" t="s">
        <v>1808</v>
      </c>
      <c r="K168" s="636" t="s">
        <v>1801</v>
      </c>
      <c r="L168" s="223" t="s">
        <v>1799</v>
      </c>
      <c r="M168" s="212">
        <v>4.6749999999999998</v>
      </c>
      <c r="N168" s="427">
        <v>5</v>
      </c>
      <c r="O168" s="430"/>
      <c r="P168" s="430"/>
      <c r="Q168" s="421"/>
      <c r="R168" s="225"/>
      <c r="S168" s="196"/>
      <c r="T168" s="197"/>
      <c r="U168" s="124"/>
      <c r="V168" s="199"/>
      <c r="W168" s="200"/>
      <c r="X168" s="201"/>
      <c r="Y168" s="202"/>
      <c r="Z168" s="203"/>
      <c r="AA168" s="227"/>
      <c r="AB168" s="69"/>
      <c r="AC168" s="69"/>
      <c r="AD168" s="213">
        <f t="shared" si="297"/>
        <v>0</v>
      </c>
      <c r="AE168" s="214">
        <f t="shared" si="278"/>
        <v>0</v>
      </c>
      <c r="AF168" s="62"/>
      <c r="AG168" s="62"/>
      <c r="AH168" s="63"/>
      <c r="AI168" s="62"/>
      <c r="AJ168" s="62"/>
      <c r="AK168" s="62"/>
      <c r="AL168" s="516"/>
      <c r="AM168" s="510"/>
      <c r="AN168" s="62">
        <f>ROUND(CEILING(AR168*('Summary '!$J$2/100+1),5),0)-1</f>
        <v>139</v>
      </c>
      <c r="AO168" s="63">
        <f t="shared" si="298"/>
        <v>0</v>
      </c>
      <c r="AP168" s="63">
        <f t="shared" si="299"/>
        <v>0</v>
      </c>
      <c r="AQ168" s="63"/>
      <c r="AR168" s="62">
        <v>114</v>
      </c>
      <c r="AS168" s="62"/>
      <c r="AT168" s="510"/>
      <c r="AU168" s="511"/>
      <c r="AV168" s="511">
        <f t="shared" si="300"/>
        <v>114</v>
      </c>
      <c r="AW168" s="511">
        <f t="shared" si="301"/>
        <v>114</v>
      </c>
      <c r="AX168" s="234"/>
      <c r="AY168" s="235"/>
      <c r="AZ168" s="236"/>
      <c r="BA168" s="237"/>
      <c r="BB168" s="238"/>
      <c r="BC168" s="239">
        <f t="shared" si="302"/>
        <v>0</v>
      </c>
      <c r="BD168" s="210">
        <f t="shared" si="303"/>
        <v>0</v>
      </c>
      <c r="BE168" s="512">
        <f t="shared" si="304"/>
        <v>119.7</v>
      </c>
      <c r="BF168" s="242"/>
      <c r="BG168" s="210">
        <f t="shared" si="305"/>
        <v>0</v>
      </c>
      <c r="BH168" s="512">
        <f t="shared" si="257"/>
        <v>125.4</v>
      </c>
      <c r="BI168" s="242"/>
      <c r="BJ168" s="210">
        <f t="shared" si="306"/>
        <v>0</v>
      </c>
      <c r="BK168" s="512">
        <f t="shared" si="307"/>
        <v>131.1</v>
      </c>
      <c r="BL168" s="242"/>
      <c r="BM168" s="210">
        <f t="shared" si="308"/>
        <v>0</v>
      </c>
      <c r="BN168" s="512">
        <f t="shared" si="309"/>
        <v>136.79999999999998</v>
      </c>
      <c r="BO168" s="397">
        <f t="shared" si="310"/>
        <v>0</v>
      </c>
      <c r="BP168" s="210">
        <f t="shared" si="311"/>
        <v>0</v>
      </c>
      <c r="BQ168" s="210">
        <f t="shared" si="312"/>
        <v>0</v>
      </c>
      <c r="BR168" s="215">
        <v>2894</v>
      </c>
    </row>
    <row r="169" spans="1:70" ht="12.75" customHeight="1">
      <c r="A169" s="210" t="s">
        <v>508</v>
      </c>
      <c r="B169" s="161" t="s">
        <v>1227</v>
      </c>
      <c r="C169" s="161" t="s">
        <v>2466</v>
      </c>
      <c r="D169" s="243" t="s">
        <v>7</v>
      </c>
      <c r="E169" s="243"/>
      <c r="F169" s="48" t="s">
        <v>59</v>
      </c>
      <c r="G169" s="48" t="s">
        <v>76</v>
      </c>
      <c r="H169" s="118" t="s">
        <v>74</v>
      </c>
      <c r="I169" s="223" t="s">
        <v>1798</v>
      </c>
      <c r="J169" s="636" t="s">
        <v>1808</v>
      </c>
      <c r="K169" s="636" t="s">
        <v>1801</v>
      </c>
      <c r="L169" s="223" t="s">
        <v>1799</v>
      </c>
      <c r="M169" s="212">
        <v>2.2799999999999998</v>
      </c>
      <c r="N169" s="427">
        <v>10</v>
      </c>
      <c r="O169" s="430"/>
      <c r="P169" s="430"/>
      <c r="Q169" s="421"/>
      <c r="R169" s="225"/>
      <c r="S169" s="196"/>
      <c r="T169" s="197"/>
      <c r="U169" s="124"/>
      <c r="V169" s="199"/>
      <c r="W169" s="200"/>
      <c r="X169" s="201"/>
      <c r="Y169" s="202"/>
      <c r="Z169" s="203"/>
      <c r="AA169" s="227"/>
      <c r="AB169" s="69"/>
      <c r="AC169" s="69"/>
      <c r="AD169" s="213">
        <f t="shared" si="297"/>
        <v>0</v>
      </c>
      <c r="AE169" s="214">
        <f t="shared" si="278"/>
        <v>0</v>
      </c>
      <c r="AF169" s="62"/>
      <c r="AG169" s="62"/>
      <c r="AH169" s="63"/>
      <c r="AI169" s="62"/>
      <c r="AJ169" s="62"/>
      <c r="AK169" s="62"/>
      <c r="AL169" s="516"/>
      <c r="AM169" s="510"/>
      <c r="AN169" s="62">
        <f>ROUND(CEILING(AR169*('Summary '!$J$2/100+1),5),0)-1</f>
        <v>114</v>
      </c>
      <c r="AO169" s="63">
        <f t="shared" si="298"/>
        <v>0</v>
      </c>
      <c r="AP169" s="63">
        <f t="shared" si="299"/>
        <v>0</v>
      </c>
      <c r="AQ169" s="63"/>
      <c r="AR169" s="62">
        <v>94</v>
      </c>
      <c r="AS169" s="62"/>
      <c r="AT169" s="510"/>
      <c r="AU169" s="511"/>
      <c r="AV169" s="511">
        <f t="shared" si="300"/>
        <v>94</v>
      </c>
      <c r="AW169" s="511">
        <f t="shared" si="301"/>
        <v>94</v>
      </c>
      <c r="AX169" s="234"/>
      <c r="AY169" s="235"/>
      <c r="AZ169" s="236"/>
      <c r="BA169" s="237"/>
      <c r="BB169" s="238"/>
      <c r="BC169" s="239">
        <f t="shared" si="302"/>
        <v>0</v>
      </c>
      <c r="BD169" s="210">
        <f t="shared" si="303"/>
        <v>0</v>
      </c>
      <c r="BE169" s="512">
        <f t="shared" si="304"/>
        <v>98.7</v>
      </c>
      <c r="BF169" s="242"/>
      <c r="BG169" s="210">
        <f t="shared" si="305"/>
        <v>0</v>
      </c>
      <c r="BH169" s="512">
        <f t="shared" si="257"/>
        <v>103.4</v>
      </c>
      <c r="BI169" s="242"/>
      <c r="BJ169" s="210">
        <f t="shared" si="306"/>
        <v>0</v>
      </c>
      <c r="BK169" s="512">
        <f t="shared" si="307"/>
        <v>108.1</v>
      </c>
      <c r="BL169" s="242"/>
      <c r="BM169" s="210">
        <f t="shared" si="308"/>
        <v>0</v>
      </c>
      <c r="BN169" s="512">
        <f t="shared" si="309"/>
        <v>112.8</v>
      </c>
      <c r="BO169" s="397">
        <f t="shared" si="310"/>
        <v>0</v>
      </c>
      <c r="BP169" s="210">
        <f t="shared" si="311"/>
        <v>0</v>
      </c>
      <c r="BQ169" s="210">
        <f t="shared" si="312"/>
        <v>0</v>
      </c>
      <c r="BR169" s="215">
        <v>2895</v>
      </c>
    </row>
    <row r="170" spans="1:70" ht="12.75" customHeight="1">
      <c r="A170" s="210" t="s">
        <v>508</v>
      </c>
      <c r="B170" s="161" t="s">
        <v>1227</v>
      </c>
      <c r="C170" s="161" t="s">
        <v>2467</v>
      </c>
      <c r="D170" s="243" t="s">
        <v>7</v>
      </c>
      <c r="E170" s="243"/>
      <c r="F170" s="48" t="s">
        <v>59</v>
      </c>
      <c r="G170" s="48" t="s">
        <v>76</v>
      </c>
      <c r="H170" s="118" t="s">
        <v>74</v>
      </c>
      <c r="I170" s="223" t="s">
        <v>1798</v>
      </c>
      <c r="J170" s="636" t="s">
        <v>1808</v>
      </c>
      <c r="K170" s="636" t="s">
        <v>1801</v>
      </c>
      <c r="L170" s="223" t="s">
        <v>1799</v>
      </c>
      <c r="M170" s="212">
        <v>3.734</v>
      </c>
      <c r="N170" s="427">
        <v>15</v>
      </c>
      <c r="O170" s="430"/>
      <c r="P170" s="430"/>
      <c r="Q170" s="421"/>
      <c r="R170" s="225"/>
      <c r="S170" s="196"/>
      <c r="T170" s="197"/>
      <c r="U170" s="124"/>
      <c r="V170" s="199"/>
      <c r="W170" s="200"/>
      <c r="X170" s="201"/>
      <c r="Y170" s="202"/>
      <c r="Z170" s="203"/>
      <c r="AA170" s="227"/>
      <c r="AB170" s="69"/>
      <c r="AC170" s="69"/>
      <c r="AD170" s="213">
        <f t="shared" si="297"/>
        <v>0</v>
      </c>
      <c r="AE170" s="214">
        <f t="shared" si="278"/>
        <v>0</v>
      </c>
      <c r="AF170" s="62"/>
      <c r="AG170" s="62"/>
      <c r="AH170" s="63"/>
      <c r="AI170" s="62"/>
      <c r="AJ170" s="62"/>
      <c r="AK170" s="62"/>
      <c r="AL170" s="516"/>
      <c r="AM170" s="510"/>
      <c r="AN170" s="62">
        <f>ROUND(CEILING(AR170*('Summary '!$J$2/100+1),5),0)-1</f>
        <v>139</v>
      </c>
      <c r="AO170" s="63">
        <f t="shared" si="298"/>
        <v>0</v>
      </c>
      <c r="AP170" s="63">
        <f t="shared" si="299"/>
        <v>0</v>
      </c>
      <c r="AQ170" s="63"/>
      <c r="AR170" s="62">
        <v>114</v>
      </c>
      <c r="AS170" s="62"/>
      <c r="AT170" s="510"/>
      <c r="AU170" s="511"/>
      <c r="AV170" s="511">
        <f t="shared" si="300"/>
        <v>114</v>
      </c>
      <c r="AW170" s="511">
        <f t="shared" si="301"/>
        <v>114</v>
      </c>
      <c r="AX170" s="234"/>
      <c r="AY170" s="235"/>
      <c r="AZ170" s="236"/>
      <c r="BA170" s="237"/>
      <c r="BB170" s="238"/>
      <c r="BC170" s="239">
        <f t="shared" si="302"/>
        <v>0</v>
      </c>
      <c r="BD170" s="210">
        <f t="shared" si="303"/>
        <v>0</v>
      </c>
      <c r="BE170" s="512">
        <f t="shared" si="304"/>
        <v>119.7</v>
      </c>
      <c r="BF170" s="242"/>
      <c r="BG170" s="210">
        <f t="shared" si="305"/>
        <v>0</v>
      </c>
      <c r="BH170" s="512">
        <f t="shared" si="257"/>
        <v>125.4</v>
      </c>
      <c r="BI170" s="242"/>
      <c r="BJ170" s="210">
        <f t="shared" si="306"/>
        <v>0</v>
      </c>
      <c r="BK170" s="512">
        <f t="shared" si="307"/>
        <v>131.1</v>
      </c>
      <c r="BL170" s="242"/>
      <c r="BM170" s="210">
        <f t="shared" si="308"/>
        <v>0</v>
      </c>
      <c r="BN170" s="512">
        <f t="shared" si="309"/>
        <v>136.79999999999998</v>
      </c>
      <c r="BO170" s="397">
        <f t="shared" si="310"/>
        <v>0</v>
      </c>
      <c r="BP170" s="210">
        <f t="shared" si="311"/>
        <v>0</v>
      </c>
      <c r="BQ170" s="210">
        <f t="shared" si="312"/>
        <v>0</v>
      </c>
      <c r="BR170" s="215">
        <v>2896</v>
      </c>
    </row>
    <row r="171" spans="1:70" ht="17">
      <c r="A171" s="180"/>
      <c r="B171" s="72"/>
      <c r="C171" s="299" t="s">
        <v>1249</v>
      </c>
      <c r="D171" s="72"/>
      <c r="E171" s="207"/>
      <c r="F171" s="86"/>
      <c r="G171" s="86"/>
      <c r="H171" s="86"/>
      <c r="I171" s="86"/>
      <c r="J171" s="86"/>
      <c r="K171" s="86"/>
      <c r="L171" s="86"/>
      <c r="M171" s="86"/>
      <c r="N171" s="73"/>
      <c r="O171" s="86"/>
      <c r="P171" s="86"/>
      <c r="Q171" s="557"/>
      <c r="R171" s="557"/>
      <c r="S171" s="557"/>
      <c r="T171" s="557"/>
      <c r="U171" s="557"/>
      <c r="V171" s="557"/>
      <c r="W171" s="557"/>
      <c r="X171" s="557"/>
      <c r="Y171" s="557"/>
      <c r="Z171" s="557"/>
      <c r="AA171" s="557"/>
      <c r="AB171" s="557"/>
      <c r="AC171" s="557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557"/>
      <c r="AY171" s="557"/>
      <c r="AZ171" s="557"/>
      <c r="BA171" s="557"/>
      <c r="BB171" s="557"/>
      <c r="BC171" s="86"/>
      <c r="BD171" s="86"/>
      <c r="BE171" s="86"/>
      <c r="BF171" s="557"/>
      <c r="BG171" s="86"/>
      <c r="BH171" s="86"/>
      <c r="BI171" s="557"/>
      <c r="BJ171" s="86"/>
      <c r="BK171" s="86"/>
      <c r="BL171" s="557"/>
      <c r="BM171" s="86"/>
      <c r="BN171" s="86"/>
      <c r="BO171" s="86"/>
      <c r="BP171" s="86"/>
      <c r="BQ171" s="141"/>
      <c r="BR171" s="537"/>
    </row>
    <row r="172" spans="1:70" ht="12.75" customHeight="1">
      <c r="A172" s="44" t="str">
        <f t="shared" ref="A172:A176" si="313">"CR5"&amp;REPT(0,4-LEN(BR172))&amp;BR172</f>
        <v>CR51450</v>
      </c>
      <c r="B172" s="555" t="s">
        <v>1249</v>
      </c>
      <c r="C172" s="555" t="s">
        <v>1250</v>
      </c>
      <c r="D172" s="46" t="s">
        <v>7</v>
      </c>
      <c r="E172" s="243"/>
      <c r="F172" s="46" t="s">
        <v>67</v>
      </c>
      <c r="G172" s="48" t="s">
        <v>76</v>
      </c>
      <c r="H172" s="48" t="s">
        <v>79</v>
      </c>
      <c r="I172" s="223" t="s">
        <v>1798</v>
      </c>
      <c r="J172" s="636" t="s">
        <v>1808</v>
      </c>
      <c r="K172" s="636" t="s">
        <v>1801</v>
      </c>
      <c r="L172" s="223" t="s">
        <v>1799</v>
      </c>
      <c r="M172" s="48">
        <v>3.226</v>
      </c>
      <c r="N172" s="556">
        <v>20</v>
      </c>
      <c r="O172" s="430"/>
      <c r="P172" s="430"/>
      <c r="Q172" s="421"/>
      <c r="R172" s="123"/>
      <c r="S172" s="51"/>
      <c r="T172" s="52"/>
      <c r="U172" s="124"/>
      <c r="V172" s="54"/>
      <c r="W172" s="55"/>
      <c r="X172" s="56"/>
      <c r="Y172" s="57"/>
      <c r="Z172" s="58"/>
      <c r="AA172" s="125"/>
      <c r="AB172" s="69"/>
      <c r="AC172" s="69"/>
      <c r="AD172" s="213">
        <f t="shared" si="228"/>
        <v>0</v>
      </c>
      <c r="AE172" s="61">
        <f t="shared" ref="AE172:AE173" si="314">N172*AD172</f>
        <v>0</v>
      </c>
      <c r="AF172" s="62"/>
      <c r="AG172" s="62"/>
      <c r="AH172" s="63"/>
      <c r="AI172" s="62"/>
      <c r="AJ172" s="62"/>
      <c r="AK172" s="62"/>
      <c r="AL172" s="516"/>
      <c r="AM172" s="510"/>
      <c r="AN172" s="62">
        <f>ROUND(CEILING(AR172*('Summary '!$J$2/100+1),5),0)-1</f>
        <v>154</v>
      </c>
      <c r="AO172" s="63">
        <f t="shared" si="269"/>
        <v>0</v>
      </c>
      <c r="AP172" s="63">
        <f t="shared" si="270"/>
        <v>0</v>
      </c>
      <c r="AQ172" s="63"/>
      <c r="AR172" s="62">
        <v>124</v>
      </c>
      <c r="AS172" s="62"/>
      <c r="AT172" s="514"/>
      <c r="AU172" s="515"/>
      <c r="AV172" s="511">
        <f t="shared" ref="AV172:AV176" si="315">IF(OrderFormType="Wholesale",CEILING(AR172*ExchRate,ExchRateRoundUpTo),CEILING(AN172*ExchRate,ExchRateRoundUpTo)/1.22)</f>
        <v>124</v>
      </c>
      <c r="AW172" s="511">
        <f t="shared" ref="AW172:AW176" si="316">AV172*(1+AO172+AP172)</f>
        <v>124</v>
      </c>
      <c r="AX172" s="64"/>
      <c r="AY172" s="65"/>
      <c r="AZ172" s="66"/>
      <c r="BA172" s="126"/>
      <c r="BB172" s="68"/>
      <c r="BC172" s="45">
        <f t="shared" ref="BC172:BC178" si="317">SUM(AX172:BB172)</f>
        <v>0</v>
      </c>
      <c r="BD172" s="44">
        <f t="shared" ref="BD172:BD178" si="318">N172*BC172</f>
        <v>0</v>
      </c>
      <c r="BE172" s="512">
        <f t="shared" ref="BE172:BE178" si="319">AV172*(1.05+AO172+AP172)</f>
        <v>130.20000000000002</v>
      </c>
      <c r="BF172" s="69"/>
      <c r="BG172" s="210">
        <f t="shared" si="243"/>
        <v>0</v>
      </c>
      <c r="BH172" s="512">
        <f t="shared" ref="BH172:BH178" si="320">$AV172*(1.1+$AO172+$AP172)</f>
        <v>136.4</v>
      </c>
      <c r="BI172" s="69"/>
      <c r="BJ172" s="44">
        <f t="shared" ref="BJ172:BJ178" si="321">N172*BI172</f>
        <v>0</v>
      </c>
      <c r="BK172" s="512">
        <f t="shared" ref="BK172:BK178" si="322">AV172*(1.15+AO172+AP172)</f>
        <v>142.6</v>
      </c>
      <c r="BL172" s="69"/>
      <c r="BM172" s="210">
        <f t="shared" ref="BM172:BM178" si="323">N172*BL172</f>
        <v>0</v>
      </c>
      <c r="BN172" s="512">
        <f t="shared" ref="BN172:BN178" si="324">AV172*(1.2+AO172+AP172)</f>
        <v>148.79999999999998</v>
      </c>
      <c r="BO172" s="397">
        <f t="shared" ref="BO172:BO178" si="325">(AD172*AW172)+(BC172*BE172)+(BF172*BH172)+(BI172*BK172)+(BL172*BN172)</f>
        <v>0</v>
      </c>
      <c r="BP172" s="210">
        <f t="shared" ref="BP172:BP178" si="326">AD172+BC172+BF172+BI172+BL172</f>
        <v>0</v>
      </c>
      <c r="BQ172" s="44">
        <f t="shared" ref="BQ172:BQ178" si="327">N172*BP172</f>
        <v>0</v>
      </c>
      <c r="BR172" s="70">
        <v>1450</v>
      </c>
    </row>
    <row r="173" spans="1:70" ht="12.75" customHeight="1">
      <c r="A173" s="44" t="str">
        <f t="shared" si="313"/>
        <v>CR51447</v>
      </c>
      <c r="B173" s="555" t="s">
        <v>1249</v>
      </c>
      <c r="C173" s="555" t="s">
        <v>1251</v>
      </c>
      <c r="D173" s="46" t="s">
        <v>7</v>
      </c>
      <c r="E173" s="243"/>
      <c r="F173" s="46" t="s">
        <v>57</v>
      </c>
      <c r="G173" s="48" t="s">
        <v>76</v>
      </c>
      <c r="H173" s="48" t="s">
        <v>79</v>
      </c>
      <c r="I173" s="223" t="s">
        <v>1798</v>
      </c>
      <c r="J173" s="636" t="s">
        <v>1808</v>
      </c>
      <c r="K173" s="636" t="s">
        <v>1801</v>
      </c>
      <c r="L173" s="223" t="s">
        <v>1799</v>
      </c>
      <c r="M173" s="48">
        <v>3.9929999999999999</v>
      </c>
      <c r="N173" s="556">
        <v>10</v>
      </c>
      <c r="O173" s="430"/>
      <c r="P173" s="430"/>
      <c r="Q173" s="421"/>
      <c r="R173" s="123"/>
      <c r="S173" s="51"/>
      <c r="T173" s="52"/>
      <c r="U173" s="124"/>
      <c r="V173" s="54"/>
      <c r="W173" s="55"/>
      <c r="X173" s="56"/>
      <c r="Y173" s="57"/>
      <c r="Z173" s="58"/>
      <c r="AA173" s="125"/>
      <c r="AB173" s="69"/>
      <c r="AC173" s="69"/>
      <c r="AD173" s="213">
        <f t="shared" si="228"/>
        <v>0</v>
      </c>
      <c r="AE173" s="61">
        <f t="shared" si="314"/>
        <v>0</v>
      </c>
      <c r="AF173" s="62"/>
      <c r="AG173" s="62"/>
      <c r="AH173" s="63"/>
      <c r="AI173" s="62"/>
      <c r="AJ173" s="62"/>
      <c r="AK173" s="62"/>
      <c r="AL173" s="516"/>
      <c r="AM173" s="510"/>
      <c r="AN173" s="62">
        <f>ROUND(CEILING(AR173*('Summary '!$J$2/100+1),5),0)-1</f>
        <v>154</v>
      </c>
      <c r="AO173" s="63">
        <f t="shared" si="269"/>
        <v>0</v>
      </c>
      <c r="AP173" s="63">
        <f t="shared" si="270"/>
        <v>0</v>
      </c>
      <c r="AQ173" s="63"/>
      <c r="AR173" s="62">
        <v>124</v>
      </c>
      <c r="AS173" s="62"/>
      <c r="AT173" s="514"/>
      <c r="AU173" s="515"/>
      <c r="AV173" s="511">
        <f t="shared" si="315"/>
        <v>124</v>
      </c>
      <c r="AW173" s="511">
        <f t="shared" si="316"/>
        <v>124</v>
      </c>
      <c r="AX173" s="64"/>
      <c r="AY173" s="65"/>
      <c r="AZ173" s="66"/>
      <c r="BA173" s="126"/>
      <c r="BB173" s="68"/>
      <c r="BC173" s="45">
        <f t="shared" si="317"/>
        <v>0</v>
      </c>
      <c r="BD173" s="44">
        <f t="shared" si="318"/>
        <v>0</v>
      </c>
      <c r="BE173" s="512">
        <f t="shared" si="319"/>
        <v>130.20000000000002</v>
      </c>
      <c r="BF173" s="69"/>
      <c r="BG173" s="210">
        <f t="shared" si="243"/>
        <v>0</v>
      </c>
      <c r="BH173" s="512">
        <f t="shared" si="320"/>
        <v>136.4</v>
      </c>
      <c r="BI173" s="69"/>
      <c r="BJ173" s="44">
        <f t="shared" si="321"/>
        <v>0</v>
      </c>
      <c r="BK173" s="512">
        <f t="shared" si="322"/>
        <v>142.6</v>
      </c>
      <c r="BL173" s="69"/>
      <c r="BM173" s="210">
        <f t="shared" si="323"/>
        <v>0</v>
      </c>
      <c r="BN173" s="512">
        <f t="shared" si="324"/>
        <v>148.79999999999998</v>
      </c>
      <c r="BO173" s="397">
        <f t="shared" si="325"/>
        <v>0</v>
      </c>
      <c r="BP173" s="210">
        <f t="shared" si="326"/>
        <v>0</v>
      </c>
      <c r="BQ173" s="44">
        <f t="shared" si="327"/>
        <v>0</v>
      </c>
      <c r="BR173" s="70">
        <v>1447</v>
      </c>
    </row>
    <row r="174" spans="1:70" ht="12.75" customHeight="1">
      <c r="A174" s="44" t="str">
        <f t="shared" si="313"/>
        <v>CR51452</v>
      </c>
      <c r="B174" s="555" t="s">
        <v>1249</v>
      </c>
      <c r="C174" s="555" t="s">
        <v>1252</v>
      </c>
      <c r="D174" s="46" t="s">
        <v>7</v>
      </c>
      <c r="E174" s="243"/>
      <c r="F174" s="46" t="s">
        <v>365</v>
      </c>
      <c r="G174" s="48" t="s">
        <v>76</v>
      </c>
      <c r="H174" s="48" t="s">
        <v>79</v>
      </c>
      <c r="I174" s="223" t="s">
        <v>1798</v>
      </c>
      <c r="J174" s="636" t="s">
        <v>1808</v>
      </c>
      <c r="K174" s="636" t="s">
        <v>1801</v>
      </c>
      <c r="L174" s="223" t="s">
        <v>1799</v>
      </c>
      <c r="M174" s="48">
        <v>3.2450000000000001</v>
      </c>
      <c r="N174" s="556">
        <v>4</v>
      </c>
      <c r="O174" s="430"/>
      <c r="P174" s="430"/>
      <c r="Q174" s="421"/>
      <c r="R174" s="123"/>
      <c r="S174" s="51"/>
      <c r="T174" s="52"/>
      <c r="U174" s="124"/>
      <c r="V174" s="54"/>
      <c r="W174" s="55"/>
      <c r="X174" s="56"/>
      <c r="Y174" s="57"/>
      <c r="Z174" s="58"/>
      <c r="AA174" s="125"/>
      <c r="AB174" s="69"/>
      <c r="AC174" s="69"/>
      <c r="AD174" s="213">
        <f t="shared" si="228"/>
        <v>0</v>
      </c>
      <c r="AE174" s="61">
        <f t="shared" ref="AE174" si="328">N174*AD174</f>
        <v>0</v>
      </c>
      <c r="AF174" s="62"/>
      <c r="AG174" s="62"/>
      <c r="AH174" s="63"/>
      <c r="AI174" s="62"/>
      <c r="AJ174" s="62"/>
      <c r="AK174" s="62"/>
      <c r="AL174" s="516"/>
      <c r="AM174" s="510"/>
      <c r="AN174" s="62">
        <f>ROUND(CEILING(AR174*('Summary '!$J$2/100+1),5),0)-1</f>
        <v>129</v>
      </c>
      <c r="AO174" s="63">
        <f t="shared" si="269"/>
        <v>0</v>
      </c>
      <c r="AP174" s="63">
        <f t="shared" si="270"/>
        <v>0</v>
      </c>
      <c r="AQ174" s="63"/>
      <c r="AR174" s="62">
        <v>104</v>
      </c>
      <c r="AS174" s="62"/>
      <c r="AT174" s="514"/>
      <c r="AU174" s="515"/>
      <c r="AV174" s="511">
        <f t="shared" si="315"/>
        <v>104</v>
      </c>
      <c r="AW174" s="511">
        <f t="shared" si="316"/>
        <v>104</v>
      </c>
      <c r="AX174" s="64"/>
      <c r="AY174" s="65"/>
      <c r="AZ174" s="66"/>
      <c r="BA174" s="126"/>
      <c r="BB174" s="68"/>
      <c r="BC174" s="45">
        <f t="shared" si="317"/>
        <v>0</v>
      </c>
      <c r="BD174" s="44">
        <f t="shared" si="318"/>
        <v>0</v>
      </c>
      <c r="BE174" s="512">
        <f t="shared" si="319"/>
        <v>109.2</v>
      </c>
      <c r="BF174" s="69"/>
      <c r="BG174" s="210">
        <f t="shared" si="243"/>
        <v>0</v>
      </c>
      <c r="BH174" s="512">
        <f t="shared" si="320"/>
        <v>114.4</v>
      </c>
      <c r="BI174" s="69"/>
      <c r="BJ174" s="44">
        <f t="shared" si="321"/>
        <v>0</v>
      </c>
      <c r="BK174" s="512">
        <f t="shared" si="322"/>
        <v>119.6</v>
      </c>
      <c r="BL174" s="69"/>
      <c r="BM174" s="210">
        <f t="shared" si="323"/>
        <v>0</v>
      </c>
      <c r="BN174" s="512">
        <f t="shared" si="324"/>
        <v>124.8</v>
      </c>
      <c r="BO174" s="397">
        <f t="shared" si="325"/>
        <v>0</v>
      </c>
      <c r="BP174" s="210">
        <f t="shared" si="326"/>
        <v>0</v>
      </c>
      <c r="BQ174" s="44">
        <f t="shared" si="327"/>
        <v>0</v>
      </c>
      <c r="BR174" s="70">
        <v>1452</v>
      </c>
    </row>
    <row r="175" spans="1:70" ht="12.75" customHeight="1">
      <c r="A175" s="44" t="str">
        <f t="shared" si="313"/>
        <v>CR51449</v>
      </c>
      <c r="B175" s="555" t="s">
        <v>1249</v>
      </c>
      <c r="C175" s="555" t="s">
        <v>1253</v>
      </c>
      <c r="D175" s="46" t="s">
        <v>7</v>
      </c>
      <c r="E175" s="243"/>
      <c r="F175" s="48" t="s">
        <v>57</v>
      </c>
      <c r="G175" s="48" t="s">
        <v>76</v>
      </c>
      <c r="H175" s="48" t="s">
        <v>79</v>
      </c>
      <c r="I175" s="223" t="s">
        <v>1798</v>
      </c>
      <c r="J175" s="636" t="s">
        <v>1808</v>
      </c>
      <c r="K175" s="636" t="s">
        <v>1801</v>
      </c>
      <c r="L175" s="223" t="s">
        <v>1799</v>
      </c>
      <c r="M175" s="48">
        <v>2.6120000000000001</v>
      </c>
      <c r="N175" s="556">
        <v>4</v>
      </c>
      <c r="O175" s="430"/>
      <c r="P175" s="430"/>
      <c r="Q175" s="421"/>
      <c r="R175" s="123"/>
      <c r="S175" s="51"/>
      <c r="T175" s="52"/>
      <c r="U175" s="124"/>
      <c r="V175" s="54"/>
      <c r="W175" s="55"/>
      <c r="X175" s="56"/>
      <c r="Y175" s="57"/>
      <c r="Z175" s="58"/>
      <c r="AA175" s="125"/>
      <c r="AB175" s="69"/>
      <c r="AC175" s="69"/>
      <c r="AD175" s="213">
        <f t="shared" si="228"/>
        <v>0</v>
      </c>
      <c r="AE175" s="61">
        <f t="shared" ref="AE175:AE176" si="329">N175*AD175</f>
        <v>0</v>
      </c>
      <c r="AF175" s="62"/>
      <c r="AG175" s="62"/>
      <c r="AH175" s="63"/>
      <c r="AI175" s="62"/>
      <c r="AJ175" s="62"/>
      <c r="AK175" s="62"/>
      <c r="AL175" s="516"/>
      <c r="AM175" s="510"/>
      <c r="AN175" s="62">
        <f>ROUND(CEILING(AR175*('Summary '!$J$2/100+1),5),0)-1</f>
        <v>114</v>
      </c>
      <c r="AO175" s="63">
        <f t="shared" si="269"/>
        <v>0</v>
      </c>
      <c r="AP175" s="63">
        <f t="shared" si="270"/>
        <v>0</v>
      </c>
      <c r="AQ175" s="63"/>
      <c r="AR175" s="62">
        <v>94</v>
      </c>
      <c r="AS175" s="62"/>
      <c r="AT175" s="514"/>
      <c r="AU175" s="515"/>
      <c r="AV175" s="511">
        <f t="shared" si="315"/>
        <v>94</v>
      </c>
      <c r="AW175" s="511">
        <f t="shared" si="316"/>
        <v>94</v>
      </c>
      <c r="AX175" s="64"/>
      <c r="AY175" s="65"/>
      <c r="AZ175" s="66"/>
      <c r="BA175" s="126"/>
      <c r="BB175" s="68"/>
      <c r="BC175" s="45">
        <f t="shared" si="317"/>
        <v>0</v>
      </c>
      <c r="BD175" s="44">
        <f t="shared" si="318"/>
        <v>0</v>
      </c>
      <c r="BE175" s="512">
        <f t="shared" si="319"/>
        <v>98.7</v>
      </c>
      <c r="BF175" s="69"/>
      <c r="BG175" s="210">
        <f t="shared" si="243"/>
        <v>0</v>
      </c>
      <c r="BH175" s="512">
        <f t="shared" si="320"/>
        <v>103.4</v>
      </c>
      <c r="BI175" s="69"/>
      <c r="BJ175" s="44">
        <f t="shared" si="321"/>
        <v>0</v>
      </c>
      <c r="BK175" s="512">
        <f t="shared" si="322"/>
        <v>108.1</v>
      </c>
      <c r="BL175" s="69"/>
      <c r="BM175" s="210">
        <f t="shared" si="323"/>
        <v>0</v>
      </c>
      <c r="BN175" s="512">
        <f t="shared" si="324"/>
        <v>112.8</v>
      </c>
      <c r="BO175" s="397">
        <f t="shared" si="325"/>
        <v>0</v>
      </c>
      <c r="BP175" s="210">
        <f t="shared" si="326"/>
        <v>0</v>
      </c>
      <c r="BQ175" s="44">
        <f t="shared" si="327"/>
        <v>0</v>
      </c>
      <c r="BR175" s="70">
        <v>1449</v>
      </c>
    </row>
    <row r="176" spans="1:70" ht="12" customHeight="1">
      <c r="A176" s="44" t="str">
        <f t="shared" si="313"/>
        <v>CR51453</v>
      </c>
      <c r="B176" s="555" t="s">
        <v>1249</v>
      </c>
      <c r="C176" s="555" t="s">
        <v>1254</v>
      </c>
      <c r="D176" s="46" t="s">
        <v>7</v>
      </c>
      <c r="E176" s="243"/>
      <c r="F176" s="48" t="s">
        <v>57</v>
      </c>
      <c r="G176" s="48" t="s">
        <v>76</v>
      </c>
      <c r="H176" s="48" t="s">
        <v>79</v>
      </c>
      <c r="I176" s="223" t="s">
        <v>1798</v>
      </c>
      <c r="J176" s="636" t="s">
        <v>1808</v>
      </c>
      <c r="K176" s="636" t="s">
        <v>1801</v>
      </c>
      <c r="L176" s="223" t="s">
        <v>1799</v>
      </c>
      <c r="M176" s="48">
        <v>5.5049999999999999</v>
      </c>
      <c r="N176" s="556">
        <v>2</v>
      </c>
      <c r="O176" s="430"/>
      <c r="P176" s="430"/>
      <c r="Q176" s="421"/>
      <c r="R176" s="123"/>
      <c r="S176" s="51"/>
      <c r="T176" s="52"/>
      <c r="U176" s="124"/>
      <c r="V176" s="54"/>
      <c r="W176" s="55"/>
      <c r="X176" s="56"/>
      <c r="Y176" s="57"/>
      <c r="Z176" s="58"/>
      <c r="AA176" s="125"/>
      <c r="AB176" s="69"/>
      <c r="AC176" s="69"/>
      <c r="AD176" s="213">
        <f t="shared" si="228"/>
        <v>0</v>
      </c>
      <c r="AE176" s="61">
        <f t="shared" si="329"/>
        <v>0</v>
      </c>
      <c r="AF176" s="62"/>
      <c r="AG176" s="62"/>
      <c r="AH176" s="63"/>
      <c r="AI176" s="62"/>
      <c r="AJ176" s="62"/>
      <c r="AK176" s="62"/>
      <c r="AL176" s="516"/>
      <c r="AM176" s="510"/>
      <c r="AN176" s="62">
        <f>ROUND(CEILING(AR176*('Summary '!$J$2/100+1),5),0)-1</f>
        <v>164</v>
      </c>
      <c r="AO176" s="63">
        <f t="shared" si="269"/>
        <v>0</v>
      </c>
      <c r="AP176" s="63">
        <f t="shared" si="270"/>
        <v>0</v>
      </c>
      <c r="AQ176" s="63"/>
      <c r="AR176" s="62">
        <v>134</v>
      </c>
      <c r="AS176" s="62"/>
      <c r="AT176" s="514"/>
      <c r="AU176" s="515"/>
      <c r="AV176" s="511">
        <f t="shared" si="315"/>
        <v>134</v>
      </c>
      <c r="AW176" s="511">
        <f t="shared" si="316"/>
        <v>134</v>
      </c>
      <c r="AX176" s="64"/>
      <c r="AY176" s="65"/>
      <c r="AZ176" s="66"/>
      <c r="BA176" s="126"/>
      <c r="BB176" s="68"/>
      <c r="BC176" s="45">
        <f t="shared" si="317"/>
        <v>0</v>
      </c>
      <c r="BD176" s="44">
        <f t="shared" si="318"/>
        <v>0</v>
      </c>
      <c r="BE176" s="512">
        <f t="shared" si="319"/>
        <v>140.70000000000002</v>
      </c>
      <c r="BF176" s="69"/>
      <c r="BG176" s="210">
        <f t="shared" si="243"/>
        <v>0</v>
      </c>
      <c r="BH176" s="512">
        <f t="shared" si="320"/>
        <v>147.4</v>
      </c>
      <c r="BI176" s="69"/>
      <c r="BJ176" s="44">
        <f t="shared" si="321"/>
        <v>0</v>
      </c>
      <c r="BK176" s="512">
        <f t="shared" si="322"/>
        <v>154.1</v>
      </c>
      <c r="BL176" s="69"/>
      <c r="BM176" s="210">
        <f t="shared" si="323"/>
        <v>0</v>
      </c>
      <c r="BN176" s="512">
        <f t="shared" si="324"/>
        <v>160.79999999999998</v>
      </c>
      <c r="BO176" s="397">
        <f t="shared" si="325"/>
        <v>0</v>
      </c>
      <c r="BP176" s="210">
        <f t="shared" si="326"/>
        <v>0</v>
      </c>
      <c r="BQ176" s="44">
        <f t="shared" si="327"/>
        <v>0</v>
      </c>
      <c r="BR176" s="70">
        <v>1453</v>
      </c>
    </row>
    <row r="177" spans="1:70" ht="12" customHeight="1">
      <c r="A177" s="44" t="str">
        <f t="shared" ref="A177" si="330">"CR5"&amp;REPT(0,4-LEN(BR177))&amp;BR177</f>
        <v>CR51454</v>
      </c>
      <c r="B177" s="555" t="s">
        <v>1249</v>
      </c>
      <c r="C177" s="555" t="s">
        <v>2306</v>
      </c>
      <c r="D177" s="46" t="s">
        <v>7</v>
      </c>
      <c r="E177" s="243"/>
      <c r="F177" s="48" t="s">
        <v>57</v>
      </c>
      <c r="G177" s="48" t="s">
        <v>76</v>
      </c>
      <c r="H177" s="48" t="s">
        <v>79</v>
      </c>
      <c r="I177" s="223" t="s">
        <v>1798</v>
      </c>
      <c r="J177" s="636" t="s">
        <v>1808</v>
      </c>
      <c r="K177" s="636" t="s">
        <v>1801</v>
      </c>
      <c r="L177" s="223" t="s">
        <v>1799</v>
      </c>
      <c r="M177" s="48">
        <v>5.8079999999999998</v>
      </c>
      <c r="N177" s="556">
        <v>2</v>
      </c>
      <c r="O177" s="430"/>
      <c r="P177" s="430"/>
      <c r="Q177" s="421"/>
      <c r="R177" s="123"/>
      <c r="S177" s="51"/>
      <c r="T177" s="52"/>
      <c r="U177" s="124"/>
      <c r="V177" s="54"/>
      <c r="W177" s="55"/>
      <c r="X177" s="56"/>
      <c r="Y177" s="57"/>
      <c r="Z177" s="58"/>
      <c r="AA177" s="125"/>
      <c r="AB177" s="69"/>
      <c r="AC177" s="69"/>
      <c r="AD177" s="213">
        <f t="shared" ref="AD177" si="331">SUM(Q177:AC177)</f>
        <v>0</v>
      </c>
      <c r="AE177" s="61">
        <f t="shared" ref="AE177" si="332">N177*AD177</f>
        <v>0</v>
      </c>
      <c r="AF177" s="62"/>
      <c r="AG177" s="62"/>
      <c r="AH177" s="63"/>
      <c r="AI177" s="62"/>
      <c r="AJ177" s="62"/>
      <c r="AK177" s="62"/>
      <c r="AL177" s="516"/>
      <c r="AM177" s="510"/>
      <c r="AN177" s="62">
        <f>ROUND(CEILING(AR177*('Summary '!$J$2/100+1),5),0)-1</f>
        <v>169</v>
      </c>
      <c r="AO177" s="63">
        <f t="shared" ref="AO177" si="333">IF(P177=TRUE,-0.05,0)</f>
        <v>0</v>
      </c>
      <c r="AP177" s="63">
        <f t="shared" ref="AP177" si="334">IF(O177=TRUE,0.15,0)</f>
        <v>0</v>
      </c>
      <c r="AQ177" s="63"/>
      <c r="AR177" s="62">
        <v>139</v>
      </c>
      <c r="AS177" s="62"/>
      <c r="AT177" s="514"/>
      <c r="AU177" s="515"/>
      <c r="AV177" s="511">
        <f t="shared" ref="AV177" si="335">IF(OrderFormType="Wholesale",CEILING(AR177*ExchRate,ExchRateRoundUpTo),CEILING(AN177*ExchRate,ExchRateRoundUpTo)/1.22)</f>
        <v>139</v>
      </c>
      <c r="AW177" s="511">
        <f t="shared" ref="AW177" si="336">AV177*(1+AO177+AP177)</f>
        <v>139</v>
      </c>
      <c r="AX177" s="64"/>
      <c r="AY177" s="65"/>
      <c r="AZ177" s="66"/>
      <c r="BA177" s="126"/>
      <c r="BB177" s="68"/>
      <c r="BC177" s="45">
        <f t="shared" si="317"/>
        <v>0</v>
      </c>
      <c r="BD177" s="44">
        <f t="shared" si="318"/>
        <v>0</v>
      </c>
      <c r="BE177" s="512">
        <f t="shared" si="319"/>
        <v>145.95000000000002</v>
      </c>
      <c r="BF177" s="69"/>
      <c r="BG177" s="210">
        <f t="shared" ref="BG177" si="337">$N177*BF177</f>
        <v>0</v>
      </c>
      <c r="BH177" s="512">
        <f t="shared" si="320"/>
        <v>152.9</v>
      </c>
      <c r="BI177" s="69"/>
      <c r="BJ177" s="44">
        <f t="shared" si="321"/>
        <v>0</v>
      </c>
      <c r="BK177" s="512">
        <f t="shared" si="322"/>
        <v>159.85</v>
      </c>
      <c r="BL177" s="69"/>
      <c r="BM177" s="210">
        <f t="shared" si="323"/>
        <v>0</v>
      </c>
      <c r="BN177" s="512">
        <f t="shared" si="324"/>
        <v>166.79999999999998</v>
      </c>
      <c r="BO177" s="397">
        <f t="shared" si="325"/>
        <v>0</v>
      </c>
      <c r="BP177" s="210">
        <f t="shared" si="326"/>
        <v>0</v>
      </c>
      <c r="BQ177" s="44">
        <f t="shared" si="327"/>
        <v>0</v>
      </c>
      <c r="BR177" s="70">
        <v>1454</v>
      </c>
    </row>
    <row r="178" spans="1:70" ht="12" customHeight="1">
      <c r="A178" s="44" t="str">
        <f t="shared" ref="A178" si="338">"CR5"&amp;REPT(0,4-LEN(BR178))&amp;BR178</f>
        <v>CR51455</v>
      </c>
      <c r="B178" s="555" t="s">
        <v>1249</v>
      </c>
      <c r="C178" s="555" t="s">
        <v>2307</v>
      </c>
      <c r="D178" s="46" t="s">
        <v>7</v>
      </c>
      <c r="E178" s="243"/>
      <c r="F178" s="48" t="s">
        <v>57</v>
      </c>
      <c r="G178" s="48" t="s">
        <v>76</v>
      </c>
      <c r="H178" s="48" t="s">
        <v>79</v>
      </c>
      <c r="I178" s="223" t="s">
        <v>1798</v>
      </c>
      <c r="J178" s="636" t="s">
        <v>1808</v>
      </c>
      <c r="K178" s="636" t="s">
        <v>1801</v>
      </c>
      <c r="L178" s="223" t="s">
        <v>1799</v>
      </c>
      <c r="M178" s="48">
        <v>4.9939999999999998</v>
      </c>
      <c r="N178" s="556">
        <v>2</v>
      </c>
      <c r="O178" s="430"/>
      <c r="P178" s="430"/>
      <c r="Q178" s="421"/>
      <c r="R178" s="123"/>
      <c r="S178" s="51"/>
      <c r="T178" s="52"/>
      <c r="U178" s="124"/>
      <c r="V178" s="54"/>
      <c r="W178" s="55"/>
      <c r="X178" s="56"/>
      <c r="Y178" s="57"/>
      <c r="Z178" s="58"/>
      <c r="AA178" s="125"/>
      <c r="AB178" s="69"/>
      <c r="AC178" s="69"/>
      <c r="AD178" s="213">
        <f t="shared" ref="AD178" si="339">SUM(Q178:AC178)</f>
        <v>0</v>
      </c>
      <c r="AE178" s="61">
        <f t="shared" ref="AE178" si="340">N178*AD178</f>
        <v>0</v>
      </c>
      <c r="AF178" s="62"/>
      <c r="AG178" s="62"/>
      <c r="AH178" s="63"/>
      <c r="AI178" s="62"/>
      <c r="AJ178" s="62"/>
      <c r="AK178" s="62"/>
      <c r="AL178" s="516"/>
      <c r="AM178" s="510"/>
      <c r="AN178" s="62">
        <f>ROUND(CEILING(AR178*('Summary '!$J$2/100+1),5),0)-1</f>
        <v>154</v>
      </c>
      <c r="AO178" s="63">
        <f t="shared" ref="AO178" si="341">IF(P178=TRUE,-0.05,0)</f>
        <v>0</v>
      </c>
      <c r="AP178" s="63">
        <f t="shared" ref="AP178" si="342">IF(O178=TRUE,0.15,0)</f>
        <v>0</v>
      </c>
      <c r="AQ178" s="63"/>
      <c r="AR178" s="62">
        <v>124</v>
      </c>
      <c r="AS178" s="62"/>
      <c r="AT178" s="514"/>
      <c r="AU178" s="515"/>
      <c r="AV178" s="511">
        <f t="shared" ref="AV178" si="343">IF(OrderFormType="Wholesale",CEILING(AR178*ExchRate,ExchRateRoundUpTo),CEILING(AN178*ExchRate,ExchRateRoundUpTo)/1.22)</f>
        <v>124</v>
      </c>
      <c r="AW178" s="511">
        <f t="shared" ref="AW178" si="344">AV178*(1+AO178+AP178)</f>
        <v>124</v>
      </c>
      <c r="AX178" s="64"/>
      <c r="AY178" s="65"/>
      <c r="AZ178" s="66"/>
      <c r="BA178" s="126"/>
      <c r="BB178" s="68"/>
      <c r="BC178" s="45">
        <f t="shared" si="317"/>
        <v>0</v>
      </c>
      <c r="BD178" s="44">
        <f t="shared" si="318"/>
        <v>0</v>
      </c>
      <c r="BE178" s="512">
        <f t="shared" si="319"/>
        <v>130.20000000000002</v>
      </c>
      <c r="BF178" s="69"/>
      <c r="BG178" s="210">
        <f t="shared" ref="BG178" si="345">$N178*BF178</f>
        <v>0</v>
      </c>
      <c r="BH178" s="512">
        <f t="shared" si="320"/>
        <v>136.4</v>
      </c>
      <c r="BI178" s="69"/>
      <c r="BJ178" s="44">
        <f t="shared" si="321"/>
        <v>0</v>
      </c>
      <c r="BK178" s="512">
        <f t="shared" si="322"/>
        <v>142.6</v>
      </c>
      <c r="BL178" s="69"/>
      <c r="BM178" s="210">
        <f t="shared" si="323"/>
        <v>0</v>
      </c>
      <c r="BN178" s="512">
        <f t="shared" si="324"/>
        <v>148.79999999999998</v>
      </c>
      <c r="BO178" s="397">
        <f t="shared" si="325"/>
        <v>0</v>
      </c>
      <c r="BP178" s="210">
        <f t="shared" si="326"/>
        <v>0</v>
      </c>
      <c r="BQ178" s="44">
        <f t="shared" si="327"/>
        <v>0</v>
      </c>
      <c r="BR178" s="70">
        <v>1455</v>
      </c>
    </row>
    <row r="179" spans="1:70" ht="17">
      <c r="A179" s="180"/>
      <c r="B179" s="72"/>
      <c r="C179" s="299" t="s">
        <v>1255</v>
      </c>
      <c r="D179" s="72"/>
      <c r="E179" s="207"/>
      <c r="F179" s="86"/>
      <c r="G179" s="86"/>
      <c r="H179" s="86"/>
      <c r="I179" s="86"/>
      <c r="J179" s="86"/>
      <c r="K179" s="86"/>
      <c r="L179" s="86"/>
      <c r="M179" s="86"/>
      <c r="N179" s="73"/>
      <c r="O179" s="86"/>
      <c r="P179" s="86"/>
      <c r="Q179" s="557"/>
      <c r="R179" s="557"/>
      <c r="S179" s="557"/>
      <c r="T179" s="557"/>
      <c r="U179" s="557"/>
      <c r="V179" s="557"/>
      <c r="W179" s="557"/>
      <c r="X179" s="557"/>
      <c r="Y179" s="557"/>
      <c r="Z179" s="557"/>
      <c r="AA179" s="557"/>
      <c r="AB179" s="557"/>
      <c r="AC179" s="557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557"/>
      <c r="AY179" s="557"/>
      <c r="AZ179" s="557"/>
      <c r="BA179" s="557"/>
      <c r="BB179" s="557"/>
      <c r="BC179" s="86"/>
      <c r="BD179" s="86"/>
      <c r="BE179" s="86"/>
      <c r="BF179" s="557"/>
      <c r="BG179" s="86"/>
      <c r="BH179" s="86"/>
      <c r="BI179" s="557"/>
      <c r="BJ179" s="86"/>
      <c r="BK179" s="86"/>
      <c r="BL179" s="557"/>
      <c r="BM179" s="86"/>
      <c r="BN179" s="86"/>
      <c r="BO179" s="86"/>
      <c r="BP179" s="86"/>
      <c r="BQ179" s="141"/>
      <c r="BR179" s="537"/>
    </row>
    <row r="180" spans="1:70" ht="12.75" customHeight="1">
      <c r="A180" s="44" t="str">
        <f>"CR5"&amp;REPT(0,4-LEN(BR180))&amp;BR180</f>
        <v>CR50841</v>
      </c>
      <c r="B180" s="161" t="s">
        <v>1255</v>
      </c>
      <c r="C180" s="161" t="s">
        <v>1256</v>
      </c>
      <c r="D180" s="46" t="s">
        <v>7</v>
      </c>
      <c r="E180" s="243"/>
      <c r="F180" s="48" t="s">
        <v>67</v>
      </c>
      <c r="G180" s="48" t="s">
        <v>76</v>
      </c>
      <c r="H180" s="48" t="s">
        <v>74</v>
      </c>
      <c r="I180" s="223" t="s">
        <v>1798</v>
      </c>
      <c r="J180" s="636" t="s">
        <v>1808</v>
      </c>
      <c r="K180" s="636" t="s">
        <v>1801</v>
      </c>
      <c r="L180" s="223" t="s">
        <v>1799</v>
      </c>
      <c r="M180" s="48">
        <v>1.7190000000000001</v>
      </c>
      <c r="N180" s="44">
        <v>10</v>
      </c>
      <c r="O180" s="210"/>
      <c r="P180" s="210"/>
      <c r="Q180" s="49"/>
      <c r="R180" s="123"/>
      <c r="S180" s="51"/>
      <c r="T180" s="52"/>
      <c r="U180" s="124"/>
      <c r="V180" s="54"/>
      <c r="W180" s="55"/>
      <c r="X180" s="56"/>
      <c r="Y180" s="57"/>
      <c r="Z180" s="58"/>
      <c r="AA180" s="125"/>
      <c r="AB180" s="69"/>
      <c r="AC180" s="69"/>
      <c r="AD180" s="213">
        <f t="shared" si="228"/>
        <v>0</v>
      </c>
      <c r="AE180" s="61">
        <f>N180*AD180</f>
        <v>0</v>
      </c>
      <c r="AF180" s="62"/>
      <c r="AG180" s="62"/>
      <c r="AH180" s="63"/>
      <c r="AI180" s="62"/>
      <c r="AJ180" s="62"/>
      <c r="AK180" s="62"/>
      <c r="AL180" s="516"/>
      <c r="AM180" s="510"/>
      <c r="AN180" s="62">
        <f>ROUND(CEILING(AR180*('Summary '!$J$2/100+1),5),0)-1</f>
        <v>104</v>
      </c>
      <c r="AO180" s="63">
        <f t="shared" si="269"/>
        <v>0</v>
      </c>
      <c r="AP180" s="63">
        <f t="shared" si="270"/>
        <v>0</v>
      </c>
      <c r="AQ180" s="63"/>
      <c r="AR180" s="62">
        <v>84</v>
      </c>
      <c r="AS180" s="62"/>
      <c r="AT180" s="514"/>
      <c r="AU180" s="515"/>
      <c r="AV180" s="511">
        <f t="shared" ref="AV180:AV185" si="346">IF(OrderFormType="Wholesale",CEILING(AR180*ExchRate,ExchRateRoundUpTo),CEILING(AN180*ExchRate,ExchRateRoundUpTo)/1.22)</f>
        <v>84</v>
      </c>
      <c r="AW180" s="511">
        <f t="shared" ref="AW180:AW185" si="347">AV180*(1+AO180+AP180)</f>
        <v>84</v>
      </c>
      <c r="AX180" s="64"/>
      <c r="AY180" s="65"/>
      <c r="AZ180" s="66"/>
      <c r="BA180" s="126"/>
      <c r="BB180" s="68"/>
      <c r="BC180" s="45">
        <f t="shared" ref="BC180:BC185" si="348">SUM(AX180:BB180)</f>
        <v>0</v>
      </c>
      <c r="BD180" s="44">
        <f t="shared" ref="BD180:BD185" si="349">N180*BC180</f>
        <v>0</v>
      </c>
      <c r="BE180" s="512">
        <f t="shared" ref="BE180:BE185" si="350">AV180*(1.05+AO180+AP180)</f>
        <v>88.2</v>
      </c>
      <c r="BF180" s="69"/>
      <c r="BG180" s="210">
        <f t="shared" si="243"/>
        <v>0</v>
      </c>
      <c r="BH180" s="512">
        <f t="shared" ref="BH180:BH185" si="351">$AV180*(1.1+$AO180+$AP180)</f>
        <v>92.4</v>
      </c>
      <c r="BI180" s="69"/>
      <c r="BJ180" s="44">
        <f t="shared" ref="BJ180:BJ185" si="352">N180*BI180</f>
        <v>0</v>
      </c>
      <c r="BK180" s="512">
        <f t="shared" ref="BK180:BK185" si="353">AV180*(1.15+AO180+AP180)</f>
        <v>96.6</v>
      </c>
      <c r="BL180" s="69"/>
      <c r="BM180" s="210">
        <f t="shared" ref="BM180:BM185" si="354">N180*BL180</f>
        <v>0</v>
      </c>
      <c r="BN180" s="512">
        <f t="shared" ref="BN180:BN185" si="355">AV180*(1.2+AO180+AP180)</f>
        <v>100.8</v>
      </c>
      <c r="BO180" s="397">
        <f t="shared" ref="BO180:BO185" si="356">(AD180*AW180)+(BC180*BE180)+(BF180*BH180)+(BI180*BK180)+(BL180*BN180)</f>
        <v>0</v>
      </c>
      <c r="BP180" s="210">
        <f t="shared" ref="BP180:BP185" si="357">AD180+BC180+BF180+BI180+BL180</f>
        <v>0</v>
      </c>
      <c r="BQ180" s="44">
        <f t="shared" ref="BQ180:BQ185" si="358">N180*BP180</f>
        <v>0</v>
      </c>
      <c r="BR180" s="70">
        <v>841</v>
      </c>
    </row>
    <row r="181" spans="1:70" ht="12.75" customHeight="1">
      <c r="A181" s="44" t="str">
        <f>"CR5"&amp;REPT(0,4-LEN(BR181))&amp;BR181</f>
        <v>CR50836</v>
      </c>
      <c r="B181" s="161" t="s">
        <v>1255</v>
      </c>
      <c r="C181" s="161" t="s">
        <v>1257</v>
      </c>
      <c r="D181" s="46" t="s">
        <v>7</v>
      </c>
      <c r="E181" s="243"/>
      <c r="F181" s="48" t="s">
        <v>67</v>
      </c>
      <c r="G181" s="48" t="s">
        <v>76</v>
      </c>
      <c r="H181" s="48" t="s">
        <v>74</v>
      </c>
      <c r="I181" s="223" t="s">
        <v>1798</v>
      </c>
      <c r="J181" s="636" t="s">
        <v>1808</v>
      </c>
      <c r="K181" s="636" t="s">
        <v>1801</v>
      </c>
      <c r="L181" s="223" t="s">
        <v>1799</v>
      </c>
      <c r="M181" s="48">
        <v>2.1019999999999999</v>
      </c>
      <c r="N181" s="44">
        <v>15</v>
      </c>
      <c r="O181" s="210"/>
      <c r="P181" s="210"/>
      <c r="Q181" s="49"/>
      <c r="R181" s="123"/>
      <c r="S181" s="51"/>
      <c r="T181" s="52"/>
      <c r="U181" s="124"/>
      <c r="V181" s="54"/>
      <c r="W181" s="55"/>
      <c r="X181" s="56"/>
      <c r="Y181" s="57"/>
      <c r="Z181" s="58"/>
      <c r="AA181" s="125"/>
      <c r="AB181" s="69"/>
      <c r="AC181" s="69"/>
      <c r="AD181" s="213">
        <f t="shared" si="228"/>
        <v>0</v>
      </c>
      <c r="AE181" s="61">
        <f>N181*AD181</f>
        <v>0</v>
      </c>
      <c r="AF181" s="62"/>
      <c r="AG181" s="62"/>
      <c r="AH181" s="63"/>
      <c r="AI181" s="62"/>
      <c r="AJ181" s="62"/>
      <c r="AK181" s="62"/>
      <c r="AL181" s="516"/>
      <c r="AM181" s="510"/>
      <c r="AN181" s="62">
        <f>ROUND(CEILING(AR181*('Summary '!$J$2/100+1),5),0)-1</f>
        <v>99</v>
      </c>
      <c r="AO181" s="63">
        <f t="shared" si="269"/>
        <v>0</v>
      </c>
      <c r="AP181" s="63">
        <f t="shared" si="270"/>
        <v>0</v>
      </c>
      <c r="AQ181" s="63"/>
      <c r="AR181" s="62">
        <v>79</v>
      </c>
      <c r="AS181" s="62"/>
      <c r="AT181" s="514"/>
      <c r="AU181" s="515"/>
      <c r="AV181" s="511">
        <f t="shared" si="346"/>
        <v>79</v>
      </c>
      <c r="AW181" s="511">
        <f t="shared" si="347"/>
        <v>79</v>
      </c>
      <c r="AX181" s="64"/>
      <c r="AY181" s="65"/>
      <c r="AZ181" s="66"/>
      <c r="BA181" s="126"/>
      <c r="BB181" s="68"/>
      <c r="BC181" s="45">
        <f t="shared" si="348"/>
        <v>0</v>
      </c>
      <c r="BD181" s="44">
        <f t="shared" si="349"/>
        <v>0</v>
      </c>
      <c r="BE181" s="512">
        <f t="shared" si="350"/>
        <v>82.95</v>
      </c>
      <c r="BF181" s="69"/>
      <c r="BG181" s="210">
        <f t="shared" si="243"/>
        <v>0</v>
      </c>
      <c r="BH181" s="512">
        <f t="shared" si="351"/>
        <v>86.9</v>
      </c>
      <c r="BI181" s="69"/>
      <c r="BJ181" s="44">
        <f t="shared" si="352"/>
        <v>0</v>
      </c>
      <c r="BK181" s="512">
        <f t="shared" si="353"/>
        <v>90.85</v>
      </c>
      <c r="BL181" s="69"/>
      <c r="BM181" s="210">
        <f t="shared" si="354"/>
        <v>0</v>
      </c>
      <c r="BN181" s="512">
        <f t="shared" si="355"/>
        <v>94.8</v>
      </c>
      <c r="BO181" s="397">
        <f t="shared" si="356"/>
        <v>0</v>
      </c>
      <c r="BP181" s="210">
        <f t="shared" si="357"/>
        <v>0</v>
      </c>
      <c r="BQ181" s="44">
        <f t="shared" si="358"/>
        <v>0</v>
      </c>
      <c r="BR181" s="70">
        <v>836</v>
      </c>
    </row>
    <row r="182" spans="1:70" ht="12.75" customHeight="1">
      <c r="A182" s="44" t="str">
        <f t="shared" ref="A182:A184" si="359">"CR5"&amp;REPT(0,4-LEN(BR182))&amp;BR182</f>
        <v>CR51963</v>
      </c>
      <c r="B182" s="161" t="s">
        <v>1255</v>
      </c>
      <c r="C182" s="161" t="s">
        <v>1258</v>
      </c>
      <c r="D182" s="46" t="s">
        <v>7</v>
      </c>
      <c r="E182" s="243"/>
      <c r="F182" s="48" t="s">
        <v>67</v>
      </c>
      <c r="G182" s="48" t="s">
        <v>76</v>
      </c>
      <c r="H182" s="48" t="s">
        <v>79</v>
      </c>
      <c r="I182" s="223" t="s">
        <v>1798</v>
      </c>
      <c r="J182" s="636" t="s">
        <v>1808</v>
      </c>
      <c r="K182" s="636" t="s">
        <v>1801</v>
      </c>
      <c r="L182" s="223" t="s">
        <v>1799</v>
      </c>
      <c r="M182" s="48">
        <v>2.5099999999999998</v>
      </c>
      <c r="N182" s="44">
        <v>12</v>
      </c>
      <c r="O182" s="210"/>
      <c r="P182" s="210"/>
      <c r="Q182" s="49"/>
      <c r="R182" s="50"/>
      <c r="S182" s="51"/>
      <c r="T182" s="52"/>
      <c r="U182" s="124"/>
      <c r="V182" s="54"/>
      <c r="W182" s="55"/>
      <c r="X182" s="56"/>
      <c r="Y182" s="57"/>
      <c r="Z182" s="58"/>
      <c r="AA182" s="59"/>
      <c r="AB182" s="69"/>
      <c r="AC182" s="69"/>
      <c r="AD182" s="213">
        <f t="shared" si="228"/>
        <v>0</v>
      </c>
      <c r="AE182" s="61">
        <f t="shared" ref="AE182:AE184" si="360">N182*AD182</f>
        <v>0</v>
      </c>
      <c r="AF182" s="62"/>
      <c r="AG182" s="62"/>
      <c r="AH182" s="63"/>
      <c r="AI182" s="62"/>
      <c r="AJ182" s="62"/>
      <c r="AK182" s="62"/>
      <c r="AL182" s="516"/>
      <c r="AM182" s="510"/>
      <c r="AN182" s="62">
        <f>ROUND(CEILING(AR182*('Summary '!$J$2/100+1),5),0)-1</f>
        <v>109</v>
      </c>
      <c r="AO182" s="63">
        <f t="shared" si="269"/>
        <v>0</v>
      </c>
      <c r="AP182" s="63">
        <f t="shared" si="270"/>
        <v>0</v>
      </c>
      <c r="AQ182" s="63"/>
      <c r="AR182" s="62">
        <v>89</v>
      </c>
      <c r="AS182" s="62"/>
      <c r="AT182" s="514"/>
      <c r="AU182" s="515"/>
      <c r="AV182" s="511">
        <f t="shared" si="346"/>
        <v>89</v>
      </c>
      <c r="AW182" s="511">
        <f t="shared" si="347"/>
        <v>89</v>
      </c>
      <c r="AX182" s="64"/>
      <c r="AY182" s="65"/>
      <c r="AZ182" s="66"/>
      <c r="BA182" s="67"/>
      <c r="BB182" s="68"/>
      <c r="BC182" s="45">
        <f t="shared" si="348"/>
        <v>0</v>
      </c>
      <c r="BD182" s="44">
        <f t="shared" si="349"/>
        <v>0</v>
      </c>
      <c r="BE182" s="512">
        <f t="shared" si="350"/>
        <v>93.45</v>
      </c>
      <c r="BF182" s="69"/>
      <c r="BG182" s="210">
        <f t="shared" si="243"/>
        <v>0</v>
      </c>
      <c r="BH182" s="512">
        <f t="shared" si="351"/>
        <v>97.9</v>
      </c>
      <c r="BI182" s="69"/>
      <c r="BJ182" s="44">
        <f t="shared" si="352"/>
        <v>0</v>
      </c>
      <c r="BK182" s="512">
        <f t="shared" si="353"/>
        <v>102.35</v>
      </c>
      <c r="BL182" s="69"/>
      <c r="BM182" s="210">
        <f t="shared" si="354"/>
        <v>0</v>
      </c>
      <c r="BN182" s="512">
        <f t="shared" si="355"/>
        <v>106.8</v>
      </c>
      <c r="BO182" s="397">
        <f t="shared" si="356"/>
        <v>0</v>
      </c>
      <c r="BP182" s="210">
        <f t="shared" si="357"/>
        <v>0</v>
      </c>
      <c r="BQ182" s="44">
        <f t="shared" si="358"/>
        <v>0</v>
      </c>
      <c r="BR182" s="215">
        <v>1963</v>
      </c>
    </row>
    <row r="183" spans="1:70" ht="12.75" customHeight="1">
      <c r="A183" s="44" t="str">
        <f t="shared" ref="A183" si="361">"CR5"&amp;REPT(0,4-LEN(BR183))&amp;BR183</f>
        <v>CR51971</v>
      </c>
      <c r="B183" s="161" t="s">
        <v>1255</v>
      </c>
      <c r="C183" s="161" t="s">
        <v>1259</v>
      </c>
      <c r="D183" s="46" t="s">
        <v>7</v>
      </c>
      <c r="E183" s="243"/>
      <c r="F183" s="48" t="s">
        <v>67</v>
      </c>
      <c r="G183" s="48" t="s">
        <v>76</v>
      </c>
      <c r="H183" s="48" t="s">
        <v>79</v>
      </c>
      <c r="I183" s="223" t="s">
        <v>1798</v>
      </c>
      <c r="J183" s="636" t="s">
        <v>1808</v>
      </c>
      <c r="K183" s="636" t="s">
        <v>1801</v>
      </c>
      <c r="L183" s="223" t="s">
        <v>1799</v>
      </c>
      <c r="M183" s="48">
        <v>1.91</v>
      </c>
      <c r="N183" s="44">
        <v>15</v>
      </c>
      <c r="O183" s="210"/>
      <c r="P183" s="210"/>
      <c r="Q183" s="49"/>
      <c r="R183" s="50"/>
      <c r="S183" s="51"/>
      <c r="T183" s="52"/>
      <c r="U183" s="124"/>
      <c r="V183" s="54"/>
      <c r="W183" s="55"/>
      <c r="X183" s="56"/>
      <c r="Y183" s="57"/>
      <c r="Z183" s="58"/>
      <c r="AA183" s="59"/>
      <c r="AB183" s="69"/>
      <c r="AC183" s="69"/>
      <c r="AD183" s="213">
        <f t="shared" si="228"/>
        <v>0</v>
      </c>
      <c r="AE183" s="61">
        <f t="shared" ref="AE183" si="362">N183*AD183</f>
        <v>0</v>
      </c>
      <c r="AF183" s="62"/>
      <c r="AG183" s="62"/>
      <c r="AH183" s="63"/>
      <c r="AI183" s="62"/>
      <c r="AJ183" s="62"/>
      <c r="AK183" s="62"/>
      <c r="AL183" s="516"/>
      <c r="AM183" s="510"/>
      <c r="AN183" s="62">
        <f>ROUND(CEILING(AR183*('Summary '!$J$2/100+1),5),0)-1</f>
        <v>104</v>
      </c>
      <c r="AO183" s="63">
        <f t="shared" si="269"/>
        <v>0</v>
      </c>
      <c r="AP183" s="63">
        <f t="shared" si="270"/>
        <v>0</v>
      </c>
      <c r="AQ183" s="63"/>
      <c r="AR183" s="62">
        <v>84</v>
      </c>
      <c r="AS183" s="62"/>
      <c r="AT183" s="514"/>
      <c r="AU183" s="515"/>
      <c r="AV183" s="511">
        <f t="shared" si="346"/>
        <v>84</v>
      </c>
      <c r="AW183" s="511">
        <f t="shared" si="347"/>
        <v>84</v>
      </c>
      <c r="AX183" s="64"/>
      <c r="AY183" s="65"/>
      <c r="AZ183" s="66"/>
      <c r="BA183" s="67"/>
      <c r="BB183" s="68"/>
      <c r="BC183" s="45">
        <f t="shared" si="348"/>
        <v>0</v>
      </c>
      <c r="BD183" s="44">
        <f t="shared" si="349"/>
        <v>0</v>
      </c>
      <c r="BE183" s="512">
        <f t="shared" si="350"/>
        <v>88.2</v>
      </c>
      <c r="BF183" s="69"/>
      <c r="BG183" s="210">
        <f t="shared" si="243"/>
        <v>0</v>
      </c>
      <c r="BH183" s="512">
        <f t="shared" si="351"/>
        <v>92.4</v>
      </c>
      <c r="BI183" s="69"/>
      <c r="BJ183" s="44">
        <f t="shared" si="352"/>
        <v>0</v>
      </c>
      <c r="BK183" s="512">
        <f t="shared" si="353"/>
        <v>96.6</v>
      </c>
      <c r="BL183" s="69"/>
      <c r="BM183" s="210">
        <f t="shared" si="354"/>
        <v>0</v>
      </c>
      <c r="BN183" s="512">
        <f t="shared" si="355"/>
        <v>100.8</v>
      </c>
      <c r="BO183" s="397">
        <f t="shared" si="356"/>
        <v>0</v>
      </c>
      <c r="BP183" s="210">
        <f t="shared" si="357"/>
        <v>0</v>
      </c>
      <c r="BQ183" s="44">
        <f t="shared" si="358"/>
        <v>0</v>
      </c>
      <c r="BR183" s="215">
        <v>1971</v>
      </c>
    </row>
    <row r="184" spans="1:70" ht="12.75" customHeight="1">
      <c r="A184" s="44" t="str">
        <f t="shared" si="359"/>
        <v>CR51972</v>
      </c>
      <c r="B184" s="161" t="s">
        <v>1255</v>
      </c>
      <c r="C184" s="161" t="s">
        <v>1260</v>
      </c>
      <c r="D184" s="46" t="s">
        <v>7</v>
      </c>
      <c r="E184" s="243"/>
      <c r="F184" s="48" t="s">
        <v>67</v>
      </c>
      <c r="G184" s="48" t="s">
        <v>76</v>
      </c>
      <c r="H184" s="48" t="s">
        <v>79</v>
      </c>
      <c r="I184" s="223" t="s">
        <v>1798</v>
      </c>
      <c r="J184" s="636" t="s">
        <v>1808</v>
      </c>
      <c r="K184" s="636" t="s">
        <v>1801</v>
      </c>
      <c r="L184" s="223" t="s">
        <v>1799</v>
      </c>
      <c r="M184" s="48">
        <v>1.72</v>
      </c>
      <c r="N184" s="44">
        <v>10</v>
      </c>
      <c r="O184" s="210"/>
      <c r="P184" s="210"/>
      <c r="Q184" s="49"/>
      <c r="R184" s="50"/>
      <c r="S184" s="51"/>
      <c r="T184" s="52"/>
      <c r="U184" s="124"/>
      <c r="V184" s="54"/>
      <c r="W184" s="55"/>
      <c r="X184" s="56"/>
      <c r="Y184" s="57"/>
      <c r="Z184" s="58"/>
      <c r="AA184" s="59"/>
      <c r="AB184" s="69"/>
      <c r="AC184" s="69"/>
      <c r="AD184" s="213">
        <f t="shared" si="228"/>
        <v>0</v>
      </c>
      <c r="AE184" s="61">
        <f t="shared" si="360"/>
        <v>0</v>
      </c>
      <c r="AF184" s="62"/>
      <c r="AG184" s="62"/>
      <c r="AH184" s="63"/>
      <c r="AI184" s="62"/>
      <c r="AJ184" s="62"/>
      <c r="AK184" s="62"/>
      <c r="AL184" s="516"/>
      <c r="AM184" s="510"/>
      <c r="AN184" s="62">
        <f>ROUND(CEILING(AR184*('Summary '!$J$2/100+1),5),0)-1</f>
        <v>94</v>
      </c>
      <c r="AO184" s="63">
        <f t="shared" si="269"/>
        <v>0</v>
      </c>
      <c r="AP184" s="63">
        <f t="shared" si="270"/>
        <v>0</v>
      </c>
      <c r="AQ184" s="63"/>
      <c r="AR184" s="62">
        <v>74</v>
      </c>
      <c r="AS184" s="62"/>
      <c r="AT184" s="514"/>
      <c r="AU184" s="515"/>
      <c r="AV184" s="511">
        <f t="shared" si="346"/>
        <v>74</v>
      </c>
      <c r="AW184" s="511">
        <f t="shared" si="347"/>
        <v>74</v>
      </c>
      <c r="AX184" s="64"/>
      <c r="AY184" s="65"/>
      <c r="AZ184" s="66"/>
      <c r="BA184" s="67"/>
      <c r="BB184" s="68"/>
      <c r="BC184" s="45">
        <f t="shared" si="348"/>
        <v>0</v>
      </c>
      <c r="BD184" s="44">
        <f t="shared" si="349"/>
        <v>0</v>
      </c>
      <c r="BE184" s="512">
        <f t="shared" si="350"/>
        <v>77.7</v>
      </c>
      <c r="BF184" s="69"/>
      <c r="BG184" s="210">
        <f t="shared" si="243"/>
        <v>0</v>
      </c>
      <c r="BH184" s="512">
        <f t="shared" si="351"/>
        <v>81.400000000000006</v>
      </c>
      <c r="BI184" s="69"/>
      <c r="BJ184" s="44">
        <f t="shared" si="352"/>
        <v>0</v>
      </c>
      <c r="BK184" s="512">
        <f t="shared" si="353"/>
        <v>85.1</v>
      </c>
      <c r="BL184" s="69"/>
      <c r="BM184" s="210">
        <f t="shared" si="354"/>
        <v>0</v>
      </c>
      <c r="BN184" s="512">
        <f t="shared" si="355"/>
        <v>88.8</v>
      </c>
      <c r="BO184" s="397">
        <f t="shared" si="356"/>
        <v>0</v>
      </c>
      <c r="BP184" s="210">
        <f t="shared" si="357"/>
        <v>0</v>
      </c>
      <c r="BQ184" s="44">
        <f t="shared" si="358"/>
        <v>0</v>
      </c>
      <c r="BR184" s="215">
        <v>1972</v>
      </c>
    </row>
    <row r="185" spans="1:70" ht="12.75" customHeight="1">
      <c r="A185" s="44" t="str">
        <f t="shared" ref="A185" si="363">"CR5"&amp;REPT(0,4-LEN(BR185))&amp;BR185</f>
        <v>CR51973</v>
      </c>
      <c r="B185" s="161" t="s">
        <v>1255</v>
      </c>
      <c r="C185" s="161" t="s">
        <v>1261</v>
      </c>
      <c r="D185" s="46" t="s">
        <v>7</v>
      </c>
      <c r="E185" s="243"/>
      <c r="F185" s="48" t="s">
        <v>67</v>
      </c>
      <c r="G185" s="48" t="s">
        <v>76</v>
      </c>
      <c r="H185" s="48" t="s">
        <v>79</v>
      </c>
      <c r="I185" s="223" t="s">
        <v>1798</v>
      </c>
      <c r="J185" s="636" t="s">
        <v>1808</v>
      </c>
      <c r="K185" s="636" t="s">
        <v>1801</v>
      </c>
      <c r="L185" s="223" t="s">
        <v>1799</v>
      </c>
      <c r="M185" s="48">
        <v>2.1</v>
      </c>
      <c r="N185" s="44">
        <v>15</v>
      </c>
      <c r="O185" s="210"/>
      <c r="P185" s="210"/>
      <c r="Q185" s="49"/>
      <c r="R185" s="50"/>
      <c r="S185" s="51"/>
      <c r="T185" s="52"/>
      <c r="U185" s="124"/>
      <c r="V185" s="54"/>
      <c r="W185" s="55"/>
      <c r="X185" s="56"/>
      <c r="Y185" s="57"/>
      <c r="Z185" s="58"/>
      <c r="AA185" s="59"/>
      <c r="AB185" s="69"/>
      <c r="AC185" s="69"/>
      <c r="AD185" s="213">
        <f t="shared" si="228"/>
        <v>0</v>
      </c>
      <c r="AE185" s="61">
        <f t="shared" ref="AE185" si="364">N185*AD185</f>
        <v>0</v>
      </c>
      <c r="AF185" s="62"/>
      <c r="AG185" s="62"/>
      <c r="AH185" s="63"/>
      <c r="AI185" s="62"/>
      <c r="AJ185" s="62"/>
      <c r="AK185" s="62"/>
      <c r="AL185" s="516"/>
      <c r="AM185" s="510"/>
      <c r="AN185" s="62">
        <f>ROUND(CEILING(AR185*('Summary '!$J$2/100+1),5),0)-1</f>
        <v>99</v>
      </c>
      <c r="AO185" s="63">
        <f t="shared" si="269"/>
        <v>0</v>
      </c>
      <c r="AP185" s="63">
        <f t="shared" si="270"/>
        <v>0</v>
      </c>
      <c r="AQ185" s="63"/>
      <c r="AR185" s="62">
        <v>79</v>
      </c>
      <c r="AS185" s="62"/>
      <c r="AT185" s="514"/>
      <c r="AU185" s="515"/>
      <c r="AV185" s="511">
        <f t="shared" si="346"/>
        <v>79</v>
      </c>
      <c r="AW185" s="511">
        <f t="shared" si="347"/>
        <v>79</v>
      </c>
      <c r="AX185" s="64"/>
      <c r="AY185" s="65"/>
      <c r="AZ185" s="66"/>
      <c r="BA185" s="67"/>
      <c r="BB185" s="68"/>
      <c r="BC185" s="45">
        <f t="shared" si="348"/>
        <v>0</v>
      </c>
      <c r="BD185" s="44">
        <f t="shared" si="349"/>
        <v>0</v>
      </c>
      <c r="BE185" s="512">
        <f t="shared" si="350"/>
        <v>82.95</v>
      </c>
      <c r="BF185" s="69"/>
      <c r="BG185" s="210">
        <f t="shared" si="243"/>
        <v>0</v>
      </c>
      <c r="BH185" s="512">
        <f t="shared" si="351"/>
        <v>86.9</v>
      </c>
      <c r="BI185" s="69"/>
      <c r="BJ185" s="44">
        <f t="shared" si="352"/>
        <v>0</v>
      </c>
      <c r="BK185" s="512">
        <f t="shared" si="353"/>
        <v>90.85</v>
      </c>
      <c r="BL185" s="69"/>
      <c r="BM185" s="210">
        <f t="shared" si="354"/>
        <v>0</v>
      </c>
      <c r="BN185" s="512">
        <f t="shared" si="355"/>
        <v>94.8</v>
      </c>
      <c r="BO185" s="397">
        <f t="shared" si="356"/>
        <v>0</v>
      </c>
      <c r="BP185" s="210">
        <f t="shared" si="357"/>
        <v>0</v>
      </c>
      <c r="BQ185" s="44">
        <f t="shared" si="358"/>
        <v>0</v>
      </c>
      <c r="BR185" s="215">
        <v>1973</v>
      </c>
    </row>
    <row r="186" spans="1:70" ht="17">
      <c r="A186" s="180"/>
      <c r="B186" s="72"/>
      <c r="C186" s="299" t="s">
        <v>505</v>
      </c>
      <c r="D186" s="72"/>
      <c r="E186" s="207"/>
      <c r="F186" s="86"/>
      <c r="G186" s="86"/>
      <c r="H186" s="86"/>
      <c r="I186" s="269"/>
      <c r="J186" s="86"/>
      <c r="K186" s="86"/>
      <c r="L186" s="86"/>
      <c r="M186" s="86"/>
      <c r="N186" s="73"/>
      <c r="O186" s="86"/>
      <c r="P186" s="86"/>
      <c r="Q186" s="557"/>
      <c r="R186" s="557"/>
      <c r="S186" s="557"/>
      <c r="T186" s="557"/>
      <c r="U186" s="557"/>
      <c r="V186" s="557"/>
      <c r="W186" s="557"/>
      <c r="X186" s="557"/>
      <c r="Y186" s="557"/>
      <c r="Z186" s="557"/>
      <c r="AA186" s="557"/>
      <c r="AB186" s="557"/>
      <c r="AC186" s="557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557"/>
      <c r="AY186" s="557"/>
      <c r="AZ186" s="557"/>
      <c r="BA186" s="557"/>
      <c r="BB186" s="557"/>
      <c r="BC186" s="86"/>
      <c r="BD186" s="86"/>
      <c r="BE186" s="86"/>
      <c r="BF186" s="557"/>
      <c r="BG186" s="86"/>
      <c r="BH186" s="86"/>
      <c r="BI186" s="557"/>
      <c r="BJ186" s="86"/>
      <c r="BK186" s="86"/>
      <c r="BL186" s="557"/>
      <c r="BM186" s="86"/>
      <c r="BN186" s="86"/>
      <c r="BO186" s="86"/>
      <c r="BP186" s="86"/>
      <c r="BQ186" s="141"/>
      <c r="BR186" s="537"/>
    </row>
    <row r="187" spans="1:70" ht="12.75" customHeight="1">
      <c r="A187" s="44" t="str">
        <f t="shared" ref="A187:A210" si="365">"CR5"&amp;REPT(0,4-LEN(BR187))&amp;BR187</f>
        <v>CR50584</v>
      </c>
      <c r="B187" s="45" t="s">
        <v>505</v>
      </c>
      <c r="C187" s="45" t="s">
        <v>550</v>
      </c>
      <c r="D187" s="46" t="s">
        <v>7</v>
      </c>
      <c r="E187" s="243"/>
      <c r="F187" s="48" t="s">
        <v>67</v>
      </c>
      <c r="G187" s="118" t="s">
        <v>76</v>
      </c>
      <c r="H187" s="48" t="s">
        <v>74</v>
      </c>
      <c r="I187" s="616" t="s">
        <v>505</v>
      </c>
      <c r="J187" s="636" t="s">
        <v>1808</v>
      </c>
      <c r="K187" s="636" t="s">
        <v>1801</v>
      </c>
      <c r="L187" s="223" t="s">
        <v>1799</v>
      </c>
      <c r="M187" s="48">
        <v>0.71499999999999997</v>
      </c>
      <c r="N187" s="44">
        <v>10</v>
      </c>
      <c r="O187" s="210"/>
      <c r="P187" s="210"/>
      <c r="Q187" s="49"/>
      <c r="R187" s="50"/>
      <c r="S187" s="51"/>
      <c r="T187" s="52"/>
      <c r="U187" s="124"/>
      <c r="V187" s="54"/>
      <c r="W187" s="55"/>
      <c r="X187" s="56"/>
      <c r="Y187" s="57"/>
      <c r="Z187" s="58"/>
      <c r="AA187" s="59"/>
      <c r="AB187" s="69"/>
      <c r="AC187" s="69"/>
      <c r="AD187" s="213">
        <f t="shared" si="228"/>
        <v>0</v>
      </c>
      <c r="AE187" s="61">
        <f t="shared" ref="AE187:AE210" si="366">N187*AD187</f>
        <v>0</v>
      </c>
      <c r="AF187" s="62"/>
      <c r="AG187" s="62"/>
      <c r="AH187" s="63"/>
      <c r="AI187" s="62"/>
      <c r="AJ187" s="62"/>
      <c r="AK187" s="62"/>
      <c r="AL187" s="516"/>
      <c r="AM187" s="510"/>
      <c r="AN187" s="62">
        <f>ROUND(CEILING(AR187*('Summary '!$J$2/100+1),5),0)-1</f>
        <v>79</v>
      </c>
      <c r="AO187" s="63">
        <f t="shared" si="269"/>
        <v>0</v>
      </c>
      <c r="AP187" s="63">
        <f t="shared" si="270"/>
        <v>0</v>
      </c>
      <c r="AQ187" s="63"/>
      <c r="AR187" s="62">
        <v>64</v>
      </c>
      <c r="AS187" s="62"/>
      <c r="AT187" s="514"/>
      <c r="AU187" s="515"/>
      <c r="AV187" s="511">
        <f t="shared" ref="AV187:AV216" si="367">IF(OrderFormType="Wholesale",CEILING(AR187*ExchRate,ExchRateRoundUpTo),CEILING(AN187*ExchRate,ExchRateRoundUpTo)/1.22)</f>
        <v>64</v>
      </c>
      <c r="AW187" s="511">
        <f t="shared" ref="AW187:AW216" si="368">AV187*(1+AO187+AP187)</f>
        <v>64</v>
      </c>
      <c r="AX187" s="64"/>
      <c r="AY187" s="65"/>
      <c r="AZ187" s="66"/>
      <c r="BA187" s="67"/>
      <c r="BB187" s="68"/>
      <c r="BC187" s="45">
        <f t="shared" ref="BC187:BC216" si="369">SUM(AX187:BB187)</f>
        <v>0</v>
      </c>
      <c r="BD187" s="44">
        <f t="shared" ref="BD187:BD216" si="370">N187*BC187</f>
        <v>0</v>
      </c>
      <c r="BE187" s="512">
        <f t="shared" ref="BE187:BE216" si="371">AV187*(1.05+AO187+AP187)</f>
        <v>67.2</v>
      </c>
      <c r="BF187" s="69"/>
      <c r="BG187" s="210">
        <f t="shared" si="243"/>
        <v>0</v>
      </c>
      <c r="BH187" s="512">
        <f t="shared" ref="BH187:BH216" si="372">$AV187*(1.1+$AO187+$AP187)</f>
        <v>70.400000000000006</v>
      </c>
      <c r="BI187" s="69"/>
      <c r="BJ187" s="44">
        <f t="shared" ref="BJ187:BJ216" si="373">N187*BI187</f>
        <v>0</v>
      </c>
      <c r="BK187" s="512">
        <f t="shared" ref="BK187:BK216" si="374">AV187*(1.15+AO187+AP187)</f>
        <v>73.599999999999994</v>
      </c>
      <c r="BL187" s="69"/>
      <c r="BM187" s="210">
        <f t="shared" ref="BM187:BM216" si="375">N187*BL187</f>
        <v>0</v>
      </c>
      <c r="BN187" s="512">
        <f t="shared" ref="BN187:BN216" si="376">AV187*(1.2+AO187+AP187)</f>
        <v>76.8</v>
      </c>
      <c r="BO187" s="397">
        <f t="shared" ref="BO187:BO216" si="377">(AD187*AW187)+(BC187*BE187)+(BF187*BH187)+(BI187*BK187)+(BL187*BN187)</f>
        <v>0</v>
      </c>
      <c r="BP187" s="210">
        <f t="shared" ref="BP187:BP216" si="378">AD187+BC187+BF187+BI187+BL187</f>
        <v>0</v>
      </c>
      <c r="BQ187" s="44">
        <f t="shared" ref="BQ187:BQ216" si="379">N187*BP187</f>
        <v>0</v>
      </c>
      <c r="BR187" s="70">
        <v>584</v>
      </c>
    </row>
    <row r="188" spans="1:70" ht="12.75" customHeight="1">
      <c r="A188" s="44" t="str">
        <f t="shared" si="365"/>
        <v>CR50634</v>
      </c>
      <c r="B188" s="45" t="s">
        <v>505</v>
      </c>
      <c r="C188" s="45" t="s">
        <v>551</v>
      </c>
      <c r="D188" s="46" t="s">
        <v>7</v>
      </c>
      <c r="E188" s="243"/>
      <c r="F188" s="48" t="s">
        <v>63</v>
      </c>
      <c r="G188" s="48" t="s">
        <v>93</v>
      </c>
      <c r="H188" s="48" t="s">
        <v>79</v>
      </c>
      <c r="I188" s="616" t="s">
        <v>505</v>
      </c>
      <c r="J188" s="636" t="s">
        <v>1808</v>
      </c>
      <c r="K188" s="636" t="s">
        <v>1801</v>
      </c>
      <c r="L188" s="223" t="s">
        <v>1799</v>
      </c>
      <c r="M188" s="48">
        <v>1.8340000000000001</v>
      </c>
      <c r="N188" s="44">
        <v>20</v>
      </c>
      <c r="O188" s="210"/>
      <c r="P188" s="210"/>
      <c r="Q188" s="49"/>
      <c r="R188" s="50"/>
      <c r="S188" s="51"/>
      <c r="T188" s="52"/>
      <c r="U188" s="124"/>
      <c r="V188" s="54"/>
      <c r="W188" s="55"/>
      <c r="X188" s="56"/>
      <c r="Y188" s="57"/>
      <c r="Z188" s="58"/>
      <c r="AA188" s="59"/>
      <c r="AB188" s="69"/>
      <c r="AC188" s="69"/>
      <c r="AD188" s="213">
        <f t="shared" si="228"/>
        <v>0</v>
      </c>
      <c r="AE188" s="61">
        <f t="shared" si="366"/>
        <v>0</v>
      </c>
      <c r="AF188" s="62"/>
      <c r="AG188" s="62"/>
      <c r="AH188" s="63"/>
      <c r="AI188" s="62"/>
      <c r="AJ188" s="62"/>
      <c r="AK188" s="62"/>
      <c r="AL188" s="516"/>
      <c r="AM188" s="510"/>
      <c r="AN188" s="62">
        <f>ROUND(CEILING(AR188*('Summary '!$J$2/100+1),5),0)-1</f>
        <v>99</v>
      </c>
      <c r="AO188" s="63">
        <f t="shared" si="269"/>
        <v>0</v>
      </c>
      <c r="AP188" s="63">
        <f t="shared" si="270"/>
        <v>0</v>
      </c>
      <c r="AQ188" s="63"/>
      <c r="AR188" s="62">
        <v>79</v>
      </c>
      <c r="AS188" s="62"/>
      <c r="AT188" s="514"/>
      <c r="AU188" s="515"/>
      <c r="AV188" s="511">
        <f t="shared" si="367"/>
        <v>79</v>
      </c>
      <c r="AW188" s="511">
        <f t="shared" si="368"/>
        <v>79</v>
      </c>
      <c r="AX188" s="64"/>
      <c r="AY188" s="65"/>
      <c r="AZ188" s="66"/>
      <c r="BA188" s="67"/>
      <c r="BB188" s="68"/>
      <c r="BC188" s="45">
        <f t="shared" si="369"/>
        <v>0</v>
      </c>
      <c r="BD188" s="44">
        <f t="shared" si="370"/>
        <v>0</v>
      </c>
      <c r="BE188" s="512">
        <f t="shared" si="371"/>
        <v>82.95</v>
      </c>
      <c r="BF188" s="69"/>
      <c r="BG188" s="210">
        <f t="shared" si="243"/>
        <v>0</v>
      </c>
      <c r="BH188" s="512">
        <f t="shared" si="372"/>
        <v>86.9</v>
      </c>
      <c r="BI188" s="69"/>
      <c r="BJ188" s="44">
        <f t="shared" si="373"/>
        <v>0</v>
      </c>
      <c r="BK188" s="512">
        <f t="shared" si="374"/>
        <v>90.85</v>
      </c>
      <c r="BL188" s="69"/>
      <c r="BM188" s="210">
        <f t="shared" si="375"/>
        <v>0</v>
      </c>
      <c r="BN188" s="512">
        <f t="shared" si="376"/>
        <v>94.8</v>
      </c>
      <c r="BO188" s="397">
        <f t="shared" si="377"/>
        <v>0</v>
      </c>
      <c r="BP188" s="210">
        <f t="shared" si="378"/>
        <v>0</v>
      </c>
      <c r="BQ188" s="44">
        <f t="shared" si="379"/>
        <v>0</v>
      </c>
      <c r="BR188" s="70">
        <v>634</v>
      </c>
    </row>
    <row r="189" spans="1:70" ht="12.75" customHeight="1">
      <c r="A189" s="44" t="str">
        <f t="shared" si="365"/>
        <v>CR50588</v>
      </c>
      <c r="B189" s="45" t="s">
        <v>505</v>
      </c>
      <c r="C189" s="45" t="s">
        <v>552</v>
      </c>
      <c r="D189" s="46" t="s">
        <v>7</v>
      </c>
      <c r="E189" s="243"/>
      <c r="F189" s="118" t="s">
        <v>67</v>
      </c>
      <c r="G189" s="118" t="s">
        <v>76</v>
      </c>
      <c r="H189" s="48" t="s">
        <v>74</v>
      </c>
      <c r="I189" s="616" t="s">
        <v>505</v>
      </c>
      <c r="J189" s="636" t="s">
        <v>1808</v>
      </c>
      <c r="K189" s="636" t="s">
        <v>1801</v>
      </c>
      <c r="L189" s="223" t="s">
        <v>1799</v>
      </c>
      <c r="M189" s="48">
        <v>1.3340000000000001</v>
      </c>
      <c r="N189" s="44">
        <v>20</v>
      </c>
      <c r="O189" s="210"/>
      <c r="P189" s="210"/>
      <c r="Q189" s="49"/>
      <c r="R189" s="50"/>
      <c r="S189" s="51"/>
      <c r="T189" s="52"/>
      <c r="U189" s="124"/>
      <c r="V189" s="54"/>
      <c r="W189" s="55"/>
      <c r="X189" s="56"/>
      <c r="Y189" s="57"/>
      <c r="Z189" s="58"/>
      <c r="AA189" s="59"/>
      <c r="AB189" s="69"/>
      <c r="AC189" s="69"/>
      <c r="AD189" s="213">
        <f t="shared" si="228"/>
        <v>0</v>
      </c>
      <c r="AE189" s="61">
        <f t="shared" si="366"/>
        <v>0</v>
      </c>
      <c r="AF189" s="62"/>
      <c r="AG189" s="62"/>
      <c r="AH189" s="63"/>
      <c r="AI189" s="62"/>
      <c r="AJ189" s="62"/>
      <c r="AK189" s="62"/>
      <c r="AL189" s="516"/>
      <c r="AM189" s="510"/>
      <c r="AN189" s="62">
        <f>ROUND(CEILING(AR189*('Summary '!$J$2/100+1),5),0)-1</f>
        <v>99</v>
      </c>
      <c r="AO189" s="63">
        <f t="shared" si="269"/>
        <v>0</v>
      </c>
      <c r="AP189" s="63">
        <f t="shared" si="270"/>
        <v>0</v>
      </c>
      <c r="AQ189" s="63"/>
      <c r="AR189" s="62">
        <v>79</v>
      </c>
      <c r="AS189" s="62"/>
      <c r="AT189" s="514"/>
      <c r="AU189" s="515"/>
      <c r="AV189" s="511">
        <f t="shared" si="367"/>
        <v>79</v>
      </c>
      <c r="AW189" s="511">
        <f t="shared" si="368"/>
        <v>79</v>
      </c>
      <c r="AX189" s="64"/>
      <c r="AY189" s="65"/>
      <c r="AZ189" s="66"/>
      <c r="BA189" s="67"/>
      <c r="BB189" s="68"/>
      <c r="BC189" s="45">
        <f t="shared" si="369"/>
        <v>0</v>
      </c>
      <c r="BD189" s="44">
        <f t="shared" si="370"/>
        <v>0</v>
      </c>
      <c r="BE189" s="512">
        <f t="shared" si="371"/>
        <v>82.95</v>
      </c>
      <c r="BF189" s="69"/>
      <c r="BG189" s="210">
        <f t="shared" si="243"/>
        <v>0</v>
      </c>
      <c r="BH189" s="512">
        <f t="shared" si="372"/>
        <v>86.9</v>
      </c>
      <c r="BI189" s="69"/>
      <c r="BJ189" s="44">
        <f t="shared" si="373"/>
        <v>0</v>
      </c>
      <c r="BK189" s="512">
        <f t="shared" si="374"/>
        <v>90.85</v>
      </c>
      <c r="BL189" s="69"/>
      <c r="BM189" s="210">
        <f t="shared" si="375"/>
        <v>0</v>
      </c>
      <c r="BN189" s="512">
        <f t="shared" si="376"/>
        <v>94.8</v>
      </c>
      <c r="BO189" s="397">
        <f t="shared" si="377"/>
        <v>0</v>
      </c>
      <c r="BP189" s="210">
        <f t="shared" si="378"/>
        <v>0</v>
      </c>
      <c r="BQ189" s="44">
        <f t="shared" si="379"/>
        <v>0</v>
      </c>
      <c r="BR189" s="70">
        <v>588</v>
      </c>
    </row>
    <row r="190" spans="1:70" ht="12.75" customHeight="1">
      <c r="A190" s="44" t="str">
        <f t="shared" si="365"/>
        <v>CR50592</v>
      </c>
      <c r="B190" s="45" t="s">
        <v>505</v>
      </c>
      <c r="C190" s="45" t="s">
        <v>553</v>
      </c>
      <c r="D190" s="46" t="s">
        <v>7</v>
      </c>
      <c r="E190" s="243"/>
      <c r="F190" s="48" t="s">
        <v>57</v>
      </c>
      <c r="G190" s="48" t="s">
        <v>87</v>
      </c>
      <c r="H190" s="48" t="s">
        <v>79</v>
      </c>
      <c r="I190" s="616" t="s">
        <v>505</v>
      </c>
      <c r="J190" s="636" t="s">
        <v>1808</v>
      </c>
      <c r="K190" s="636" t="s">
        <v>1801</v>
      </c>
      <c r="L190" s="223" t="s">
        <v>1799</v>
      </c>
      <c r="M190" s="48">
        <v>5.6829999999999998</v>
      </c>
      <c r="N190" s="44">
        <v>2</v>
      </c>
      <c r="O190" s="210"/>
      <c r="P190" s="210"/>
      <c r="Q190" s="49"/>
      <c r="R190" s="50"/>
      <c r="S190" s="51"/>
      <c r="T190" s="52"/>
      <c r="U190" s="124"/>
      <c r="V190" s="54"/>
      <c r="W190" s="55"/>
      <c r="X190" s="56"/>
      <c r="Y190" s="57"/>
      <c r="Z190" s="58"/>
      <c r="AA190" s="59"/>
      <c r="AB190" s="69"/>
      <c r="AC190" s="69"/>
      <c r="AD190" s="213">
        <f t="shared" si="228"/>
        <v>0</v>
      </c>
      <c r="AE190" s="61">
        <f t="shared" si="366"/>
        <v>0</v>
      </c>
      <c r="AF190" s="62"/>
      <c r="AG190" s="62"/>
      <c r="AH190" s="63"/>
      <c r="AI190" s="62"/>
      <c r="AJ190" s="62"/>
      <c r="AK190" s="62"/>
      <c r="AL190" s="516"/>
      <c r="AM190" s="510"/>
      <c r="AN190" s="62">
        <f>ROUND(CEILING(AR190*('Summary '!$J$2/100+1),5),0)-1</f>
        <v>169</v>
      </c>
      <c r="AO190" s="63">
        <f t="shared" si="269"/>
        <v>0</v>
      </c>
      <c r="AP190" s="63">
        <f t="shared" si="270"/>
        <v>0</v>
      </c>
      <c r="AQ190" s="63"/>
      <c r="AR190" s="62">
        <v>139</v>
      </c>
      <c r="AS190" s="62"/>
      <c r="AT190" s="514"/>
      <c r="AU190" s="515"/>
      <c r="AV190" s="511">
        <f t="shared" si="367"/>
        <v>139</v>
      </c>
      <c r="AW190" s="511">
        <f t="shared" si="368"/>
        <v>139</v>
      </c>
      <c r="AX190" s="64"/>
      <c r="AY190" s="65"/>
      <c r="AZ190" s="66"/>
      <c r="BA190" s="67"/>
      <c r="BB190" s="68"/>
      <c r="BC190" s="45">
        <f t="shared" si="369"/>
        <v>0</v>
      </c>
      <c r="BD190" s="44">
        <f t="shared" si="370"/>
        <v>0</v>
      </c>
      <c r="BE190" s="512">
        <f t="shared" si="371"/>
        <v>145.95000000000002</v>
      </c>
      <c r="BF190" s="69"/>
      <c r="BG190" s="210">
        <f t="shared" si="243"/>
        <v>0</v>
      </c>
      <c r="BH190" s="512">
        <f t="shared" si="372"/>
        <v>152.9</v>
      </c>
      <c r="BI190" s="69"/>
      <c r="BJ190" s="44">
        <f t="shared" si="373"/>
        <v>0</v>
      </c>
      <c r="BK190" s="512">
        <f t="shared" si="374"/>
        <v>159.85</v>
      </c>
      <c r="BL190" s="69"/>
      <c r="BM190" s="210">
        <f t="shared" si="375"/>
        <v>0</v>
      </c>
      <c r="BN190" s="512">
        <f t="shared" si="376"/>
        <v>166.79999999999998</v>
      </c>
      <c r="BO190" s="397">
        <f t="shared" si="377"/>
        <v>0</v>
      </c>
      <c r="BP190" s="210">
        <f t="shared" si="378"/>
        <v>0</v>
      </c>
      <c r="BQ190" s="44">
        <f t="shared" si="379"/>
        <v>0</v>
      </c>
      <c r="BR190" s="70">
        <v>592</v>
      </c>
    </row>
    <row r="191" spans="1:70" ht="12.75" customHeight="1">
      <c r="A191" s="44" t="str">
        <f t="shared" si="365"/>
        <v>CR50823</v>
      </c>
      <c r="B191" s="45" t="s">
        <v>505</v>
      </c>
      <c r="C191" s="45" t="s">
        <v>554</v>
      </c>
      <c r="D191" s="46" t="s">
        <v>7</v>
      </c>
      <c r="E191" s="243"/>
      <c r="F191" s="48" t="s">
        <v>327</v>
      </c>
      <c r="G191" s="48" t="s">
        <v>87</v>
      </c>
      <c r="H191" s="48" t="s">
        <v>79</v>
      </c>
      <c r="I191" s="616" t="s">
        <v>505</v>
      </c>
      <c r="J191" s="636" t="s">
        <v>1808</v>
      </c>
      <c r="K191" s="636" t="s">
        <v>1801</v>
      </c>
      <c r="L191" s="223" t="s">
        <v>1799</v>
      </c>
      <c r="M191" s="48">
        <v>5.2220000000000004</v>
      </c>
      <c r="N191" s="44">
        <v>2</v>
      </c>
      <c r="O191" s="210"/>
      <c r="P191" s="210"/>
      <c r="Q191" s="49"/>
      <c r="R191" s="50"/>
      <c r="S191" s="51"/>
      <c r="T191" s="52"/>
      <c r="U191" s="124"/>
      <c r="V191" s="54"/>
      <c r="W191" s="55"/>
      <c r="X191" s="56"/>
      <c r="Y191" s="57"/>
      <c r="Z191" s="58"/>
      <c r="AA191" s="59"/>
      <c r="AB191" s="69"/>
      <c r="AC191" s="69"/>
      <c r="AD191" s="213">
        <f t="shared" si="228"/>
        <v>0</v>
      </c>
      <c r="AE191" s="61">
        <f t="shared" si="366"/>
        <v>0</v>
      </c>
      <c r="AF191" s="62"/>
      <c r="AG191" s="62"/>
      <c r="AH191" s="63"/>
      <c r="AI191" s="62"/>
      <c r="AJ191" s="62"/>
      <c r="AK191" s="62"/>
      <c r="AL191" s="516"/>
      <c r="AM191" s="510"/>
      <c r="AN191" s="62">
        <f>ROUND(CEILING(AR191*('Summary '!$J$2/100+1),5),0)-1</f>
        <v>164</v>
      </c>
      <c r="AO191" s="63">
        <f t="shared" si="269"/>
        <v>0</v>
      </c>
      <c r="AP191" s="63">
        <f t="shared" si="270"/>
        <v>0</v>
      </c>
      <c r="AQ191" s="63"/>
      <c r="AR191" s="62">
        <v>134</v>
      </c>
      <c r="AS191" s="62"/>
      <c r="AT191" s="514"/>
      <c r="AU191" s="515"/>
      <c r="AV191" s="511">
        <f t="shared" si="367"/>
        <v>134</v>
      </c>
      <c r="AW191" s="511">
        <f t="shared" si="368"/>
        <v>134</v>
      </c>
      <c r="AX191" s="64"/>
      <c r="AY191" s="65"/>
      <c r="AZ191" s="66"/>
      <c r="BA191" s="67"/>
      <c r="BB191" s="68"/>
      <c r="BC191" s="45">
        <f t="shared" si="369"/>
        <v>0</v>
      </c>
      <c r="BD191" s="44">
        <f t="shared" si="370"/>
        <v>0</v>
      </c>
      <c r="BE191" s="512">
        <f t="shared" si="371"/>
        <v>140.70000000000002</v>
      </c>
      <c r="BF191" s="69"/>
      <c r="BG191" s="210">
        <f t="shared" si="243"/>
        <v>0</v>
      </c>
      <c r="BH191" s="512">
        <f t="shared" si="372"/>
        <v>147.4</v>
      </c>
      <c r="BI191" s="69"/>
      <c r="BJ191" s="44">
        <f t="shared" si="373"/>
        <v>0</v>
      </c>
      <c r="BK191" s="512">
        <f t="shared" si="374"/>
        <v>154.1</v>
      </c>
      <c r="BL191" s="69"/>
      <c r="BM191" s="210">
        <f t="shared" si="375"/>
        <v>0</v>
      </c>
      <c r="BN191" s="512">
        <f t="shared" si="376"/>
        <v>160.79999999999998</v>
      </c>
      <c r="BO191" s="397">
        <f t="shared" si="377"/>
        <v>0</v>
      </c>
      <c r="BP191" s="210">
        <f t="shared" si="378"/>
        <v>0</v>
      </c>
      <c r="BQ191" s="44">
        <f t="shared" si="379"/>
        <v>0</v>
      </c>
      <c r="BR191" s="70">
        <v>823</v>
      </c>
    </row>
    <row r="192" spans="1:70" ht="12.75" customHeight="1">
      <c r="A192" s="44" t="str">
        <f t="shared" si="365"/>
        <v>CR50840</v>
      </c>
      <c r="B192" s="45" t="s">
        <v>505</v>
      </c>
      <c r="C192" s="45" t="s">
        <v>555</v>
      </c>
      <c r="D192" s="46" t="s">
        <v>7</v>
      </c>
      <c r="E192" s="243"/>
      <c r="F192" s="48" t="s">
        <v>327</v>
      </c>
      <c r="G192" s="48" t="s">
        <v>87</v>
      </c>
      <c r="H192" s="48" t="s">
        <v>74</v>
      </c>
      <c r="I192" s="616" t="s">
        <v>505</v>
      </c>
      <c r="J192" s="636" t="s">
        <v>1808</v>
      </c>
      <c r="K192" s="636" t="s">
        <v>1801</v>
      </c>
      <c r="L192" s="223" t="s">
        <v>1799</v>
      </c>
      <c r="M192" s="48">
        <v>4.7770000000000001</v>
      </c>
      <c r="N192" s="44">
        <v>1</v>
      </c>
      <c r="O192" s="210"/>
      <c r="P192" s="210"/>
      <c r="Q192" s="49"/>
      <c r="R192" s="50"/>
      <c r="S192" s="51"/>
      <c r="T192" s="52"/>
      <c r="U192" s="124"/>
      <c r="V192" s="54"/>
      <c r="W192" s="55"/>
      <c r="X192" s="56"/>
      <c r="Y192" s="57"/>
      <c r="Z192" s="58"/>
      <c r="AA192" s="59"/>
      <c r="AB192" s="69"/>
      <c r="AC192" s="69"/>
      <c r="AD192" s="213">
        <f t="shared" si="228"/>
        <v>0</v>
      </c>
      <c r="AE192" s="61">
        <f t="shared" si="366"/>
        <v>0</v>
      </c>
      <c r="AF192" s="62"/>
      <c r="AG192" s="62"/>
      <c r="AH192" s="63"/>
      <c r="AI192" s="62"/>
      <c r="AJ192" s="62"/>
      <c r="AK192" s="62"/>
      <c r="AL192" s="516"/>
      <c r="AM192" s="510"/>
      <c r="AN192" s="62">
        <f>ROUND(CEILING(AR192*('Summary '!$J$2/100+1),5),0)-1</f>
        <v>129</v>
      </c>
      <c r="AO192" s="63">
        <f t="shared" si="269"/>
        <v>0</v>
      </c>
      <c r="AP192" s="63">
        <f t="shared" si="270"/>
        <v>0</v>
      </c>
      <c r="AQ192" s="63"/>
      <c r="AR192" s="62">
        <v>104</v>
      </c>
      <c r="AS192" s="62"/>
      <c r="AT192" s="514"/>
      <c r="AU192" s="515"/>
      <c r="AV192" s="511">
        <f t="shared" si="367"/>
        <v>104</v>
      </c>
      <c r="AW192" s="511">
        <f t="shared" si="368"/>
        <v>104</v>
      </c>
      <c r="AX192" s="64"/>
      <c r="AY192" s="65"/>
      <c r="AZ192" s="66"/>
      <c r="BA192" s="67"/>
      <c r="BB192" s="68"/>
      <c r="BC192" s="45">
        <f t="shared" si="369"/>
        <v>0</v>
      </c>
      <c r="BD192" s="44">
        <f t="shared" si="370"/>
        <v>0</v>
      </c>
      <c r="BE192" s="512">
        <f t="shared" si="371"/>
        <v>109.2</v>
      </c>
      <c r="BF192" s="69"/>
      <c r="BG192" s="210">
        <f t="shared" si="243"/>
        <v>0</v>
      </c>
      <c r="BH192" s="512">
        <f t="shared" si="372"/>
        <v>114.4</v>
      </c>
      <c r="BI192" s="69"/>
      <c r="BJ192" s="44">
        <f t="shared" si="373"/>
        <v>0</v>
      </c>
      <c r="BK192" s="512">
        <f t="shared" si="374"/>
        <v>119.6</v>
      </c>
      <c r="BL192" s="69"/>
      <c r="BM192" s="210">
        <f t="shared" si="375"/>
        <v>0</v>
      </c>
      <c r="BN192" s="512">
        <f t="shared" si="376"/>
        <v>124.8</v>
      </c>
      <c r="BO192" s="397">
        <f t="shared" si="377"/>
        <v>0</v>
      </c>
      <c r="BP192" s="210">
        <f t="shared" si="378"/>
        <v>0</v>
      </c>
      <c r="BQ192" s="44">
        <f t="shared" si="379"/>
        <v>0</v>
      </c>
      <c r="BR192" s="70">
        <v>840</v>
      </c>
    </row>
    <row r="193" spans="1:70" ht="12.75" customHeight="1">
      <c r="A193" s="44" t="str">
        <f t="shared" si="365"/>
        <v>CR50839</v>
      </c>
      <c r="B193" s="45" t="s">
        <v>505</v>
      </c>
      <c r="C193" s="45" t="s">
        <v>556</v>
      </c>
      <c r="D193" s="46" t="s">
        <v>7</v>
      </c>
      <c r="E193" s="243"/>
      <c r="F193" s="48" t="s">
        <v>72</v>
      </c>
      <c r="G193" s="48" t="s">
        <v>76</v>
      </c>
      <c r="H193" s="48" t="s">
        <v>74</v>
      </c>
      <c r="I193" s="616" t="s">
        <v>505</v>
      </c>
      <c r="J193" s="636" t="s">
        <v>1808</v>
      </c>
      <c r="K193" s="636" t="s">
        <v>1801</v>
      </c>
      <c r="L193" s="223" t="s">
        <v>1799</v>
      </c>
      <c r="M193" s="48">
        <v>5.907</v>
      </c>
      <c r="N193" s="44">
        <v>10</v>
      </c>
      <c r="O193" s="210"/>
      <c r="P193" s="210"/>
      <c r="Q193" s="49"/>
      <c r="R193" s="50"/>
      <c r="S193" s="51"/>
      <c r="T193" s="52"/>
      <c r="U193" s="124"/>
      <c r="V193" s="54"/>
      <c r="W193" s="55"/>
      <c r="X193" s="56"/>
      <c r="Y193" s="57"/>
      <c r="Z193" s="58"/>
      <c r="AA193" s="59"/>
      <c r="AB193" s="69"/>
      <c r="AC193" s="69"/>
      <c r="AD193" s="213">
        <f t="shared" si="228"/>
        <v>0</v>
      </c>
      <c r="AE193" s="61">
        <f t="shared" si="366"/>
        <v>0</v>
      </c>
      <c r="AF193" s="62"/>
      <c r="AG193" s="62"/>
      <c r="AH193" s="63"/>
      <c r="AI193" s="62"/>
      <c r="AJ193" s="62"/>
      <c r="AK193" s="62"/>
      <c r="AL193" s="516"/>
      <c r="AM193" s="510"/>
      <c r="AN193" s="62">
        <f>ROUND(CEILING(AR193*('Summary '!$J$2/100+1),5),0)-1</f>
        <v>169</v>
      </c>
      <c r="AO193" s="63">
        <f t="shared" si="269"/>
        <v>0</v>
      </c>
      <c r="AP193" s="63">
        <f t="shared" si="270"/>
        <v>0</v>
      </c>
      <c r="AQ193" s="63"/>
      <c r="AR193" s="62">
        <v>139</v>
      </c>
      <c r="AS193" s="62"/>
      <c r="AT193" s="514"/>
      <c r="AU193" s="515"/>
      <c r="AV193" s="511">
        <f t="shared" si="367"/>
        <v>139</v>
      </c>
      <c r="AW193" s="511">
        <f t="shared" si="368"/>
        <v>139</v>
      </c>
      <c r="AX193" s="64"/>
      <c r="AY193" s="65"/>
      <c r="AZ193" s="66"/>
      <c r="BA193" s="67"/>
      <c r="BB193" s="68"/>
      <c r="BC193" s="45">
        <f t="shared" si="369"/>
        <v>0</v>
      </c>
      <c r="BD193" s="44">
        <f t="shared" si="370"/>
        <v>0</v>
      </c>
      <c r="BE193" s="512">
        <f t="shared" si="371"/>
        <v>145.95000000000002</v>
      </c>
      <c r="BF193" s="69"/>
      <c r="BG193" s="210">
        <f t="shared" si="243"/>
        <v>0</v>
      </c>
      <c r="BH193" s="512">
        <f t="shared" si="372"/>
        <v>152.9</v>
      </c>
      <c r="BI193" s="69"/>
      <c r="BJ193" s="44">
        <f t="shared" si="373"/>
        <v>0</v>
      </c>
      <c r="BK193" s="512">
        <f t="shared" si="374"/>
        <v>159.85</v>
      </c>
      <c r="BL193" s="69"/>
      <c r="BM193" s="210">
        <f t="shared" si="375"/>
        <v>0</v>
      </c>
      <c r="BN193" s="512">
        <f t="shared" si="376"/>
        <v>166.79999999999998</v>
      </c>
      <c r="BO193" s="397">
        <f t="shared" si="377"/>
        <v>0</v>
      </c>
      <c r="BP193" s="210">
        <f t="shared" si="378"/>
        <v>0</v>
      </c>
      <c r="BQ193" s="44">
        <f t="shared" si="379"/>
        <v>0</v>
      </c>
      <c r="BR193" s="70">
        <v>839</v>
      </c>
    </row>
    <row r="194" spans="1:70" ht="12.75" customHeight="1">
      <c r="A194" s="44" t="str">
        <f t="shared" si="365"/>
        <v>CR50842</v>
      </c>
      <c r="B194" s="45" t="s">
        <v>505</v>
      </c>
      <c r="C194" s="45" t="s">
        <v>557</v>
      </c>
      <c r="D194" s="46" t="s">
        <v>7</v>
      </c>
      <c r="E194" s="243"/>
      <c r="F194" s="48" t="s">
        <v>72</v>
      </c>
      <c r="G194" s="48" t="s">
        <v>76</v>
      </c>
      <c r="H194" s="48" t="s">
        <v>74</v>
      </c>
      <c r="I194" s="616" t="s">
        <v>505</v>
      </c>
      <c r="J194" s="636" t="s">
        <v>1808</v>
      </c>
      <c r="K194" s="636" t="s">
        <v>1801</v>
      </c>
      <c r="L194" s="223" t="s">
        <v>1799</v>
      </c>
      <c r="M194" s="48">
        <v>4.2990000000000004</v>
      </c>
      <c r="N194" s="44">
        <v>10</v>
      </c>
      <c r="O194" s="210"/>
      <c r="P194" s="210"/>
      <c r="Q194" s="49"/>
      <c r="R194" s="50"/>
      <c r="S194" s="51"/>
      <c r="T194" s="52"/>
      <c r="U194" s="124"/>
      <c r="V194" s="54"/>
      <c r="W194" s="55"/>
      <c r="X194" s="56"/>
      <c r="Y194" s="57"/>
      <c r="Z194" s="58"/>
      <c r="AA194" s="59"/>
      <c r="AB194" s="69"/>
      <c r="AC194" s="69"/>
      <c r="AD194" s="213">
        <f t="shared" si="228"/>
        <v>0</v>
      </c>
      <c r="AE194" s="61">
        <f t="shared" si="366"/>
        <v>0</v>
      </c>
      <c r="AF194" s="62"/>
      <c r="AG194" s="62"/>
      <c r="AH194" s="63"/>
      <c r="AI194" s="62"/>
      <c r="AJ194" s="62"/>
      <c r="AK194" s="62"/>
      <c r="AL194" s="516"/>
      <c r="AM194" s="510"/>
      <c r="AN194" s="62">
        <f>ROUND(CEILING(AR194*('Summary '!$J$2/100+1),5),0)-1</f>
        <v>169</v>
      </c>
      <c r="AO194" s="63">
        <f t="shared" si="269"/>
        <v>0</v>
      </c>
      <c r="AP194" s="63">
        <f t="shared" si="270"/>
        <v>0</v>
      </c>
      <c r="AQ194" s="63"/>
      <c r="AR194" s="62">
        <v>139</v>
      </c>
      <c r="AS194" s="62"/>
      <c r="AT194" s="514"/>
      <c r="AU194" s="515"/>
      <c r="AV194" s="511">
        <f t="shared" si="367"/>
        <v>139</v>
      </c>
      <c r="AW194" s="511">
        <f t="shared" si="368"/>
        <v>139</v>
      </c>
      <c r="AX194" s="64"/>
      <c r="AY194" s="65"/>
      <c r="AZ194" s="66"/>
      <c r="BA194" s="67"/>
      <c r="BB194" s="68"/>
      <c r="BC194" s="45">
        <f t="shared" si="369"/>
        <v>0</v>
      </c>
      <c r="BD194" s="44">
        <f t="shared" si="370"/>
        <v>0</v>
      </c>
      <c r="BE194" s="512">
        <f t="shared" si="371"/>
        <v>145.95000000000002</v>
      </c>
      <c r="BF194" s="69"/>
      <c r="BG194" s="210">
        <f t="shared" si="243"/>
        <v>0</v>
      </c>
      <c r="BH194" s="512">
        <f t="shared" si="372"/>
        <v>152.9</v>
      </c>
      <c r="BI194" s="69"/>
      <c r="BJ194" s="44">
        <f t="shared" si="373"/>
        <v>0</v>
      </c>
      <c r="BK194" s="512">
        <f t="shared" si="374"/>
        <v>159.85</v>
      </c>
      <c r="BL194" s="69"/>
      <c r="BM194" s="210">
        <f t="shared" si="375"/>
        <v>0</v>
      </c>
      <c r="BN194" s="512">
        <f t="shared" si="376"/>
        <v>166.79999999999998</v>
      </c>
      <c r="BO194" s="397">
        <f t="shared" si="377"/>
        <v>0</v>
      </c>
      <c r="BP194" s="210">
        <f t="shared" si="378"/>
        <v>0</v>
      </c>
      <c r="BQ194" s="44">
        <f t="shared" si="379"/>
        <v>0</v>
      </c>
      <c r="BR194" s="70">
        <v>842</v>
      </c>
    </row>
    <row r="195" spans="1:70" ht="12.75" customHeight="1">
      <c r="A195" s="44" t="str">
        <f t="shared" si="365"/>
        <v>CR50679</v>
      </c>
      <c r="B195" s="45" t="s">
        <v>505</v>
      </c>
      <c r="C195" s="45" t="s">
        <v>558</v>
      </c>
      <c r="D195" s="46" t="s">
        <v>7</v>
      </c>
      <c r="E195" s="243"/>
      <c r="F195" s="48" t="s">
        <v>72</v>
      </c>
      <c r="G195" s="48" t="s">
        <v>76</v>
      </c>
      <c r="H195" s="48" t="s">
        <v>74</v>
      </c>
      <c r="I195" s="616" t="s">
        <v>505</v>
      </c>
      <c r="J195" s="636" t="s">
        <v>1808</v>
      </c>
      <c r="K195" s="636" t="s">
        <v>1801</v>
      </c>
      <c r="L195" s="223" t="s">
        <v>1799</v>
      </c>
      <c r="M195" s="48">
        <v>7.1950000000000003</v>
      </c>
      <c r="N195" s="44">
        <v>10</v>
      </c>
      <c r="O195" s="210"/>
      <c r="P195" s="210"/>
      <c r="Q195" s="49"/>
      <c r="R195" s="50"/>
      <c r="S195" s="51"/>
      <c r="T195" s="52"/>
      <c r="U195" s="124"/>
      <c r="V195" s="54"/>
      <c r="W195" s="55"/>
      <c r="X195" s="56"/>
      <c r="Y195" s="57"/>
      <c r="Z195" s="58"/>
      <c r="AA195" s="59"/>
      <c r="AB195" s="69"/>
      <c r="AC195" s="69"/>
      <c r="AD195" s="213">
        <f t="shared" si="228"/>
        <v>0</v>
      </c>
      <c r="AE195" s="61">
        <f t="shared" si="366"/>
        <v>0</v>
      </c>
      <c r="AF195" s="62"/>
      <c r="AG195" s="62"/>
      <c r="AH195" s="63"/>
      <c r="AI195" s="62"/>
      <c r="AJ195" s="62"/>
      <c r="AK195" s="62"/>
      <c r="AL195" s="516"/>
      <c r="AM195" s="510"/>
      <c r="AN195" s="62">
        <f>ROUND(CEILING(AR195*('Summary '!$J$2/100+1),5),0)-1</f>
        <v>184</v>
      </c>
      <c r="AO195" s="63">
        <f t="shared" si="269"/>
        <v>0</v>
      </c>
      <c r="AP195" s="63">
        <f t="shared" si="270"/>
        <v>0</v>
      </c>
      <c r="AQ195" s="63"/>
      <c r="AR195" s="62">
        <v>149</v>
      </c>
      <c r="AS195" s="62"/>
      <c r="AT195" s="514"/>
      <c r="AU195" s="515"/>
      <c r="AV195" s="511">
        <f t="shared" si="367"/>
        <v>149</v>
      </c>
      <c r="AW195" s="511">
        <f t="shared" si="368"/>
        <v>149</v>
      </c>
      <c r="AX195" s="64"/>
      <c r="AY195" s="65"/>
      <c r="AZ195" s="66"/>
      <c r="BA195" s="67"/>
      <c r="BB195" s="68"/>
      <c r="BC195" s="45">
        <f t="shared" si="369"/>
        <v>0</v>
      </c>
      <c r="BD195" s="44">
        <f t="shared" si="370"/>
        <v>0</v>
      </c>
      <c r="BE195" s="512">
        <f t="shared" si="371"/>
        <v>156.45000000000002</v>
      </c>
      <c r="BF195" s="69"/>
      <c r="BG195" s="210">
        <f t="shared" si="243"/>
        <v>0</v>
      </c>
      <c r="BH195" s="512">
        <f t="shared" si="372"/>
        <v>163.9</v>
      </c>
      <c r="BI195" s="69"/>
      <c r="BJ195" s="44">
        <f t="shared" si="373"/>
        <v>0</v>
      </c>
      <c r="BK195" s="512">
        <f t="shared" si="374"/>
        <v>171.35</v>
      </c>
      <c r="BL195" s="69"/>
      <c r="BM195" s="210">
        <f t="shared" si="375"/>
        <v>0</v>
      </c>
      <c r="BN195" s="512">
        <f t="shared" si="376"/>
        <v>178.79999999999998</v>
      </c>
      <c r="BO195" s="397">
        <f t="shared" si="377"/>
        <v>0</v>
      </c>
      <c r="BP195" s="210">
        <f t="shared" si="378"/>
        <v>0</v>
      </c>
      <c r="BQ195" s="44">
        <f t="shared" si="379"/>
        <v>0</v>
      </c>
      <c r="BR195" s="70">
        <v>679</v>
      </c>
    </row>
    <row r="196" spans="1:70" ht="12.75" customHeight="1">
      <c r="A196" s="44" t="str">
        <f t="shared" si="365"/>
        <v>CR50680</v>
      </c>
      <c r="B196" s="45" t="s">
        <v>505</v>
      </c>
      <c r="C196" s="45" t="s">
        <v>559</v>
      </c>
      <c r="D196" s="46" t="s">
        <v>7</v>
      </c>
      <c r="E196" s="243"/>
      <c r="F196" s="48" t="s">
        <v>72</v>
      </c>
      <c r="G196" s="48" t="s">
        <v>87</v>
      </c>
      <c r="H196" s="48" t="s">
        <v>74</v>
      </c>
      <c r="I196" s="616" t="s">
        <v>505</v>
      </c>
      <c r="J196" s="636" t="s">
        <v>1808</v>
      </c>
      <c r="K196" s="636" t="s">
        <v>1801</v>
      </c>
      <c r="L196" s="223" t="s">
        <v>1799</v>
      </c>
      <c r="M196" s="48">
        <v>9.2720000000000002</v>
      </c>
      <c r="N196" s="44">
        <v>5</v>
      </c>
      <c r="O196" s="210"/>
      <c r="P196" s="210"/>
      <c r="Q196" s="49"/>
      <c r="R196" s="50"/>
      <c r="S196" s="51"/>
      <c r="T196" s="52"/>
      <c r="U196" s="124"/>
      <c r="V196" s="54"/>
      <c r="W196" s="55"/>
      <c r="X196" s="56"/>
      <c r="Y196" s="57"/>
      <c r="Z196" s="58"/>
      <c r="AA196" s="59"/>
      <c r="AB196" s="69"/>
      <c r="AC196" s="69"/>
      <c r="AD196" s="213">
        <f t="shared" si="228"/>
        <v>0</v>
      </c>
      <c r="AE196" s="61">
        <f t="shared" si="366"/>
        <v>0</v>
      </c>
      <c r="AF196" s="62"/>
      <c r="AG196" s="62"/>
      <c r="AH196" s="63"/>
      <c r="AI196" s="62"/>
      <c r="AJ196" s="62"/>
      <c r="AK196" s="62"/>
      <c r="AL196" s="516"/>
      <c r="AM196" s="510"/>
      <c r="AN196" s="62">
        <f>ROUND(CEILING(AR196*('Summary '!$J$2/100+1),5),0)-1</f>
        <v>194</v>
      </c>
      <c r="AO196" s="63">
        <f t="shared" si="269"/>
        <v>0</v>
      </c>
      <c r="AP196" s="63">
        <f t="shared" si="270"/>
        <v>0</v>
      </c>
      <c r="AQ196" s="63"/>
      <c r="AR196" s="62">
        <v>159</v>
      </c>
      <c r="AS196" s="62"/>
      <c r="AT196" s="514"/>
      <c r="AU196" s="515"/>
      <c r="AV196" s="511">
        <f t="shared" si="367"/>
        <v>159</v>
      </c>
      <c r="AW196" s="511">
        <f t="shared" si="368"/>
        <v>159</v>
      </c>
      <c r="AX196" s="64"/>
      <c r="AY196" s="65"/>
      <c r="AZ196" s="66"/>
      <c r="BA196" s="67"/>
      <c r="BB196" s="68"/>
      <c r="BC196" s="45">
        <f t="shared" si="369"/>
        <v>0</v>
      </c>
      <c r="BD196" s="44">
        <f t="shared" si="370"/>
        <v>0</v>
      </c>
      <c r="BE196" s="512">
        <f t="shared" si="371"/>
        <v>166.95000000000002</v>
      </c>
      <c r="BF196" s="69"/>
      <c r="BG196" s="210">
        <f t="shared" si="243"/>
        <v>0</v>
      </c>
      <c r="BH196" s="512">
        <f t="shared" si="372"/>
        <v>174.9</v>
      </c>
      <c r="BI196" s="69"/>
      <c r="BJ196" s="44">
        <f t="shared" si="373"/>
        <v>0</v>
      </c>
      <c r="BK196" s="512">
        <f t="shared" si="374"/>
        <v>182.85</v>
      </c>
      <c r="BL196" s="69"/>
      <c r="BM196" s="210">
        <f t="shared" si="375"/>
        <v>0</v>
      </c>
      <c r="BN196" s="512">
        <f t="shared" si="376"/>
        <v>190.79999999999998</v>
      </c>
      <c r="BO196" s="397">
        <f t="shared" si="377"/>
        <v>0</v>
      </c>
      <c r="BP196" s="210">
        <f t="shared" si="378"/>
        <v>0</v>
      </c>
      <c r="BQ196" s="44">
        <f t="shared" si="379"/>
        <v>0</v>
      </c>
      <c r="BR196" s="70">
        <v>680</v>
      </c>
    </row>
    <row r="197" spans="1:70" ht="12.75" customHeight="1">
      <c r="A197" s="44" t="str">
        <f t="shared" si="365"/>
        <v>CR50681</v>
      </c>
      <c r="B197" s="45" t="s">
        <v>505</v>
      </c>
      <c r="C197" s="45" t="s">
        <v>560</v>
      </c>
      <c r="D197" s="46" t="s">
        <v>7</v>
      </c>
      <c r="E197" s="243"/>
      <c r="F197" s="48" t="s">
        <v>57</v>
      </c>
      <c r="G197" s="48" t="s">
        <v>87</v>
      </c>
      <c r="H197" s="48" t="s">
        <v>79</v>
      </c>
      <c r="I197" s="616" t="s">
        <v>505</v>
      </c>
      <c r="J197" s="636" t="s">
        <v>1808</v>
      </c>
      <c r="K197" s="636" t="s">
        <v>1801</v>
      </c>
      <c r="L197" s="223" t="s">
        <v>1799</v>
      </c>
      <c r="M197" s="48">
        <v>4.6239999999999997</v>
      </c>
      <c r="N197" s="44">
        <v>2</v>
      </c>
      <c r="O197" s="210"/>
      <c r="P197" s="210"/>
      <c r="Q197" s="49"/>
      <c r="R197" s="50"/>
      <c r="S197" s="51"/>
      <c r="T197" s="52"/>
      <c r="U197" s="124"/>
      <c r="V197" s="54"/>
      <c r="W197" s="55"/>
      <c r="X197" s="56"/>
      <c r="Y197" s="57"/>
      <c r="Z197" s="58"/>
      <c r="AA197" s="59"/>
      <c r="AB197" s="69"/>
      <c r="AC197" s="69"/>
      <c r="AD197" s="213">
        <f t="shared" si="228"/>
        <v>0</v>
      </c>
      <c r="AE197" s="61">
        <f t="shared" si="366"/>
        <v>0</v>
      </c>
      <c r="AF197" s="62"/>
      <c r="AG197" s="62"/>
      <c r="AH197" s="63"/>
      <c r="AI197" s="62"/>
      <c r="AJ197" s="62"/>
      <c r="AK197" s="62"/>
      <c r="AL197" s="516"/>
      <c r="AM197" s="510"/>
      <c r="AN197" s="62">
        <f>ROUND(CEILING(AR197*('Summary '!$J$2/100+1),5),0)-1</f>
        <v>164</v>
      </c>
      <c r="AO197" s="63">
        <f t="shared" si="269"/>
        <v>0</v>
      </c>
      <c r="AP197" s="63">
        <f t="shared" si="270"/>
        <v>0</v>
      </c>
      <c r="AQ197" s="63"/>
      <c r="AR197" s="62">
        <v>134</v>
      </c>
      <c r="AS197" s="62"/>
      <c r="AT197" s="514"/>
      <c r="AU197" s="515"/>
      <c r="AV197" s="511">
        <f t="shared" si="367"/>
        <v>134</v>
      </c>
      <c r="AW197" s="511">
        <f t="shared" si="368"/>
        <v>134</v>
      </c>
      <c r="AX197" s="64"/>
      <c r="AY197" s="65"/>
      <c r="AZ197" s="66"/>
      <c r="BA197" s="67"/>
      <c r="BB197" s="68"/>
      <c r="BC197" s="45">
        <f t="shared" si="369"/>
        <v>0</v>
      </c>
      <c r="BD197" s="44">
        <f t="shared" si="370"/>
        <v>0</v>
      </c>
      <c r="BE197" s="512">
        <f t="shared" si="371"/>
        <v>140.70000000000002</v>
      </c>
      <c r="BF197" s="69"/>
      <c r="BG197" s="210">
        <f t="shared" si="243"/>
        <v>0</v>
      </c>
      <c r="BH197" s="512">
        <f t="shared" si="372"/>
        <v>147.4</v>
      </c>
      <c r="BI197" s="69"/>
      <c r="BJ197" s="44">
        <f t="shared" si="373"/>
        <v>0</v>
      </c>
      <c r="BK197" s="512">
        <f t="shared" si="374"/>
        <v>154.1</v>
      </c>
      <c r="BL197" s="69"/>
      <c r="BM197" s="210">
        <f t="shared" si="375"/>
        <v>0</v>
      </c>
      <c r="BN197" s="512">
        <f t="shared" si="376"/>
        <v>160.79999999999998</v>
      </c>
      <c r="BO197" s="397">
        <f t="shared" si="377"/>
        <v>0</v>
      </c>
      <c r="BP197" s="210">
        <f t="shared" si="378"/>
        <v>0</v>
      </c>
      <c r="BQ197" s="44">
        <f t="shared" si="379"/>
        <v>0</v>
      </c>
      <c r="BR197" s="70">
        <v>681</v>
      </c>
    </row>
    <row r="198" spans="1:70" ht="12.75" customHeight="1">
      <c r="A198" s="44" t="str">
        <f t="shared" si="365"/>
        <v>CR50655</v>
      </c>
      <c r="B198" s="45" t="s">
        <v>505</v>
      </c>
      <c r="C198" s="45" t="s">
        <v>561</v>
      </c>
      <c r="D198" s="46" t="s">
        <v>7</v>
      </c>
      <c r="E198" s="243"/>
      <c r="F198" s="48" t="s">
        <v>67</v>
      </c>
      <c r="G198" s="48" t="s">
        <v>76</v>
      </c>
      <c r="H198" s="48" t="s">
        <v>95</v>
      </c>
      <c r="I198" s="616" t="s">
        <v>505</v>
      </c>
      <c r="J198" s="636" t="s">
        <v>1808</v>
      </c>
      <c r="K198" s="636" t="s">
        <v>1801</v>
      </c>
      <c r="L198" s="223" t="s">
        <v>1799</v>
      </c>
      <c r="M198" s="48">
        <v>1.972</v>
      </c>
      <c r="N198" s="44">
        <v>20</v>
      </c>
      <c r="O198" s="210"/>
      <c r="P198" s="210"/>
      <c r="Q198" s="49"/>
      <c r="R198" s="50"/>
      <c r="S198" s="51"/>
      <c r="T198" s="52"/>
      <c r="U198" s="124"/>
      <c r="V198" s="54"/>
      <c r="W198" s="55"/>
      <c r="X198" s="56"/>
      <c r="Y198" s="57"/>
      <c r="Z198" s="58"/>
      <c r="AA198" s="59"/>
      <c r="AB198" s="69"/>
      <c r="AC198" s="69"/>
      <c r="AD198" s="213">
        <f t="shared" si="228"/>
        <v>0</v>
      </c>
      <c r="AE198" s="61">
        <f t="shared" si="366"/>
        <v>0</v>
      </c>
      <c r="AF198" s="62"/>
      <c r="AG198" s="62"/>
      <c r="AH198" s="63"/>
      <c r="AI198" s="62"/>
      <c r="AJ198" s="62"/>
      <c r="AK198" s="62"/>
      <c r="AL198" s="516"/>
      <c r="AM198" s="510"/>
      <c r="AN198" s="62">
        <f>ROUND(CEILING(AR198*('Summary '!$J$2/100+1),5),0)-1</f>
        <v>99</v>
      </c>
      <c r="AO198" s="63">
        <f t="shared" si="269"/>
        <v>0</v>
      </c>
      <c r="AP198" s="63">
        <f t="shared" si="270"/>
        <v>0</v>
      </c>
      <c r="AQ198" s="63"/>
      <c r="AR198" s="62">
        <v>79</v>
      </c>
      <c r="AS198" s="62"/>
      <c r="AT198" s="514"/>
      <c r="AU198" s="515"/>
      <c r="AV198" s="511">
        <f t="shared" si="367"/>
        <v>79</v>
      </c>
      <c r="AW198" s="511">
        <f t="shared" si="368"/>
        <v>79</v>
      </c>
      <c r="AX198" s="64"/>
      <c r="AY198" s="65"/>
      <c r="AZ198" s="66"/>
      <c r="BA198" s="67"/>
      <c r="BB198" s="68"/>
      <c r="BC198" s="45">
        <f t="shared" si="369"/>
        <v>0</v>
      </c>
      <c r="BD198" s="44">
        <f t="shared" si="370"/>
        <v>0</v>
      </c>
      <c r="BE198" s="512">
        <f t="shared" si="371"/>
        <v>82.95</v>
      </c>
      <c r="BF198" s="69"/>
      <c r="BG198" s="210">
        <f t="shared" si="243"/>
        <v>0</v>
      </c>
      <c r="BH198" s="512">
        <f t="shared" si="372"/>
        <v>86.9</v>
      </c>
      <c r="BI198" s="69"/>
      <c r="BJ198" s="44">
        <f t="shared" si="373"/>
        <v>0</v>
      </c>
      <c r="BK198" s="512">
        <f t="shared" si="374"/>
        <v>90.85</v>
      </c>
      <c r="BL198" s="69"/>
      <c r="BM198" s="210">
        <f t="shared" si="375"/>
        <v>0</v>
      </c>
      <c r="BN198" s="512">
        <f t="shared" si="376"/>
        <v>94.8</v>
      </c>
      <c r="BO198" s="397">
        <f t="shared" si="377"/>
        <v>0</v>
      </c>
      <c r="BP198" s="210">
        <f t="shared" si="378"/>
        <v>0</v>
      </c>
      <c r="BQ198" s="44">
        <f t="shared" si="379"/>
        <v>0</v>
      </c>
      <c r="BR198" s="70">
        <v>655</v>
      </c>
    </row>
    <row r="199" spans="1:70" ht="12.75" customHeight="1">
      <c r="A199" s="44" t="str">
        <f t="shared" si="365"/>
        <v>CR50598</v>
      </c>
      <c r="B199" s="45" t="s">
        <v>505</v>
      </c>
      <c r="C199" s="45" t="s">
        <v>562</v>
      </c>
      <c r="D199" s="46" t="s">
        <v>7</v>
      </c>
      <c r="E199" s="243"/>
      <c r="F199" s="48" t="s">
        <v>72</v>
      </c>
      <c r="G199" s="118" t="s">
        <v>76</v>
      </c>
      <c r="H199" s="48" t="s">
        <v>329</v>
      </c>
      <c r="I199" s="616" t="s">
        <v>505</v>
      </c>
      <c r="J199" s="636" t="s">
        <v>1808</v>
      </c>
      <c r="K199" s="636" t="s">
        <v>1801</v>
      </c>
      <c r="L199" s="223" t="s">
        <v>1799</v>
      </c>
      <c r="M199" s="48">
        <v>3.6619999999999999</v>
      </c>
      <c r="N199" s="44">
        <v>10</v>
      </c>
      <c r="O199" s="210"/>
      <c r="P199" s="210"/>
      <c r="Q199" s="49"/>
      <c r="R199" s="50"/>
      <c r="S199" s="51"/>
      <c r="T199" s="52"/>
      <c r="U199" s="124"/>
      <c r="V199" s="54"/>
      <c r="W199" s="55"/>
      <c r="X199" s="56"/>
      <c r="Y199" s="57"/>
      <c r="Z199" s="58"/>
      <c r="AA199" s="59"/>
      <c r="AB199" s="69"/>
      <c r="AC199" s="69"/>
      <c r="AD199" s="213">
        <f t="shared" si="228"/>
        <v>0</v>
      </c>
      <c r="AE199" s="61">
        <f t="shared" si="366"/>
        <v>0</v>
      </c>
      <c r="AF199" s="62"/>
      <c r="AG199" s="62"/>
      <c r="AH199" s="63"/>
      <c r="AI199" s="62"/>
      <c r="AJ199" s="62"/>
      <c r="AK199" s="62"/>
      <c r="AL199" s="516"/>
      <c r="AM199" s="510"/>
      <c r="AN199" s="62">
        <f>ROUND(CEILING(AR199*('Summary '!$J$2/100+1),5),0)-1</f>
        <v>114</v>
      </c>
      <c r="AO199" s="63">
        <f t="shared" si="269"/>
        <v>0</v>
      </c>
      <c r="AP199" s="63">
        <f t="shared" si="270"/>
        <v>0</v>
      </c>
      <c r="AQ199" s="63"/>
      <c r="AR199" s="62">
        <v>94</v>
      </c>
      <c r="AS199" s="62"/>
      <c r="AT199" s="514"/>
      <c r="AU199" s="515"/>
      <c r="AV199" s="511">
        <f t="shared" si="367"/>
        <v>94</v>
      </c>
      <c r="AW199" s="511">
        <f t="shared" si="368"/>
        <v>94</v>
      </c>
      <c r="AX199" s="64"/>
      <c r="AY199" s="65"/>
      <c r="AZ199" s="66"/>
      <c r="BA199" s="67"/>
      <c r="BB199" s="68"/>
      <c r="BC199" s="45">
        <f t="shared" si="369"/>
        <v>0</v>
      </c>
      <c r="BD199" s="44">
        <f t="shared" si="370"/>
        <v>0</v>
      </c>
      <c r="BE199" s="512">
        <f t="shared" si="371"/>
        <v>98.7</v>
      </c>
      <c r="BF199" s="69"/>
      <c r="BG199" s="210">
        <f t="shared" si="243"/>
        <v>0</v>
      </c>
      <c r="BH199" s="512">
        <f t="shared" si="372"/>
        <v>103.4</v>
      </c>
      <c r="BI199" s="69"/>
      <c r="BJ199" s="44">
        <f t="shared" si="373"/>
        <v>0</v>
      </c>
      <c r="BK199" s="512">
        <f t="shared" si="374"/>
        <v>108.1</v>
      </c>
      <c r="BL199" s="69"/>
      <c r="BM199" s="210">
        <f t="shared" si="375"/>
        <v>0</v>
      </c>
      <c r="BN199" s="512">
        <f t="shared" si="376"/>
        <v>112.8</v>
      </c>
      <c r="BO199" s="397">
        <f t="shared" si="377"/>
        <v>0</v>
      </c>
      <c r="BP199" s="210">
        <f t="shared" si="378"/>
        <v>0</v>
      </c>
      <c r="BQ199" s="44">
        <f t="shared" si="379"/>
        <v>0</v>
      </c>
      <c r="BR199" s="70">
        <v>598</v>
      </c>
    </row>
    <row r="200" spans="1:70" ht="12.75" customHeight="1">
      <c r="A200" s="44" t="str">
        <f t="shared" si="365"/>
        <v>CR50599</v>
      </c>
      <c r="B200" s="45" t="s">
        <v>505</v>
      </c>
      <c r="C200" s="45" t="s">
        <v>563</v>
      </c>
      <c r="D200" s="46" t="s">
        <v>7</v>
      </c>
      <c r="E200" s="243"/>
      <c r="F200" s="48" t="s">
        <v>57</v>
      </c>
      <c r="G200" s="48" t="s">
        <v>99</v>
      </c>
      <c r="H200" s="48" t="s">
        <v>329</v>
      </c>
      <c r="I200" s="616" t="s">
        <v>505</v>
      </c>
      <c r="J200" s="636" t="s">
        <v>1808</v>
      </c>
      <c r="K200" s="636" t="s">
        <v>1801</v>
      </c>
      <c r="L200" s="223" t="s">
        <v>1799</v>
      </c>
      <c r="M200" s="48">
        <v>2.9260000000000002</v>
      </c>
      <c r="N200" s="44">
        <v>1</v>
      </c>
      <c r="O200" s="210"/>
      <c r="P200" s="210"/>
      <c r="Q200" s="49"/>
      <c r="R200" s="50"/>
      <c r="S200" s="51"/>
      <c r="T200" s="52"/>
      <c r="U200" s="124"/>
      <c r="V200" s="54"/>
      <c r="W200" s="55"/>
      <c r="X200" s="56"/>
      <c r="Y200" s="57"/>
      <c r="Z200" s="58"/>
      <c r="AA200" s="59"/>
      <c r="AB200" s="69"/>
      <c r="AC200" s="69"/>
      <c r="AD200" s="213">
        <f t="shared" si="228"/>
        <v>0</v>
      </c>
      <c r="AE200" s="61">
        <f t="shared" si="366"/>
        <v>0</v>
      </c>
      <c r="AF200" s="62"/>
      <c r="AG200" s="62"/>
      <c r="AH200" s="63"/>
      <c r="AI200" s="62"/>
      <c r="AJ200" s="62"/>
      <c r="AK200" s="62"/>
      <c r="AL200" s="516"/>
      <c r="AM200" s="510"/>
      <c r="AN200" s="62">
        <f>ROUND(CEILING(AR200*('Summary '!$J$2/100+1),5),0)-1</f>
        <v>109</v>
      </c>
      <c r="AO200" s="63">
        <f t="shared" si="269"/>
        <v>0</v>
      </c>
      <c r="AP200" s="63">
        <f t="shared" si="270"/>
        <v>0</v>
      </c>
      <c r="AQ200" s="63"/>
      <c r="AR200" s="62">
        <v>89</v>
      </c>
      <c r="AS200" s="62"/>
      <c r="AT200" s="514"/>
      <c r="AU200" s="515"/>
      <c r="AV200" s="511">
        <f t="shared" si="367"/>
        <v>89</v>
      </c>
      <c r="AW200" s="511">
        <f t="shared" si="368"/>
        <v>89</v>
      </c>
      <c r="AX200" s="64"/>
      <c r="AY200" s="65"/>
      <c r="AZ200" s="66"/>
      <c r="BA200" s="67"/>
      <c r="BB200" s="68"/>
      <c r="BC200" s="45">
        <f t="shared" si="369"/>
        <v>0</v>
      </c>
      <c r="BD200" s="44">
        <f t="shared" si="370"/>
        <v>0</v>
      </c>
      <c r="BE200" s="512">
        <f t="shared" si="371"/>
        <v>93.45</v>
      </c>
      <c r="BF200" s="69"/>
      <c r="BG200" s="210">
        <f t="shared" si="243"/>
        <v>0</v>
      </c>
      <c r="BH200" s="512">
        <f t="shared" si="372"/>
        <v>97.9</v>
      </c>
      <c r="BI200" s="69"/>
      <c r="BJ200" s="44">
        <f t="shared" si="373"/>
        <v>0</v>
      </c>
      <c r="BK200" s="512">
        <f t="shared" si="374"/>
        <v>102.35</v>
      </c>
      <c r="BL200" s="69"/>
      <c r="BM200" s="210">
        <f t="shared" si="375"/>
        <v>0</v>
      </c>
      <c r="BN200" s="512">
        <f t="shared" si="376"/>
        <v>106.8</v>
      </c>
      <c r="BO200" s="397">
        <f t="shared" si="377"/>
        <v>0</v>
      </c>
      <c r="BP200" s="210">
        <f t="shared" si="378"/>
        <v>0</v>
      </c>
      <c r="BQ200" s="44">
        <f t="shared" si="379"/>
        <v>0</v>
      </c>
      <c r="BR200" s="70">
        <v>599</v>
      </c>
    </row>
    <row r="201" spans="1:70" ht="12.75" customHeight="1">
      <c r="A201" s="44" t="str">
        <f t="shared" ref="A201" si="380">"CR5"&amp;REPT(0,4-LEN(BR201))&amp;BR201</f>
        <v>CR50600</v>
      </c>
      <c r="B201" s="45" t="s">
        <v>505</v>
      </c>
      <c r="C201" s="161" t="s">
        <v>2301</v>
      </c>
      <c r="D201" s="46" t="s">
        <v>7</v>
      </c>
      <c r="E201" s="243"/>
      <c r="F201" s="48" t="s">
        <v>57</v>
      </c>
      <c r="G201" s="48" t="s">
        <v>99</v>
      </c>
      <c r="H201" s="48" t="s">
        <v>329</v>
      </c>
      <c r="I201" s="616" t="s">
        <v>505</v>
      </c>
      <c r="J201" s="636" t="s">
        <v>1808</v>
      </c>
      <c r="K201" s="636" t="s">
        <v>1801</v>
      </c>
      <c r="L201" s="223" t="s">
        <v>1799</v>
      </c>
      <c r="M201" s="48">
        <v>4.3959999999999999</v>
      </c>
      <c r="N201" s="44">
        <v>1</v>
      </c>
      <c r="O201" s="210"/>
      <c r="P201" s="210"/>
      <c r="Q201" s="49"/>
      <c r="R201" s="50"/>
      <c r="S201" s="51"/>
      <c r="T201" s="52"/>
      <c r="U201" s="124"/>
      <c r="V201" s="54"/>
      <c r="W201" s="55"/>
      <c r="X201" s="56"/>
      <c r="Y201" s="57"/>
      <c r="Z201" s="58"/>
      <c r="AA201" s="59"/>
      <c r="AB201" s="69"/>
      <c r="AC201" s="69"/>
      <c r="AD201" s="213">
        <f t="shared" ref="AD201" si="381">SUM(Q201:AC201)</f>
        <v>0</v>
      </c>
      <c r="AE201" s="61">
        <f t="shared" ref="AE201" si="382">N201*AD201</f>
        <v>0</v>
      </c>
      <c r="AF201" s="62"/>
      <c r="AG201" s="62"/>
      <c r="AH201" s="63"/>
      <c r="AI201" s="62"/>
      <c r="AJ201" s="62"/>
      <c r="AK201" s="62"/>
      <c r="AL201" s="516"/>
      <c r="AM201" s="510"/>
      <c r="AN201" s="62">
        <f>ROUND(CEILING(AR201*('Summary '!$J$2/100+1),5),0)-1</f>
        <v>149</v>
      </c>
      <c r="AO201" s="63">
        <f t="shared" ref="AO201" si="383">IF(P201=TRUE,-0.05,0)</f>
        <v>0</v>
      </c>
      <c r="AP201" s="63">
        <f t="shared" ref="AP201" si="384">IF(O201=TRUE,0.15,0)</f>
        <v>0</v>
      </c>
      <c r="AQ201" s="63"/>
      <c r="AR201" s="62">
        <v>119</v>
      </c>
      <c r="AS201" s="62"/>
      <c r="AT201" s="514"/>
      <c r="AU201" s="515"/>
      <c r="AV201" s="511">
        <f t="shared" ref="AV201" si="385">IF(OrderFormType="Wholesale",CEILING(AR201*ExchRate,ExchRateRoundUpTo),CEILING(AN201*ExchRate,ExchRateRoundUpTo)/1.22)</f>
        <v>119</v>
      </c>
      <c r="AW201" s="511">
        <f t="shared" ref="AW201" si="386">AV201*(1+AO201+AP201)</f>
        <v>119</v>
      </c>
      <c r="AX201" s="64"/>
      <c r="AY201" s="65"/>
      <c r="AZ201" s="66"/>
      <c r="BA201" s="67"/>
      <c r="BB201" s="68"/>
      <c r="BC201" s="45">
        <f t="shared" ref="BC201" si="387">SUM(AX201:BB201)</f>
        <v>0</v>
      </c>
      <c r="BD201" s="44">
        <f t="shared" ref="BD201" si="388">N201*BC201</f>
        <v>0</v>
      </c>
      <c r="BE201" s="512">
        <f t="shared" ref="BE201" si="389">AV201*(1.05+AO201+AP201)</f>
        <v>124.95</v>
      </c>
      <c r="BF201" s="69"/>
      <c r="BG201" s="210">
        <f t="shared" ref="BG201" si="390">$N201*BF201</f>
        <v>0</v>
      </c>
      <c r="BH201" s="512">
        <f t="shared" si="372"/>
        <v>130.9</v>
      </c>
      <c r="BI201" s="69"/>
      <c r="BJ201" s="44">
        <f t="shared" ref="BJ201" si="391">N201*BI201</f>
        <v>0</v>
      </c>
      <c r="BK201" s="512">
        <f t="shared" ref="BK201" si="392">AV201*(1.15+AO201+AP201)</f>
        <v>136.85</v>
      </c>
      <c r="BL201" s="69"/>
      <c r="BM201" s="210">
        <f t="shared" ref="BM201" si="393">N201*BL201</f>
        <v>0</v>
      </c>
      <c r="BN201" s="512">
        <f t="shared" ref="BN201" si="394">AV201*(1.2+AO201+AP201)</f>
        <v>142.79999999999998</v>
      </c>
      <c r="BO201" s="397">
        <f t="shared" ref="BO201" si="395">(AD201*AW201)+(BC201*BE201)+(BF201*BH201)+(BI201*BK201)+(BL201*BN201)</f>
        <v>0</v>
      </c>
      <c r="BP201" s="210">
        <f t="shared" ref="BP201" si="396">AD201+BC201+BF201+BI201+BL201</f>
        <v>0</v>
      </c>
      <c r="BQ201" s="44">
        <f t="shared" ref="BQ201" si="397">N201*BP201</f>
        <v>0</v>
      </c>
      <c r="BR201" s="70">
        <v>600</v>
      </c>
    </row>
    <row r="202" spans="1:70" ht="12.75" customHeight="1">
      <c r="A202" s="44" t="str">
        <f t="shared" ref="A202" si="398">"CR5"&amp;REPT(0,4-LEN(BR202))&amp;BR202</f>
        <v>CR50601</v>
      </c>
      <c r="B202" s="45" t="s">
        <v>505</v>
      </c>
      <c r="C202" s="161" t="s">
        <v>2302</v>
      </c>
      <c r="D202" s="46" t="s">
        <v>7</v>
      </c>
      <c r="E202" s="243"/>
      <c r="F202" s="48" t="s">
        <v>57</v>
      </c>
      <c r="G202" s="48" t="s">
        <v>99</v>
      </c>
      <c r="H202" s="48" t="s">
        <v>329</v>
      </c>
      <c r="I202" s="616" t="s">
        <v>505</v>
      </c>
      <c r="J202" s="636" t="s">
        <v>1808</v>
      </c>
      <c r="K202" s="636" t="s">
        <v>1801</v>
      </c>
      <c r="L202" s="223" t="s">
        <v>1799</v>
      </c>
      <c r="M202" s="48">
        <v>7.9950000000000001</v>
      </c>
      <c r="N202" s="44">
        <v>1</v>
      </c>
      <c r="O202" s="210"/>
      <c r="P202" s="210"/>
      <c r="Q202" s="49"/>
      <c r="R202" s="50"/>
      <c r="S202" s="51"/>
      <c r="T202" s="52"/>
      <c r="U202" s="124"/>
      <c r="V202" s="54"/>
      <c r="W202" s="55"/>
      <c r="X202" s="56"/>
      <c r="Y202" s="57"/>
      <c r="Z202" s="58"/>
      <c r="AA202" s="59"/>
      <c r="AB202" s="69"/>
      <c r="AC202" s="69"/>
      <c r="AD202" s="213">
        <f t="shared" ref="AD202" si="399">SUM(Q202:AC202)</f>
        <v>0</v>
      </c>
      <c r="AE202" s="61">
        <f t="shared" ref="AE202" si="400">N202*AD202</f>
        <v>0</v>
      </c>
      <c r="AF202" s="62"/>
      <c r="AG202" s="62"/>
      <c r="AH202" s="63"/>
      <c r="AI202" s="62"/>
      <c r="AJ202" s="62"/>
      <c r="AK202" s="62"/>
      <c r="AL202" s="516"/>
      <c r="AM202" s="510"/>
      <c r="AN202" s="62">
        <f>ROUND(CEILING(AR202*('Summary '!$J$2/100+1),5),0)-1</f>
        <v>179</v>
      </c>
      <c r="AO202" s="63">
        <f t="shared" ref="AO202" si="401">IF(P202=TRUE,-0.05,0)</f>
        <v>0</v>
      </c>
      <c r="AP202" s="63">
        <f t="shared" ref="AP202" si="402">IF(O202=TRUE,0.15,0)</f>
        <v>0</v>
      </c>
      <c r="AQ202" s="63"/>
      <c r="AR202" s="62">
        <v>144</v>
      </c>
      <c r="AS202" s="62"/>
      <c r="AT202" s="514"/>
      <c r="AU202" s="515"/>
      <c r="AV202" s="511">
        <f t="shared" ref="AV202" si="403">IF(OrderFormType="Wholesale",CEILING(AR202*ExchRate,ExchRateRoundUpTo),CEILING(AN202*ExchRate,ExchRateRoundUpTo)/1.22)</f>
        <v>144</v>
      </c>
      <c r="AW202" s="511">
        <f t="shared" ref="AW202" si="404">AV202*(1+AO202+AP202)</f>
        <v>144</v>
      </c>
      <c r="AX202" s="64"/>
      <c r="AY202" s="65"/>
      <c r="AZ202" s="66"/>
      <c r="BA202" s="67"/>
      <c r="BB202" s="68"/>
      <c r="BC202" s="45">
        <f t="shared" ref="BC202" si="405">SUM(AX202:BB202)</f>
        <v>0</v>
      </c>
      <c r="BD202" s="44">
        <f t="shared" ref="BD202" si="406">N202*BC202</f>
        <v>0</v>
      </c>
      <c r="BE202" s="512">
        <f t="shared" ref="BE202" si="407">AV202*(1.05+AO202+AP202)</f>
        <v>151.20000000000002</v>
      </c>
      <c r="BF202" s="69"/>
      <c r="BG202" s="210">
        <f t="shared" ref="BG202" si="408">$N202*BF202</f>
        <v>0</v>
      </c>
      <c r="BH202" s="512">
        <f t="shared" si="372"/>
        <v>158.4</v>
      </c>
      <c r="BI202" s="69"/>
      <c r="BJ202" s="44">
        <f t="shared" ref="BJ202" si="409">N202*BI202</f>
        <v>0</v>
      </c>
      <c r="BK202" s="512">
        <f t="shared" ref="BK202" si="410">AV202*(1.15+AO202+AP202)</f>
        <v>165.6</v>
      </c>
      <c r="BL202" s="69"/>
      <c r="BM202" s="210">
        <f t="shared" ref="BM202" si="411">N202*BL202</f>
        <v>0</v>
      </c>
      <c r="BN202" s="512">
        <f t="shared" ref="BN202" si="412">AV202*(1.2+AO202+AP202)</f>
        <v>172.79999999999998</v>
      </c>
      <c r="BO202" s="397">
        <f t="shared" ref="BO202" si="413">(AD202*AW202)+(BC202*BE202)+(BF202*BH202)+(BI202*BK202)+(BL202*BN202)</f>
        <v>0</v>
      </c>
      <c r="BP202" s="210">
        <f t="shared" ref="BP202" si="414">AD202+BC202+BF202+BI202+BL202</f>
        <v>0</v>
      </c>
      <c r="BQ202" s="44">
        <f t="shared" ref="BQ202" si="415">N202*BP202</f>
        <v>0</v>
      </c>
      <c r="BR202" s="70">
        <v>601</v>
      </c>
    </row>
    <row r="203" spans="1:70" ht="12.75" customHeight="1">
      <c r="A203" s="44" t="str">
        <f t="shared" ref="A203" si="416">"CR5"&amp;REPT(0,4-LEN(BR203))&amp;BR203</f>
        <v>CR50602</v>
      </c>
      <c r="B203" s="45" t="s">
        <v>505</v>
      </c>
      <c r="C203" s="161" t="s">
        <v>2303</v>
      </c>
      <c r="D203" s="46" t="s">
        <v>7</v>
      </c>
      <c r="E203" s="243"/>
      <c r="F203" s="48" t="s">
        <v>57</v>
      </c>
      <c r="G203" s="48" t="s">
        <v>99</v>
      </c>
      <c r="H203" s="48" t="s">
        <v>329</v>
      </c>
      <c r="I203" s="616" t="s">
        <v>505</v>
      </c>
      <c r="J203" s="636" t="s">
        <v>1808</v>
      </c>
      <c r="K203" s="636" t="s">
        <v>1801</v>
      </c>
      <c r="L203" s="223" t="s">
        <v>1799</v>
      </c>
      <c r="M203" s="48">
        <v>7.4880000000000004</v>
      </c>
      <c r="N203" s="44">
        <v>1</v>
      </c>
      <c r="O203" s="210"/>
      <c r="P203" s="210"/>
      <c r="Q203" s="49"/>
      <c r="R203" s="50"/>
      <c r="S203" s="51"/>
      <c r="T203" s="52"/>
      <c r="U203" s="124"/>
      <c r="V203" s="54"/>
      <c r="W203" s="55"/>
      <c r="X203" s="56"/>
      <c r="Y203" s="57"/>
      <c r="Z203" s="58"/>
      <c r="AA203" s="59"/>
      <c r="AB203" s="69"/>
      <c r="AC203" s="69"/>
      <c r="AD203" s="213">
        <f t="shared" ref="AD203" si="417">SUM(Q203:AC203)</f>
        <v>0</v>
      </c>
      <c r="AE203" s="61">
        <f t="shared" ref="AE203" si="418">N203*AD203</f>
        <v>0</v>
      </c>
      <c r="AF203" s="62"/>
      <c r="AG203" s="62"/>
      <c r="AH203" s="63"/>
      <c r="AI203" s="62"/>
      <c r="AJ203" s="62"/>
      <c r="AK203" s="62"/>
      <c r="AL203" s="516"/>
      <c r="AM203" s="510"/>
      <c r="AN203" s="62">
        <f>ROUND(CEILING(AR203*('Summary '!$J$2/100+1),5),0)-1</f>
        <v>179</v>
      </c>
      <c r="AO203" s="63">
        <f t="shared" ref="AO203" si="419">IF(P203=TRUE,-0.05,0)</f>
        <v>0</v>
      </c>
      <c r="AP203" s="63">
        <f t="shared" ref="AP203" si="420">IF(O203=TRUE,0.15,0)</f>
        <v>0</v>
      </c>
      <c r="AQ203" s="63"/>
      <c r="AR203" s="62">
        <v>144</v>
      </c>
      <c r="AS203" s="62"/>
      <c r="AT203" s="514"/>
      <c r="AU203" s="515"/>
      <c r="AV203" s="511">
        <f t="shared" ref="AV203" si="421">IF(OrderFormType="Wholesale",CEILING(AR203*ExchRate,ExchRateRoundUpTo),CEILING(AN203*ExchRate,ExchRateRoundUpTo)/1.22)</f>
        <v>144</v>
      </c>
      <c r="AW203" s="511">
        <f t="shared" ref="AW203" si="422">AV203*(1+AO203+AP203)</f>
        <v>144</v>
      </c>
      <c r="AX203" s="64"/>
      <c r="AY203" s="65"/>
      <c r="AZ203" s="66"/>
      <c r="BA203" s="67"/>
      <c r="BB203" s="68"/>
      <c r="BC203" s="45">
        <f t="shared" ref="BC203" si="423">SUM(AX203:BB203)</f>
        <v>0</v>
      </c>
      <c r="BD203" s="44">
        <f t="shared" ref="BD203" si="424">N203*BC203</f>
        <v>0</v>
      </c>
      <c r="BE203" s="512">
        <f t="shared" ref="BE203" si="425">AV203*(1.05+AO203+AP203)</f>
        <v>151.20000000000002</v>
      </c>
      <c r="BF203" s="69"/>
      <c r="BG203" s="210">
        <f t="shared" ref="BG203" si="426">$N203*BF203</f>
        <v>0</v>
      </c>
      <c r="BH203" s="512">
        <f t="shared" si="372"/>
        <v>158.4</v>
      </c>
      <c r="BI203" s="69"/>
      <c r="BJ203" s="44">
        <f t="shared" ref="BJ203" si="427">N203*BI203</f>
        <v>0</v>
      </c>
      <c r="BK203" s="512">
        <f t="shared" ref="BK203" si="428">AV203*(1.15+AO203+AP203)</f>
        <v>165.6</v>
      </c>
      <c r="BL203" s="69"/>
      <c r="BM203" s="210">
        <f t="shared" ref="BM203" si="429">N203*BL203</f>
        <v>0</v>
      </c>
      <c r="BN203" s="512">
        <f t="shared" ref="BN203" si="430">AV203*(1.2+AO203+AP203)</f>
        <v>172.79999999999998</v>
      </c>
      <c r="BO203" s="397">
        <f t="shared" ref="BO203" si="431">(AD203*AW203)+(BC203*BE203)+(BF203*BH203)+(BI203*BK203)+(BL203*BN203)</f>
        <v>0</v>
      </c>
      <c r="BP203" s="210">
        <f t="shared" ref="BP203" si="432">AD203+BC203+BF203+BI203+BL203</f>
        <v>0</v>
      </c>
      <c r="BQ203" s="44">
        <f t="shared" ref="BQ203" si="433">N203*BP203</f>
        <v>0</v>
      </c>
      <c r="BR203" s="70">
        <v>602</v>
      </c>
    </row>
    <row r="204" spans="1:70" ht="12.75" customHeight="1">
      <c r="A204" s="44" t="str">
        <f t="shared" si="365"/>
        <v>CR50603</v>
      </c>
      <c r="B204" s="45" t="s">
        <v>505</v>
      </c>
      <c r="C204" s="45" t="s">
        <v>564</v>
      </c>
      <c r="D204" s="46" t="s">
        <v>7</v>
      </c>
      <c r="E204" s="243"/>
      <c r="F204" s="48" t="s">
        <v>57</v>
      </c>
      <c r="G204" s="48" t="s">
        <v>99</v>
      </c>
      <c r="H204" s="48" t="s">
        <v>329</v>
      </c>
      <c r="I204" s="616" t="s">
        <v>505</v>
      </c>
      <c r="J204" s="636" t="s">
        <v>1808</v>
      </c>
      <c r="K204" s="636" t="s">
        <v>1801</v>
      </c>
      <c r="L204" s="223" t="s">
        <v>1799</v>
      </c>
      <c r="M204" s="48">
        <v>5.6219999999999999</v>
      </c>
      <c r="N204" s="44">
        <v>1</v>
      </c>
      <c r="O204" s="210"/>
      <c r="P204" s="210"/>
      <c r="Q204" s="49"/>
      <c r="R204" s="50"/>
      <c r="S204" s="51"/>
      <c r="T204" s="52"/>
      <c r="U204" s="124"/>
      <c r="V204" s="54"/>
      <c r="W204" s="55"/>
      <c r="X204" s="56"/>
      <c r="Y204" s="57"/>
      <c r="Z204" s="58"/>
      <c r="AA204" s="59"/>
      <c r="AB204" s="69"/>
      <c r="AC204" s="69"/>
      <c r="AD204" s="213">
        <f t="shared" si="228"/>
        <v>0</v>
      </c>
      <c r="AE204" s="61">
        <f t="shared" si="366"/>
        <v>0</v>
      </c>
      <c r="AF204" s="62"/>
      <c r="AG204" s="62"/>
      <c r="AH204" s="63"/>
      <c r="AI204" s="62"/>
      <c r="AJ204" s="62"/>
      <c r="AK204" s="62"/>
      <c r="AL204" s="516"/>
      <c r="AM204" s="510"/>
      <c r="AN204" s="62">
        <f>ROUND(CEILING(AR204*('Summary '!$J$2/100+1),5),0)-1</f>
        <v>164</v>
      </c>
      <c r="AO204" s="63">
        <f t="shared" si="269"/>
        <v>0</v>
      </c>
      <c r="AP204" s="63">
        <f t="shared" si="270"/>
        <v>0</v>
      </c>
      <c r="AQ204" s="63"/>
      <c r="AR204" s="62">
        <v>134</v>
      </c>
      <c r="AS204" s="62"/>
      <c r="AT204" s="514"/>
      <c r="AU204" s="515"/>
      <c r="AV204" s="511">
        <f t="shared" si="367"/>
        <v>134</v>
      </c>
      <c r="AW204" s="511">
        <f t="shared" si="368"/>
        <v>134</v>
      </c>
      <c r="AX204" s="64"/>
      <c r="AY204" s="65"/>
      <c r="AZ204" s="66"/>
      <c r="BA204" s="67"/>
      <c r="BB204" s="68"/>
      <c r="BC204" s="45">
        <f t="shared" si="369"/>
        <v>0</v>
      </c>
      <c r="BD204" s="44">
        <f t="shared" si="370"/>
        <v>0</v>
      </c>
      <c r="BE204" s="512">
        <f t="shared" si="371"/>
        <v>140.70000000000002</v>
      </c>
      <c r="BF204" s="69"/>
      <c r="BG204" s="210">
        <f t="shared" ref="BG204:BG216" si="434">$N204*BF204</f>
        <v>0</v>
      </c>
      <c r="BH204" s="512">
        <f t="shared" si="372"/>
        <v>147.4</v>
      </c>
      <c r="BI204" s="69"/>
      <c r="BJ204" s="44">
        <f t="shared" si="373"/>
        <v>0</v>
      </c>
      <c r="BK204" s="512">
        <f t="shared" si="374"/>
        <v>154.1</v>
      </c>
      <c r="BL204" s="69"/>
      <c r="BM204" s="210">
        <f t="shared" si="375"/>
        <v>0</v>
      </c>
      <c r="BN204" s="512">
        <f t="shared" si="376"/>
        <v>160.79999999999998</v>
      </c>
      <c r="BO204" s="397">
        <f t="shared" si="377"/>
        <v>0</v>
      </c>
      <c r="BP204" s="210">
        <f t="shared" si="378"/>
        <v>0</v>
      </c>
      <c r="BQ204" s="44">
        <f t="shared" si="379"/>
        <v>0</v>
      </c>
      <c r="BR204" s="70">
        <v>603</v>
      </c>
    </row>
    <row r="205" spans="1:70" ht="12.75" customHeight="1">
      <c r="A205" s="44" t="str">
        <f t="shared" si="365"/>
        <v>CR50691</v>
      </c>
      <c r="B205" s="45" t="s">
        <v>505</v>
      </c>
      <c r="C205" s="161" t="s">
        <v>2304</v>
      </c>
      <c r="D205" s="46" t="s">
        <v>7</v>
      </c>
      <c r="E205" s="243"/>
      <c r="F205" s="48" t="s">
        <v>57</v>
      </c>
      <c r="G205" s="48" t="s">
        <v>99</v>
      </c>
      <c r="H205" s="48" t="s">
        <v>329</v>
      </c>
      <c r="I205" s="616" t="s">
        <v>505</v>
      </c>
      <c r="J205" s="636" t="s">
        <v>1808</v>
      </c>
      <c r="K205" s="636" t="s">
        <v>1801</v>
      </c>
      <c r="L205" s="223" t="s">
        <v>1799</v>
      </c>
      <c r="M205" s="48">
        <v>9.3379999999999992</v>
      </c>
      <c r="N205" s="44">
        <v>1</v>
      </c>
      <c r="O205" s="210"/>
      <c r="P205" s="210"/>
      <c r="Q205" s="49"/>
      <c r="R205" s="50"/>
      <c r="S205" s="51"/>
      <c r="T205" s="52"/>
      <c r="U205" s="124"/>
      <c r="V205" s="54"/>
      <c r="W205" s="55"/>
      <c r="X205" s="56"/>
      <c r="Y205" s="57"/>
      <c r="Z205" s="58"/>
      <c r="AA205" s="59"/>
      <c r="AB205" s="69"/>
      <c r="AC205" s="69"/>
      <c r="AD205" s="213">
        <f t="shared" si="228"/>
        <v>0</v>
      </c>
      <c r="AE205" s="61">
        <f t="shared" si="366"/>
        <v>0</v>
      </c>
      <c r="AF205" s="62"/>
      <c r="AG205" s="62"/>
      <c r="AH205" s="63"/>
      <c r="AI205" s="62"/>
      <c r="AJ205" s="62"/>
      <c r="AK205" s="62"/>
      <c r="AL205" s="516"/>
      <c r="AM205" s="510"/>
      <c r="AN205" s="62">
        <f>ROUND(CEILING(AR205*('Summary '!$J$2/100+1),5),0)-1</f>
        <v>214</v>
      </c>
      <c r="AO205" s="63">
        <f t="shared" si="269"/>
        <v>0</v>
      </c>
      <c r="AP205" s="63">
        <f t="shared" si="270"/>
        <v>0</v>
      </c>
      <c r="AQ205" s="63"/>
      <c r="AR205" s="62">
        <v>174</v>
      </c>
      <c r="AS205" s="62"/>
      <c r="AT205" s="514"/>
      <c r="AU205" s="515"/>
      <c r="AV205" s="511">
        <f t="shared" si="367"/>
        <v>174</v>
      </c>
      <c r="AW205" s="511">
        <f t="shared" si="368"/>
        <v>174</v>
      </c>
      <c r="AX205" s="64"/>
      <c r="AY205" s="65"/>
      <c r="AZ205" s="66"/>
      <c r="BA205" s="67"/>
      <c r="BB205" s="68"/>
      <c r="BC205" s="45">
        <f t="shared" si="369"/>
        <v>0</v>
      </c>
      <c r="BD205" s="44">
        <f t="shared" si="370"/>
        <v>0</v>
      </c>
      <c r="BE205" s="512">
        <f t="shared" si="371"/>
        <v>182.70000000000002</v>
      </c>
      <c r="BF205" s="69"/>
      <c r="BG205" s="210">
        <f t="shared" si="434"/>
        <v>0</v>
      </c>
      <c r="BH205" s="512">
        <f t="shared" si="372"/>
        <v>191.4</v>
      </c>
      <c r="BI205" s="69"/>
      <c r="BJ205" s="44">
        <f t="shared" si="373"/>
        <v>0</v>
      </c>
      <c r="BK205" s="512">
        <f t="shared" si="374"/>
        <v>200.1</v>
      </c>
      <c r="BL205" s="69"/>
      <c r="BM205" s="210">
        <f t="shared" si="375"/>
        <v>0</v>
      </c>
      <c r="BN205" s="512">
        <f t="shared" si="376"/>
        <v>208.79999999999998</v>
      </c>
      <c r="BO205" s="397">
        <f t="shared" si="377"/>
        <v>0</v>
      </c>
      <c r="BP205" s="210">
        <f t="shared" si="378"/>
        <v>0</v>
      </c>
      <c r="BQ205" s="44">
        <f t="shared" si="379"/>
        <v>0</v>
      </c>
      <c r="BR205" s="70">
        <v>691</v>
      </c>
    </row>
    <row r="206" spans="1:70" ht="12.75" customHeight="1">
      <c r="A206" s="44" t="str">
        <f t="shared" si="365"/>
        <v>CR50690</v>
      </c>
      <c r="B206" s="45" t="s">
        <v>505</v>
      </c>
      <c r="C206" s="45" t="s">
        <v>565</v>
      </c>
      <c r="D206" s="46" t="s">
        <v>7</v>
      </c>
      <c r="E206" s="243"/>
      <c r="F206" s="48" t="s">
        <v>57</v>
      </c>
      <c r="G206" s="48" t="s">
        <v>99</v>
      </c>
      <c r="H206" s="48" t="s">
        <v>329</v>
      </c>
      <c r="I206" s="616" t="s">
        <v>505</v>
      </c>
      <c r="J206" s="636" t="s">
        <v>1808</v>
      </c>
      <c r="K206" s="636" t="s">
        <v>1801</v>
      </c>
      <c r="L206" s="223" t="s">
        <v>1799</v>
      </c>
      <c r="M206" s="48">
        <v>8.1590000000000007</v>
      </c>
      <c r="N206" s="44">
        <v>1</v>
      </c>
      <c r="O206" s="210"/>
      <c r="P206" s="210"/>
      <c r="Q206" s="49"/>
      <c r="R206" s="50"/>
      <c r="S206" s="51"/>
      <c r="T206" s="52"/>
      <c r="U206" s="124"/>
      <c r="V206" s="54"/>
      <c r="W206" s="55"/>
      <c r="X206" s="56"/>
      <c r="Y206" s="57"/>
      <c r="Z206" s="58"/>
      <c r="AA206" s="59"/>
      <c r="AB206" s="69"/>
      <c r="AC206" s="69"/>
      <c r="AD206" s="213">
        <f t="shared" si="228"/>
        <v>0</v>
      </c>
      <c r="AE206" s="61">
        <f t="shared" si="366"/>
        <v>0</v>
      </c>
      <c r="AF206" s="62"/>
      <c r="AG206" s="62"/>
      <c r="AH206" s="63"/>
      <c r="AI206" s="62"/>
      <c r="AJ206" s="62"/>
      <c r="AK206" s="62"/>
      <c r="AL206" s="516"/>
      <c r="AM206" s="510"/>
      <c r="AN206" s="62">
        <f>ROUND(CEILING(AR206*('Summary '!$J$2/100+1),5),0)-1</f>
        <v>204</v>
      </c>
      <c r="AO206" s="63">
        <f t="shared" si="269"/>
        <v>0</v>
      </c>
      <c r="AP206" s="63">
        <f t="shared" si="270"/>
        <v>0</v>
      </c>
      <c r="AQ206" s="63"/>
      <c r="AR206" s="62">
        <v>164</v>
      </c>
      <c r="AS206" s="62"/>
      <c r="AT206" s="514"/>
      <c r="AU206" s="515"/>
      <c r="AV206" s="511">
        <f t="shared" si="367"/>
        <v>164</v>
      </c>
      <c r="AW206" s="511">
        <f t="shared" si="368"/>
        <v>164</v>
      </c>
      <c r="AX206" s="64"/>
      <c r="AY206" s="65"/>
      <c r="AZ206" s="66"/>
      <c r="BA206" s="67"/>
      <c r="BB206" s="68"/>
      <c r="BC206" s="45">
        <f t="shared" si="369"/>
        <v>0</v>
      </c>
      <c r="BD206" s="44">
        <f t="shared" si="370"/>
        <v>0</v>
      </c>
      <c r="BE206" s="512">
        <f t="shared" si="371"/>
        <v>172.20000000000002</v>
      </c>
      <c r="BF206" s="69"/>
      <c r="BG206" s="210">
        <f t="shared" si="434"/>
        <v>0</v>
      </c>
      <c r="BH206" s="512">
        <f t="shared" si="372"/>
        <v>180.4</v>
      </c>
      <c r="BI206" s="69"/>
      <c r="BJ206" s="44">
        <f t="shared" si="373"/>
        <v>0</v>
      </c>
      <c r="BK206" s="512">
        <f t="shared" si="374"/>
        <v>188.6</v>
      </c>
      <c r="BL206" s="69"/>
      <c r="BM206" s="210">
        <f t="shared" si="375"/>
        <v>0</v>
      </c>
      <c r="BN206" s="512">
        <f t="shared" si="376"/>
        <v>196.79999999999998</v>
      </c>
      <c r="BO206" s="397">
        <f t="shared" si="377"/>
        <v>0</v>
      </c>
      <c r="BP206" s="210">
        <f t="shared" si="378"/>
        <v>0</v>
      </c>
      <c r="BQ206" s="44">
        <f t="shared" si="379"/>
        <v>0</v>
      </c>
      <c r="BR206" s="70">
        <v>690</v>
      </c>
    </row>
    <row r="207" spans="1:70" ht="12.75" customHeight="1">
      <c r="A207" s="44" t="str">
        <f t="shared" si="365"/>
        <v>CR50688</v>
      </c>
      <c r="B207" s="45" t="s">
        <v>505</v>
      </c>
      <c r="C207" s="45" t="s">
        <v>566</v>
      </c>
      <c r="D207" s="46" t="s">
        <v>7</v>
      </c>
      <c r="E207" s="243"/>
      <c r="F207" s="48" t="s">
        <v>57</v>
      </c>
      <c r="G207" s="48" t="s">
        <v>99</v>
      </c>
      <c r="H207" s="48" t="s">
        <v>329</v>
      </c>
      <c r="I207" s="616" t="s">
        <v>505</v>
      </c>
      <c r="J207" s="636" t="s">
        <v>1808</v>
      </c>
      <c r="K207" s="636" t="s">
        <v>1801</v>
      </c>
      <c r="L207" s="223" t="s">
        <v>1799</v>
      </c>
      <c r="M207" s="48">
        <v>4.4000000000000004</v>
      </c>
      <c r="N207" s="44">
        <v>1</v>
      </c>
      <c r="O207" s="210"/>
      <c r="P207" s="210"/>
      <c r="Q207" s="49"/>
      <c r="R207" s="50"/>
      <c r="S207" s="51"/>
      <c r="T207" s="52"/>
      <c r="U207" s="124"/>
      <c r="V207" s="54"/>
      <c r="W207" s="55"/>
      <c r="X207" s="56"/>
      <c r="Y207" s="57"/>
      <c r="Z207" s="58"/>
      <c r="AA207" s="59"/>
      <c r="AB207" s="69"/>
      <c r="AC207" s="69"/>
      <c r="AD207" s="213">
        <f t="shared" ref="AD207:AD216" si="435">SUM(Q207:AC207)</f>
        <v>0</v>
      </c>
      <c r="AE207" s="61">
        <f t="shared" si="366"/>
        <v>0</v>
      </c>
      <c r="AF207" s="62"/>
      <c r="AG207" s="62"/>
      <c r="AH207" s="63"/>
      <c r="AI207" s="62"/>
      <c r="AJ207" s="62"/>
      <c r="AK207" s="62"/>
      <c r="AL207" s="516"/>
      <c r="AM207" s="510"/>
      <c r="AN207" s="62">
        <f>ROUND(CEILING(AR207*('Summary '!$J$2/100+1),5),0)-1</f>
        <v>149</v>
      </c>
      <c r="AO207" s="63">
        <f t="shared" si="269"/>
        <v>0</v>
      </c>
      <c r="AP207" s="63">
        <f t="shared" si="270"/>
        <v>0</v>
      </c>
      <c r="AQ207" s="63"/>
      <c r="AR207" s="62">
        <v>119</v>
      </c>
      <c r="AS207" s="62"/>
      <c r="AT207" s="514"/>
      <c r="AU207" s="515"/>
      <c r="AV207" s="511">
        <f t="shared" si="367"/>
        <v>119</v>
      </c>
      <c r="AW207" s="511">
        <f t="shared" si="368"/>
        <v>119</v>
      </c>
      <c r="AX207" s="64"/>
      <c r="AY207" s="65"/>
      <c r="AZ207" s="66"/>
      <c r="BA207" s="67"/>
      <c r="BB207" s="68"/>
      <c r="BC207" s="45">
        <f t="shared" si="369"/>
        <v>0</v>
      </c>
      <c r="BD207" s="44">
        <f t="shared" si="370"/>
        <v>0</v>
      </c>
      <c r="BE207" s="512">
        <f t="shared" si="371"/>
        <v>124.95</v>
      </c>
      <c r="BF207" s="69"/>
      <c r="BG207" s="210">
        <f t="shared" si="434"/>
        <v>0</v>
      </c>
      <c r="BH207" s="512">
        <f t="shared" si="372"/>
        <v>130.9</v>
      </c>
      <c r="BI207" s="69"/>
      <c r="BJ207" s="44">
        <f t="shared" si="373"/>
        <v>0</v>
      </c>
      <c r="BK207" s="512">
        <f t="shared" si="374"/>
        <v>136.85</v>
      </c>
      <c r="BL207" s="69"/>
      <c r="BM207" s="210">
        <f t="shared" si="375"/>
        <v>0</v>
      </c>
      <c r="BN207" s="512">
        <f t="shared" si="376"/>
        <v>142.79999999999998</v>
      </c>
      <c r="BO207" s="397">
        <f t="shared" si="377"/>
        <v>0</v>
      </c>
      <c r="BP207" s="210">
        <f t="shared" si="378"/>
        <v>0</v>
      </c>
      <c r="BQ207" s="44">
        <f t="shared" si="379"/>
        <v>0</v>
      </c>
      <c r="BR207" s="70">
        <v>688</v>
      </c>
    </row>
    <row r="208" spans="1:70" ht="12.75" customHeight="1">
      <c r="A208" s="44" t="str">
        <f t="shared" si="365"/>
        <v>CR50682</v>
      </c>
      <c r="B208" s="45" t="s">
        <v>505</v>
      </c>
      <c r="C208" s="161" t="s">
        <v>2305</v>
      </c>
      <c r="D208" s="46" t="s">
        <v>7</v>
      </c>
      <c r="E208" s="243"/>
      <c r="F208" s="48" t="s">
        <v>57</v>
      </c>
      <c r="G208" s="48" t="s">
        <v>99</v>
      </c>
      <c r="H208" s="48" t="s">
        <v>329</v>
      </c>
      <c r="I208" s="616" t="s">
        <v>505</v>
      </c>
      <c r="J208" s="636" t="s">
        <v>1808</v>
      </c>
      <c r="K208" s="636" t="s">
        <v>1801</v>
      </c>
      <c r="L208" s="223" t="s">
        <v>1799</v>
      </c>
      <c r="M208" s="48">
        <v>4.0369999999999999</v>
      </c>
      <c r="N208" s="44">
        <v>1</v>
      </c>
      <c r="O208" s="210"/>
      <c r="P208" s="210"/>
      <c r="Q208" s="49"/>
      <c r="R208" s="50"/>
      <c r="S208" s="51"/>
      <c r="T208" s="52"/>
      <c r="U208" s="124"/>
      <c r="V208" s="54"/>
      <c r="W208" s="55"/>
      <c r="X208" s="56"/>
      <c r="Y208" s="57"/>
      <c r="Z208" s="58"/>
      <c r="AA208" s="59"/>
      <c r="AB208" s="69"/>
      <c r="AC208" s="69"/>
      <c r="AD208" s="213">
        <f t="shared" si="435"/>
        <v>0</v>
      </c>
      <c r="AE208" s="61">
        <f t="shared" si="366"/>
        <v>0</v>
      </c>
      <c r="AF208" s="62"/>
      <c r="AG208" s="62"/>
      <c r="AH208" s="63"/>
      <c r="AI208" s="62"/>
      <c r="AJ208" s="62"/>
      <c r="AK208" s="62"/>
      <c r="AL208" s="516"/>
      <c r="AM208" s="510"/>
      <c r="AN208" s="62">
        <f>ROUND(CEILING(AR208*('Summary '!$J$2/100+1),5),0)-1</f>
        <v>149</v>
      </c>
      <c r="AO208" s="63">
        <f t="shared" si="269"/>
        <v>0</v>
      </c>
      <c r="AP208" s="63">
        <f t="shared" si="270"/>
        <v>0</v>
      </c>
      <c r="AQ208" s="63"/>
      <c r="AR208" s="62">
        <v>119</v>
      </c>
      <c r="AS208" s="62"/>
      <c r="AT208" s="514"/>
      <c r="AU208" s="515"/>
      <c r="AV208" s="511">
        <f t="shared" si="367"/>
        <v>119</v>
      </c>
      <c r="AW208" s="511">
        <f t="shared" si="368"/>
        <v>119</v>
      </c>
      <c r="AX208" s="64"/>
      <c r="AY208" s="65"/>
      <c r="AZ208" s="66"/>
      <c r="BA208" s="67"/>
      <c r="BB208" s="68"/>
      <c r="BC208" s="45">
        <f t="shared" si="369"/>
        <v>0</v>
      </c>
      <c r="BD208" s="44">
        <f t="shared" si="370"/>
        <v>0</v>
      </c>
      <c r="BE208" s="512">
        <f t="shared" si="371"/>
        <v>124.95</v>
      </c>
      <c r="BF208" s="69"/>
      <c r="BG208" s="210">
        <f t="shared" si="434"/>
        <v>0</v>
      </c>
      <c r="BH208" s="512">
        <f t="shared" si="372"/>
        <v>130.9</v>
      </c>
      <c r="BI208" s="69"/>
      <c r="BJ208" s="44">
        <f t="shared" si="373"/>
        <v>0</v>
      </c>
      <c r="BK208" s="512">
        <f t="shared" si="374"/>
        <v>136.85</v>
      </c>
      <c r="BL208" s="69"/>
      <c r="BM208" s="210">
        <f t="shared" si="375"/>
        <v>0</v>
      </c>
      <c r="BN208" s="512">
        <f t="shared" si="376"/>
        <v>142.79999999999998</v>
      </c>
      <c r="BO208" s="397">
        <f t="shared" si="377"/>
        <v>0</v>
      </c>
      <c r="BP208" s="210">
        <f t="shared" si="378"/>
        <v>0</v>
      </c>
      <c r="BQ208" s="44">
        <f t="shared" si="379"/>
        <v>0</v>
      </c>
      <c r="BR208" s="70">
        <v>682</v>
      </c>
    </row>
    <row r="209" spans="1:293" ht="12.75" customHeight="1">
      <c r="A209" s="44" t="str">
        <f t="shared" si="365"/>
        <v>CR50652</v>
      </c>
      <c r="B209" s="45" t="s">
        <v>505</v>
      </c>
      <c r="C209" s="45" t="s">
        <v>567</v>
      </c>
      <c r="D209" s="46" t="s">
        <v>7</v>
      </c>
      <c r="E209" s="243"/>
      <c r="F209" s="48" t="s">
        <v>57</v>
      </c>
      <c r="G209" s="48" t="s">
        <v>99</v>
      </c>
      <c r="H209" s="48" t="s">
        <v>329</v>
      </c>
      <c r="I209" s="616" t="s">
        <v>505</v>
      </c>
      <c r="J209" s="636" t="s">
        <v>1808</v>
      </c>
      <c r="K209" s="636" t="s">
        <v>1801</v>
      </c>
      <c r="L209" s="223" t="s">
        <v>1799</v>
      </c>
      <c r="M209" s="48">
        <v>4.4560000000000004</v>
      </c>
      <c r="N209" s="44">
        <v>1</v>
      </c>
      <c r="O209" s="210"/>
      <c r="P209" s="210"/>
      <c r="Q209" s="49"/>
      <c r="R209" s="50"/>
      <c r="S209" s="51"/>
      <c r="T209" s="52"/>
      <c r="U209" s="124"/>
      <c r="V209" s="54"/>
      <c r="W209" s="55"/>
      <c r="X209" s="56"/>
      <c r="Y209" s="57"/>
      <c r="Z209" s="58"/>
      <c r="AA209" s="59"/>
      <c r="AB209" s="69"/>
      <c r="AC209" s="69"/>
      <c r="AD209" s="213">
        <f t="shared" si="435"/>
        <v>0</v>
      </c>
      <c r="AE209" s="61">
        <f t="shared" ref="AE209" si="436">N209*AD209</f>
        <v>0</v>
      </c>
      <c r="AF209" s="62"/>
      <c r="AG209" s="62"/>
      <c r="AH209" s="63"/>
      <c r="AI209" s="62"/>
      <c r="AJ209" s="62"/>
      <c r="AK209" s="62"/>
      <c r="AL209" s="516"/>
      <c r="AM209" s="510"/>
      <c r="AN209" s="62">
        <f>ROUND(CEILING(AR209*('Summary '!$J$2/100+1),5),0)-1</f>
        <v>154</v>
      </c>
      <c r="AO209" s="63">
        <f t="shared" ref="AO209:AO216" si="437">IF(P209=TRUE,-0.05,0)</f>
        <v>0</v>
      </c>
      <c r="AP209" s="63">
        <f t="shared" ref="AP209:AP216" si="438">IF(O209=TRUE,0.15,0)</f>
        <v>0</v>
      </c>
      <c r="AQ209" s="63"/>
      <c r="AR209" s="62">
        <v>124</v>
      </c>
      <c r="AS209" s="62"/>
      <c r="AT209" s="514"/>
      <c r="AU209" s="515"/>
      <c r="AV209" s="511">
        <f t="shared" si="367"/>
        <v>124</v>
      </c>
      <c r="AW209" s="511">
        <f t="shared" si="368"/>
        <v>124</v>
      </c>
      <c r="AX209" s="64"/>
      <c r="AY209" s="65"/>
      <c r="AZ209" s="66"/>
      <c r="BA209" s="67"/>
      <c r="BB209" s="68"/>
      <c r="BC209" s="45">
        <f t="shared" si="369"/>
        <v>0</v>
      </c>
      <c r="BD209" s="44">
        <f t="shared" si="370"/>
        <v>0</v>
      </c>
      <c r="BE209" s="512">
        <f t="shared" si="371"/>
        <v>130.20000000000002</v>
      </c>
      <c r="BF209" s="69"/>
      <c r="BG209" s="210">
        <f t="shared" si="434"/>
        <v>0</v>
      </c>
      <c r="BH209" s="512">
        <f t="shared" si="372"/>
        <v>136.4</v>
      </c>
      <c r="BI209" s="69"/>
      <c r="BJ209" s="44">
        <f t="shared" si="373"/>
        <v>0</v>
      </c>
      <c r="BK209" s="512">
        <f t="shared" si="374"/>
        <v>142.6</v>
      </c>
      <c r="BL209" s="69"/>
      <c r="BM209" s="210">
        <f t="shared" si="375"/>
        <v>0</v>
      </c>
      <c r="BN209" s="512">
        <f t="shared" si="376"/>
        <v>148.79999999999998</v>
      </c>
      <c r="BO209" s="397">
        <f t="shared" si="377"/>
        <v>0</v>
      </c>
      <c r="BP209" s="210">
        <f t="shared" si="378"/>
        <v>0</v>
      </c>
      <c r="BQ209" s="44">
        <f t="shared" si="379"/>
        <v>0</v>
      </c>
      <c r="BR209" s="70">
        <v>652</v>
      </c>
    </row>
    <row r="210" spans="1:293" ht="12.75" customHeight="1">
      <c r="A210" s="44" t="str">
        <f t="shared" si="365"/>
        <v>CR51175</v>
      </c>
      <c r="B210" s="45" t="s">
        <v>505</v>
      </c>
      <c r="C210" s="45" t="s">
        <v>568</v>
      </c>
      <c r="D210" s="46" t="s">
        <v>7</v>
      </c>
      <c r="E210" s="243"/>
      <c r="F210" s="48" t="s">
        <v>57</v>
      </c>
      <c r="G210" s="48" t="s">
        <v>99</v>
      </c>
      <c r="H210" s="48" t="s">
        <v>329</v>
      </c>
      <c r="I210" s="616" t="s">
        <v>505</v>
      </c>
      <c r="J210" s="636" t="s">
        <v>1808</v>
      </c>
      <c r="K210" s="636" t="s">
        <v>1801</v>
      </c>
      <c r="L210" s="223" t="s">
        <v>1799</v>
      </c>
      <c r="M210" s="48">
        <v>4.0750000000000002</v>
      </c>
      <c r="N210" s="44">
        <v>1</v>
      </c>
      <c r="O210" s="210"/>
      <c r="P210" s="210"/>
      <c r="Q210" s="49"/>
      <c r="R210" s="50"/>
      <c r="S210" s="51"/>
      <c r="T210" s="52"/>
      <c r="U210" s="124"/>
      <c r="V210" s="54"/>
      <c r="W210" s="55"/>
      <c r="X210" s="56"/>
      <c r="Y210" s="57"/>
      <c r="Z210" s="58"/>
      <c r="AA210" s="59"/>
      <c r="AB210" s="69"/>
      <c r="AC210" s="69"/>
      <c r="AD210" s="213">
        <f t="shared" si="435"/>
        <v>0</v>
      </c>
      <c r="AE210" s="61">
        <f t="shared" si="366"/>
        <v>0</v>
      </c>
      <c r="AF210" s="62"/>
      <c r="AG210" s="62"/>
      <c r="AH210" s="63"/>
      <c r="AI210" s="62"/>
      <c r="AJ210" s="62"/>
      <c r="AK210" s="62"/>
      <c r="AL210" s="516"/>
      <c r="AM210" s="510"/>
      <c r="AN210" s="62">
        <f>ROUND(CEILING(AR210*('Summary '!$J$2/100+1),5),0)-1</f>
        <v>164</v>
      </c>
      <c r="AO210" s="63">
        <f t="shared" si="437"/>
        <v>0</v>
      </c>
      <c r="AP210" s="63">
        <f t="shared" si="438"/>
        <v>0</v>
      </c>
      <c r="AQ210" s="63"/>
      <c r="AR210" s="62">
        <v>134</v>
      </c>
      <c r="AS210" s="62"/>
      <c r="AT210" s="514"/>
      <c r="AU210" s="515"/>
      <c r="AV210" s="511">
        <f t="shared" si="367"/>
        <v>134</v>
      </c>
      <c r="AW210" s="511">
        <f t="shared" si="368"/>
        <v>134</v>
      </c>
      <c r="AX210" s="64"/>
      <c r="AY210" s="65"/>
      <c r="AZ210" s="66"/>
      <c r="BA210" s="67"/>
      <c r="BB210" s="68"/>
      <c r="BC210" s="45">
        <f t="shared" si="369"/>
        <v>0</v>
      </c>
      <c r="BD210" s="44">
        <f t="shared" si="370"/>
        <v>0</v>
      </c>
      <c r="BE210" s="512">
        <f t="shared" si="371"/>
        <v>140.70000000000002</v>
      </c>
      <c r="BF210" s="69"/>
      <c r="BG210" s="210">
        <f t="shared" si="434"/>
        <v>0</v>
      </c>
      <c r="BH210" s="512">
        <f t="shared" si="372"/>
        <v>147.4</v>
      </c>
      <c r="BI210" s="69"/>
      <c r="BJ210" s="44">
        <f t="shared" si="373"/>
        <v>0</v>
      </c>
      <c r="BK210" s="512">
        <f t="shared" si="374"/>
        <v>154.1</v>
      </c>
      <c r="BL210" s="69"/>
      <c r="BM210" s="210">
        <f t="shared" si="375"/>
        <v>0</v>
      </c>
      <c r="BN210" s="512">
        <f t="shared" si="376"/>
        <v>160.79999999999998</v>
      </c>
      <c r="BO210" s="397">
        <f t="shared" si="377"/>
        <v>0</v>
      </c>
      <c r="BP210" s="210">
        <f t="shared" si="378"/>
        <v>0</v>
      </c>
      <c r="BQ210" s="44">
        <f t="shared" si="379"/>
        <v>0</v>
      </c>
      <c r="BR210" s="70">
        <v>1175</v>
      </c>
    </row>
    <row r="211" spans="1:293" ht="12.75" customHeight="1">
      <c r="A211" s="44" t="str">
        <f t="shared" ref="A211:A212" si="439">"CR5"&amp;REPT(0,4-LEN(BR211))&amp;BR211</f>
        <v>CR51998</v>
      </c>
      <c r="B211" s="45" t="s">
        <v>505</v>
      </c>
      <c r="C211" s="45" t="s">
        <v>569</v>
      </c>
      <c r="D211" s="46" t="s">
        <v>7</v>
      </c>
      <c r="E211" s="243"/>
      <c r="F211" s="48" t="s">
        <v>57</v>
      </c>
      <c r="G211" s="48" t="s">
        <v>99</v>
      </c>
      <c r="H211" s="48" t="s">
        <v>329</v>
      </c>
      <c r="I211" s="616" t="s">
        <v>505</v>
      </c>
      <c r="J211" s="636" t="s">
        <v>1808</v>
      </c>
      <c r="K211" s="636" t="s">
        <v>1801</v>
      </c>
      <c r="L211" s="223" t="s">
        <v>1799</v>
      </c>
      <c r="M211" s="48">
        <v>4.952</v>
      </c>
      <c r="N211" s="44">
        <v>1</v>
      </c>
      <c r="O211" s="210"/>
      <c r="P211" s="210"/>
      <c r="Q211" s="49"/>
      <c r="R211" s="50"/>
      <c r="S211" s="51"/>
      <c r="T211" s="52"/>
      <c r="U211" s="124"/>
      <c r="V211" s="54"/>
      <c r="W211" s="55"/>
      <c r="X211" s="56"/>
      <c r="Y211" s="57"/>
      <c r="Z211" s="58"/>
      <c r="AA211" s="59"/>
      <c r="AB211" s="69"/>
      <c r="AC211" s="69"/>
      <c r="AD211" s="213">
        <f t="shared" si="435"/>
        <v>0</v>
      </c>
      <c r="AE211" s="61">
        <f t="shared" ref="AE211:AE212" si="440">N211*AD211</f>
        <v>0</v>
      </c>
      <c r="AF211" s="62"/>
      <c r="AG211" s="62"/>
      <c r="AH211" s="63"/>
      <c r="AI211" s="62"/>
      <c r="AJ211" s="62"/>
      <c r="AK211" s="62"/>
      <c r="AL211" s="516"/>
      <c r="AM211" s="510"/>
      <c r="AN211" s="62">
        <f>ROUND(CEILING(AR211*('Summary '!$J$2/100+1),5),0)-1</f>
        <v>169</v>
      </c>
      <c r="AO211" s="63">
        <f t="shared" si="437"/>
        <v>0</v>
      </c>
      <c r="AP211" s="63">
        <f t="shared" si="438"/>
        <v>0</v>
      </c>
      <c r="AQ211" s="63"/>
      <c r="AR211" s="62">
        <v>139</v>
      </c>
      <c r="AS211" s="62"/>
      <c r="AT211" s="514"/>
      <c r="AU211" s="515"/>
      <c r="AV211" s="511">
        <f t="shared" si="367"/>
        <v>139</v>
      </c>
      <c r="AW211" s="511">
        <f t="shared" si="368"/>
        <v>139</v>
      </c>
      <c r="AX211" s="64"/>
      <c r="AY211" s="65"/>
      <c r="AZ211" s="66"/>
      <c r="BA211" s="67"/>
      <c r="BB211" s="68"/>
      <c r="BC211" s="45">
        <f t="shared" si="369"/>
        <v>0</v>
      </c>
      <c r="BD211" s="44">
        <f t="shared" si="370"/>
        <v>0</v>
      </c>
      <c r="BE211" s="512">
        <f t="shared" si="371"/>
        <v>145.95000000000002</v>
      </c>
      <c r="BF211" s="69"/>
      <c r="BG211" s="210">
        <f t="shared" si="434"/>
        <v>0</v>
      </c>
      <c r="BH211" s="512">
        <f t="shared" si="372"/>
        <v>152.9</v>
      </c>
      <c r="BI211" s="69"/>
      <c r="BJ211" s="44">
        <f t="shared" si="373"/>
        <v>0</v>
      </c>
      <c r="BK211" s="512">
        <f t="shared" si="374"/>
        <v>159.85</v>
      </c>
      <c r="BL211" s="69"/>
      <c r="BM211" s="210">
        <f t="shared" si="375"/>
        <v>0</v>
      </c>
      <c r="BN211" s="512">
        <f t="shared" si="376"/>
        <v>166.79999999999998</v>
      </c>
      <c r="BO211" s="397">
        <f t="shared" si="377"/>
        <v>0</v>
      </c>
      <c r="BP211" s="210">
        <f t="shared" si="378"/>
        <v>0</v>
      </c>
      <c r="BQ211" s="44">
        <f t="shared" si="379"/>
        <v>0</v>
      </c>
      <c r="BR211" s="70">
        <v>1998</v>
      </c>
    </row>
    <row r="212" spans="1:293" ht="12.75" customHeight="1">
      <c r="A212" s="44" t="str">
        <f t="shared" si="439"/>
        <v>CR51999</v>
      </c>
      <c r="B212" s="45" t="s">
        <v>505</v>
      </c>
      <c r="C212" s="45" t="s">
        <v>570</v>
      </c>
      <c r="D212" s="46" t="s">
        <v>7</v>
      </c>
      <c r="E212" s="243"/>
      <c r="F212" s="48" t="s">
        <v>57</v>
      </c>
      <c r="G212" s="48" t="s">
        <v>99</v>
      </c>
      <c r="H212" s="48" t="s">
        <v>329</v>
      </c>
      <c r="I212" s="616" t="s">
        <v>505</v>
      </c>
      <c r="J212" s="636" t="s">
        <v>1808</v>
      </c>
      <c r="K212" s="636" t="s">
        <v>1801</v>
      </c>
      <c r="L212" s="223" t="s">
        <v>1799</v>
      </c>
      <c r="M212" s="48">
        <v>4.7859999999999996</v>
      </c>
      <c r="N212" s="44">
        <v>1</v>
      </c>
      <c r="O212" s="210"/>
      <c r="P212" s="210"/>
      <c r="Q212" s="49"/>
      <c r="R212" s="50"/>
      <c r="S212" s="51"/>
      <c r="T212" s="52"/>
      <c r="U212" s="124"/>
      <c r="V212" s="54"/>
      <c r="W212" s="55"/>
      <c r="X212" s="56"/>
      <c r="Y212" s="57"/>
      <c r="Z212" s="58"/>
      <c r="AA212" s="59"/>
      <c r="AB212" s="69"/>
      <c r="AC212" s="69"/>
      <c r="AD212" s="213">
        <f t="shared" si="435"/>
        <v>0</v>
      </c>
      <c r="AE212" s="61">
        <f t="shared" si="440"/>
        <v>0</v>
      </c>
      <c r="AF212" s="62"/>
      <c r="AG212" s="62"/>
      <c r="AH212" s="63"/>
      <c r="AI212" s="62"/>
      <c r="AJ212" s="62"/>
      <c r="AK212" s="62"/>
      <c r="AL212" s="516"/>
      <c r="AM212" s="510"/>
      <c r="AN212" s="62">
        <f>ROUND(CEILING(AR212*('Summary '!$J$2/100+1),5),0)-1</f>
        <v>149</v>
      </c>
      <c r="AO212" s="63">
        <f t="shared" si="437"/>
        <v>0</v>
      </c>
      <c r="AP212" s="63">
        <f t="shared" si="438"/>
        <v>0</v>
      </c>
      <c r="AQ212" s="63"/>
      <c r="AR212" s="62">
        <v>119</v>
      </c>
      <c r="AS212" s="62"/>
      <c r="AT212" s="514"/>
      <c r="AU212" s="515"/>
      <c r="AV212" s="511">
        <f t="shared" si="367"/>
        <v>119</v>
      </c>
      <c r="AW212" s="511">
        <f t="shared" si="368"/>
        <v>119</v>
      </c>
      <c r="AX212" s="64"/>
      <c r="AY212" s="65"/>
      <c r="AZ212" s="66"/>
      <c r="BA212" s="67"/>
      <c r="BB212" s="68"/>
      <c r="BC212" s="45">
        <f t="shared" si="369"/>
        <v>0</v>
      </c>
      <c r="BD212" s="44">
        <f t="shared" si="370"/>
        <v>0</v>
      </c>
      <c r="BE212" s="512">
        <f t="shared" si="371"/>
        <v>124.95</v>
      </c>
      <c r="BF212" s="69"/>
      <c r="BG212" s="210">
        <f t="shared" si="434"/>
        <v>0</v>
      </c>
      <c r="BH212" s="512">
        <f t="shared" si="372"/>
        <v>130.9</v>
      </c>
      <c r="BI212" s="69"/>
      <c r="BJ212" s="44">
        <f t="shared" si="373"/>
        <v>0</v>
      </c>
      <c r="BK212" s="512">
        <f t="shared" si="374"/>
        <v>136.85</v>
      </c>
      <c r="BL212" s="69"/>
      <c r="BM212" s="210">
        <f t="shared" si="375"/>
        <v>0</v>
      </c>
      <c r="BN212" s="512">
        <f t="shared" si="376"/>
        <v>142.79999999999998</v>
      </c>
      <c r="BO212" s="397">
        <f t="shared" si="377"/>
        <v>0</v>
      </c>
      <c r="BP212" s="210">
        <f t="shared" si="378"/>
        <v>0</v>
      </c>
      <c r="BQ212" s="44">
        <f t="shared" si="379"/>
        <v>0</v>
      </c>
      <c r="BR212" s="70">
        <v>1999</v>
      </c>
    </row>
    <row r="213" spans="1:293" ht="12.75" customHeight="1">
      <c r="A213" s="44" t="str">
        <f t="shared" ref="A213:A216" si="441">"CR5"&amp;REPT(0,4-LEN(BR213))&amp;BR213</f>
        <v>CR52000</v>
      </c>
      <c r="B213" s="45" t="s">
        <v>505</v>
      </c>
      <c r="C213" s="45" t="s">
        <v>571</v>
      </c>
      <c r="D213" s="46" t="s">
        <v>7</v>
      </c>
      <c r="E213" s="243"/>
      <c r="F213" s="48" t="s">
        <v>57</v>
      </c>
      <c r="G213" s="48" t="s">
        <v>99</v>
      </c>
      <c r="H213" s="48" t="s">
        <v>329</v>
      </c>
      <c r="I213" s="616" t="s">
        <v>505</v>
      </c>
      <c r="J213" s="636" t="s">
        <v>1808</v>
      </c>
      <c r="K213" s="636" t="s">
        <v>1801</v>
      </c>
      <c r="L213" s="223" t="s">
        <v>1799</v>
      </c>
      <c r="M213" s="48">
        <v>3.9649999999999999</v>
      </c>
      <c r="N213" s="44">
        <v>1</v>
      </c>
      <c r="O213" s="210"/>
      <c r="P213" s="210"/>
      <c r="Q213" s="49"/>
      <c r="R213" s="50"/>
      <c r="S213" s="51"/>
      <c r="T213" s="52"/>
      <c r="U213" s="124"/>
      <c r="V213" s="54"/>
      <c r="W213" s="55"/>
      <c r="X213" s="56"/>
      <c r="Y213" s="57"/>
      <c r="Z213" s="58"/>
      <c r="AA213" s="59"/>
      <c r="AB213" s="69"/>
      <c r="AC213" s="69"/>
      <c r="AD213" s="213">
        <f t="shared" si="435"/>
        <v>0</v>
      </c>
      <c r="AE213" s="61">
        <f t="shared" ref="AE213:AE216" si="442">N213*AD213</f>
        <v>0</v>
      </c>
      <c r="AF213" s="62"/>
      <c r="AG213" s="62"/>
      <c r="AH213" s="63"/>
      <c r="AI213" s="62"/>
      <c r="AJ213" s="62"/>
      <c r="AK213" s="62"/>
      <c r="AL213" s="516"/>
      <c r="AM213" s="510"/>
      <c r="AN213" s="62">
        <f>ROUND(CEILING(AR213*('Summary '!$J$2/100+1),5),0)-1</f>
        <v>164</v>
      </c>
      <c r="AO213" s="63">
        <f t="shared" si="437"/>
        <v>0</v>
      </c>
      <c r="AP213" s="63">
        <f t="shared" si="438"/>
        <v>0</v>
      </c>
      <c r="AQ213" s="63"/>
      <c r="AR213" s="62">
        <v>134</v>
      </c>
      <c r="AS213" s="62"/>
      <c r="AT213" s="514"/>
      <c r="AU213" s="515"/>
      <c r="AV213" s="511">
        <f t="shared" si="367"/>
        <v>134</v>
      </c>
      <c r="AW213" s="511">
        <f t="shared" si="368"/>
        <v>134</v>
      </c>
      <c r="AX213" s="64"/>
      <c r="AY213" s="65"/>
      <c r="AZ213" s="66"/>
      <c r="BA213" s="67"/>
      <c r="BB213" s="68"/>
      <c r="BC213" s="45">
        <f t="shared" si="369"/>
        <v>0</v>
      </c>
      <c r="BD213" s="44">
        <f t="shared" si="370"/>
        <v>0</v>
      </c>
      <c r="BE213" s="512">
        <f t="shared" si="371"/>
        <v>140.70000000000002</v>
      </c>
      <c r="BF213" s="69"/>
      <c r="BG213" s="210">
        <f t="shared" si="434"/>
        <v>0</v>
      </c>
      <c r="BH213" s="512">
        <f t="shared" si="372"/>
        <v>147.4</v>
      </c>
      <c r="BI213" s="69"/>
      <c r="BJ213" s="44">
        <f t="shared" si="373"/>
        <v>0</v>
      </c>
      <c r="BK213" s="512">
        <f t="shared" si="374"/>
        <v>154.1</v>
      </c>
      <c r="BL213" s="69"/>
      <c r="BM213" s="210">
        <f t="shared" si="375"/>
        <v>0</v>
      </c>
      <c r="BN213" s="512">
        <f t="shared" si="376"/>
        <v>160.79999999999998</v>
      </c>
      <c r="BO213" s="397">
        <f t="shared" si="377"/>
        <v>0</v>
      </c>
      <c r="BP213" s="210">
        <f t="shared" si="378"/>
        <v>0</v>
      </c>
      <c r="BQ213" s="44">
        <f t="shared" si="379"/>
        <v>0</v>
      </c>
      <c r="BR213" s="70">
        <v>2000</v>
      </c>
    </row>
    <row r="214" spans="1:293" ht="12.75" customHeight="1">
      <c r="A214" s="44" t="str">
        <f t="shared" si="441"/>
        <v>CR52001</v>
      </c>
      <c r="B214" s="45" t="s">
        <v>505</v>
      </c>
      <c r="C214" s="45" t="s">
        <v>572</v>
      </c>
      <c r="D214" s="46" t="s">
        <v>7</v>
      </c>
      <c r="E214" s="583"/>
      <c r="F214" s="48" t="s">
        <v>57</v>
      </c>
      <c r="G214" s="48" t="s">
        <v>99</v>
      </c>
      <c r="H214" s="48" t="s">
        <v>329</v>
      </c>
      <c r="I214" s="616" t="s">
        <v>505</v>
      </c>
      <c r="J214" s="636" t="s">
        <v>1808</v>
      </c>
      <c r="K214" s="636" t="s">
        <v>1801</v>
      </c>
      <c r="L214" s="223" t="s">
        <v>1799</v>
      </c>
      <c r="M214" s="48">
        <v>3.12</v>
      </c>
      <c r="N214" s="44">
        <v>1</v>
      </c>
      <c r="O214" s="210"/>
      <c r="P214" s="210"/>
      <c r="Q214" s="49"/>
      <c r="R214" s="50"/>
      <c r="S214" s="51"/>
      <c r="T214" s="52"/>
      <c r="U214" s="124"/>
      <c r="V214" s="54"/>
      <c r="W214" s="55"/>
      <c r="X214" s="56"/>
      <c r="Y214" s="57"/>
      <c r="Z214" s="58"/>
      <c r="AA214" s="59"/>
      <c r="AB214" s="69"/>
      <c r="AC214" s="69"/>
      <c r="AD214" s="213">
        <f t="shared" si="435"/>
        <v>0</v>
      </c>
      <c r="AE214" s="61">
        <f t="shared" si="442"/>
        <v>0</v>
      </c>
      <c r="AF214" s="62"/>
      <c r="AG214" s="62"/>
      <c r="AH214" s="63"/>
      <c r="AI214" s="62"/>
      <c r="AJ214" s="62"/>
      <c r="AK214" s="62"/>
      <c r="AL214" s="516"/>
      <c r="AM214" s="510"/>
      <c r="AN214" s="62">
        <f>ROUND(CEILING(AR214*('Summary '!$J$2/100+1),5),0)-1</f>
        <v>109</v>
      </c>
      <c r="AO214" s="63">
        <f t="shared" si="437"/>
        <v>0</v>
      </c>
      <c r="AP214" s="63">
        <f t="shared" si="438"/>
        <v>0</v>
      </c>
      <c r="AQ214" s="63"/>
      <c r="AR214" s="62">
        <v>89</v>
      </c>
      <c r="AS214" s="62"/>
      <c r="AT214" s="514"/>
      <c r="AU214" s="515"/>
      <c r="AV214" s="511">
        <f t="shared" si="367"/>
        <v>89</v>
      </c>
      <c r="AW214" s="511">
        <f t="shared" si="368"/>
        <v>89</v>
      </c>
      <c r="AX214" s="64"/>
      <c r="AY214" s="65"/>
      <c r="AZ214" s="66"/>
      <c r="BA214" s="67"/>
      <c r="BB214" s="68"/>
      <c r="BC214" s="45">
        <f t="shared" si="369"/>
        <v>0</v>
      </c>
      <c r="BD214" s="44">
        <f t="shared" si="370"/>
        <v>0</v>
      </c>
      <c r="BE214" s="512">
        <f t="shared" si="371"/>
        <v>93.45</v>
      </c>
      <c r="BF214" s="69"/>
      <c r="BG214" s="210">
        <f t="shared" si="434"/>
        <v>0</v>
      </c>
      <c r="BH214" s="512">
        <f t="shared" si="372"/>
        <v>97.9</v>
      </c>
      <c r="BI214" s="69"/>
      <c r="BJ214" s="44">
        <f t="shared" si="373"/>
        <v>0</v>
      </c>
      <c r="BK214" s="512">
        <f t="shared" si="374"/>
        <v>102.35</v>
      </c>
      <c r="BL214" s="69"/>
      <c r="BM214" s="210">
        <f t="shared" si="375"/>
        <v>0</v>
      </c>
      <c r="BN214" s="512">
        <f t="shared" si="376"/>
        <v>106.8</v>
      </c>
      <c r="BO214" s="397">
        <f t="shared" si="377"/>
        <v>0</v>
      </c>
      <c r="BP214" s="210">
        <f t="shared" si="378"/>
        <v>0</v>
      </c>
      <c r="BQ214" s="44">
        <f t="shared" si="379"/>
        <v>0</v>
      </c>
      <c r="BR214" s="70">
        <v>2001</v>
      </c>
    </row>
    <row r="215" spans="1:293" ht="12.75" customHeight="1">
      <c r="A215" s="44" t="str">
        <f t="shared" si="441"/>
        <v>CR52331</v>
      </c>
      <c r="B215" s="83" t="s">
        <v>505</v>
      </c>
      <c r="C215" s="83" t="s">
        <v>1347</v>
      </c>
      <c r="D215" s="578" t="s">
        <v>65</v>
      </c>
      <c r="E215" s="582"/>
      <c r="F215" s="579"/>
      <c r="G215" s="650" t="s">
        <v>2069</v>
      </c>
      <c r="H215" s="48"/>
      <c r="I215" s="616" t="s">
        <v>505</v>
      </c>
      <c r="J215" s="636" t="s">
        <v>1808</v>
      </c>
      <c r="K215" s="636" t="s">
        <v>1801</v>
      </c>
      <c r="L215" s="223" t="s">
        <v>1799</v>
      </c>
      <c r="M215" s="48">
        <v>3.1</v>
      </c>
      <c r="N215" s="44">
        <v>1</v>
      </c>
      <c r="O215" s="210"/>
      <c r="P215" s="210"/>
      <c r="Q215" s="49"/>
      <c r="R215" s="50"/>
      <c r="S215" s="51"/>
      <c r="T215" s="52"/>
      <c r="U215" s="124"/>
      <c r="V215" s="54"/>
      <c r="W215" s="55"/>
      <c r="X215" s="56"/>
      <c r="Y215" s="57"/>
      <c r="Z215" s="58"/>
      <c r="AA215" s="59"/>
      <c r="AB215" s="69"/>
      <c r="AC215" s="69"/>
      <c r="AD215" s="213">
        <f t="shared" si="435"/>
        <v>0</v>
      </c>
      <c r="AE215" s="61">
        <f t="shared" si="442"/>
        <v>0</v>
      </c>
      <c r="AF215" s="62"/>
      <c r="AG215" s="62"/>
      <c r="AH215" s="63"/>
      <c r="AI215" s="62"/>
      <c r="AJ215" s="62"/>
      <c r="AK215" s="62"/>
      <c r="AL215" s="516"/>
      <c r="AM215" s="510"/>
      <c r="AN215" s="62">
        <f>ROUND(CEILING(AR215*('Summary '!$J$4/100+1),5),0)-1</f>
        <v>364</v>
      </c>
      <c r="AO215" s="63">
        <f t="shared" si="437"/>
        <v>0</v>
      </c>
      <c r="AP215" s="63">
        <f t="shared" si="438"/>
        <v>0</v>
      </c>
      <c r="AQ215" s="63"/>
      <c r="AR215" s="62">
        <v>299</v>
      </c>
      <c r="AS215" s="62"/>
      <c r="AT215" s="514"/>
      <c r="AU215" s="515"/>
      <c r="AV215" s="511">
        <f t="shared" si="367"/>
        <v>299</v>
      </c>
      <c r="AW215" s="511">
        <f t="shared" si="368"/>
        <v>299</v>
      </c>
      <c r="AX215" s="64"/>
      <c r="AY215" s="65"/>
      <c r="AZ215" s="66"/>
      <c r="BA215" s="67"/>
      <c r="BB215" s="68"/>
      <c r="BC215" s="45">
        <f t="shared" si="369"/>
        <v>0</v>
      </c>
      <c r="BD215" s="44">
        <f t="shared" si="370"/>
        <v>0</v>
      </c>
      <c r="BE215" s="512">
        <f t="shared" si="371"/>
        <v>313.95</v>
      </c>
      <c r="BF215" s="69"/>
      <c r="BG215" s="210">
        <f t="shared" si="434"/>
        <v>0</v>
      </c>
      <c r="BH215" s="512">
        <f t="shared" si="372"/>
        <v>328.90000000000003</v>
      </c>
      <c r="BI215" s="69"/>
      <c r="BJ215" s="44">
        <f t="shared" si="373"/>
        <v>0</v>
      </c>
      <c r="BK215" s="512">
        <f t="shared" si="374"/>
        <v>343.84999999999997</v>
      </c>
      <c r="BL215" s="400"/>
      <c r="BM215" s="210">
        <f t="shared" si="375"/>
        <v>0</v>
      </c>
      <c r="BN215" s="512">
        <f t="shared" si="376"/>
        <v>358.8</v>
      </c>
      <c r="BO215" s="397">
        <f t="shared" si="377"/>
        <v>0</v>
      </c>
      <c r="BP215" s="210">
        <f t="shared" si="378"/>
        <v>0</v>
      </c>
      <c r="BQ215" s="44">
        <f t="shared" si="379"/>
        <v>0</v>
      </c>
      <c r="BR215" s="70">
        <v>2331</v>
      </c>
    </row>
    <row r="216" spans="1:293" ht="12.75" customHeight="1">
      <c r="A216" s="44" t="str">
        <f t="shared" si="441"/>
        <v>CR52332</v>
      </c>
      <c r="B216" s="83" t="s">
        <v>505</v>
      </c>
      <c r="C216" s="83" t="s">
        <v>1348</v>
      </c>
      <c r="D216" s="578" t="s">
        <v>65</v>
      </c>
      <c r="E216" s="582"/>
      <c r="F216" s="579"/>
      <c r="G216" s="650" t="s">
        <v>2070</v>
      </c>
      <c r="H216" s="48"/>
      <c r="I216" s="616" t="s">
        <v>505</v>
      </c>
      <c r="J216" s="636" t="s">
        <v>1808</v>
      </c>
      <c r="K216" s="636" t="s">
        <v>1801</v>
      </c>
      <c r="L216" s="223" t="s">
        <v>1799</v>
      </c>
      <c r="M216" s="48">
        <v>2.2000000000000002</v>
      </c>
      <c r="N216" s="44">
        <v>1</v>
      </c>
      <c r="O216" s="210"/>
      <c r="P216" s="210"/>
      <c r="Q216" s="49"/>
      <c r="R216" s="50"/>
      <c r="S216" s="51"/>
      <c r="T216" s="52"/>
      <c r="U216" s="124"/>
      <c r="V216" s="54"/>
      <c r="W216" s="55"/>
      <c r="X216" s="56"/>
      <c r="Y216" s="57"/>
      <c r="Z216" s="58"/>
      <c r="AA216" s="59"/>
      <c r="AB216" s="69"/>
      <c r="AC216" s="69"/>
      <c r="AD216" s="213">
        <f t="shared" si="435"/>
        <v>0</v>
      </c>
      <c r="AE216" s="61">
        <f t="shared" si="442"/>
        <v>0</v>
      </c>
      <c r="AF216" s="62"/>
      <c r="AG216" s="62"/>
      <c r="AH216" s="63"/>
      <c r="AI216" s="62"/>
      <c r="AJ216" s="62"/>
      <c r="AK216" s="62"/>
      <c r="AL216" s="516"/>
      <c r="AM216" s="510"/>
      <c r="AN216" s="62">
        <f>ROUND(CEILING(AR216*('Summary '!$J$4/100+1),5),0)-1</f>
        <v>329</v>
      </c>
      <c r="AO216" s="63">
        <f t="shared" si="437"/>
        <v>0</v>
      </c>
      <c r="AP216" s="63">
        <f t="shared" si="438"/>
        <v>0</v>
      </c>
      <c r="AQ216" s="63"/>
      <c r="AR216" s="62">
        <v>269</v>
      </c>
      <c r="AS216" s="62"/>
      <c r="AT216" s="514"/>
      <c r="AU216" s="515"/>
      <c r="AV216" s="511">
        <f t="shared" si="367"/>
        <v>269</v>
      </c>
      <c r="AW216" s="511">
        <f t="shared" si="368"/>
        <v>269</v>
      </c>
      <c r="AX216" s="64"/>
      <c r="AY216" s="65"/>
      <c r="AZ216" s="66"/>
      <c r="BA216" s="67"/>
      <c r="BB216" s="68"/>
      <c r="BC216" s="45">
        <f t="shared" si="369"/>
        <v>0</v>
      </c>
      <c r="BD216" s="44">
        <f t="shared" si="370"/>
        <v>0</v>
      </c>
      <c r="BE216" s="512">
        <f t="shared" si="371"/>
        <v>282.45</v>
      </c>
      <c r="BF216" s="69"/>
      <c r="BG216" s="210">
        <f t="shared" si="434"/>
        <v>0</v>
      </c>
      <c r="BH216" s="512">
        <f t="shared" si="372"/>
        <v>295.90000000000003</v>
      </c>
      <c r="BI216" s="69"/>
      <c r="BJ216" s="44">
        <f t="shared" si="373"/>
        <v>0</v>
      </c>
      <c r="BK216" s="512">
        <f t="shared" si="374"/>
        <v>309.34999999999997</v>
      </c>
      <c r="BL216" s="400"/>
      <c r="BM216" s="210">
        <f t="shared" si="375"/>
        <v>0</v>
      </c>
      <c r="BN216" s="512">
        <f t="shared" si="376"/>
        <v>322.8</v>
      </c>
      <c r="BO216" s="397">
        <f t="shared" si="377"/>
        <v>0</v>
      </c>
      <c r="BP216" s="210">
        <f t="shared" si="378"/>
        <v>0</v>
      </c>
      <c r="BQ216" s="44">
        <f t="shared" si="379"/>
        <v>0</v>
      </c>
      <c r="BR216" s="70">
        <v>2332</v>
      </c>
    </row>
    <row r="217" spans="1:293" ht="12.75" customHeight="1">
      <c r="A217" s="145"/>
      <c r="B217" s="145"/>
      <c r="C217" s="127"/>
      <c r="D217" s="127"/>
      <c r="E217" s="584"/>
      <c r="F217" s="146"/>
      <c r="G217" s="146"/>
      <c r="H217" s="146"/>
      <c r="I217" s="454"/>
      <c r="J217" s="454"/>
      <c r="K217" s="454"/>
      <c r="L217" s="454"/>
      <c r="M217" s="146"/>
      <c r="N217" s="129"/>
      <c r="O217" s="254"/>
      <c r="P217" s="254"/>
      <c r="Q217" s="130"/>
      <c r="R217" s="130"/>
      <c r="S217" s="130"/>
      <c r="T217" s="130"/>
      <c r="U217" s="131"/>
      <c r="V217" s="130"/>
      <c r="W217" s="130"/>
      <c r="X217" s="132"/>
      <c r="Y217" s="130"/>
      <c r="Z217" s="132"/>
      <c r="AA217" s="132"/>
      <c r="AB217" s="135"/>
      <c r="AC217" s="135"/>
      <c r="AD217" s="133"/>
      <c r="AE217" s="133"/>
      <c r="AF217" s="133"/>
      <c r="AG217" s="133"/>
      <c r="AH217" s="133"/>
      <c r="AI217" s="134"/>
      <c r="AJ217" s="259"/>
      <c r="AK217" s="259"/>
      <c r="AL217" s="259"/>
      <c r="AM217" s="259"/>
      <c r="AN217" s="134"/>
      <c r="AO217" s="259"/>
      <c r="AP217" s="259"/>
      <c r="AQ217" s="259"/>
      <c r="AR217" s="134"/>
      <c r="AS217" s="134"/>
      <c r="AT217" s="134"/>
      <c r="AU217" s="134"/>
      <c r="AV217" s="134"/>
      <c r="AW217" s="259"/>
      <c r="AX217" s="135"/>
      <c r="AY217" s="135"/>
      <c r="AZ217" s="135"/>
      <c r="BA217" s="136"/>
      <c r="BB217" s="135"/>
      <c r="BC217" s="137"/>
      <c r="BD217" s="137"/>
      <c r="BE217" s="138"/>
      <c r="BF217" s="135"/>
      <c r="BG217" s="137"/>
      <c r="BH217" s="138"/>
      <c r="BI217" s="135"/>
      <c r="BJ217" s="137"/>
      <c r="BK217" s="138"/>
      <c r="BL217" s="135"/>
      <c r="BM217" s="137"/>
      <c r="BN217" s="138"/>
      <c r="BO217" s="138"/>
      <c r="BP217" s="129"/>
      <c r="BQ217" s="147"/>
      <c r="BR217" s="148"/>
    </row>
    <row r="218" spans="1:293" ht="13.5" customHeight="1">
      <c r="KC218" s="3"/>
      <c r="KD218" s="3"/>
      <c r="KE218" s="3"/>
      <c r="KF218" s="3"/>
      <c r="KG218" s="3"/>
    </row>
    <row r="219" spans="1:293" ht="13.5" customHeight="1">
      <c r="KC219" s="3"/>
      <c r="KD219" s="3"/>
      <c r="KE219" s="3"/>
      <c r="KF219" s="3"/>
      <c r="KG219" s="3"/>
    </row>
    <row r="220" spans="1:293" ht="13.5" customHeight="1">
      <c r="KC220" s="3"/>
      <c r="KD220" s="3"/>
      <c r="KE220" s="3"/>
      <c r="KF220" s="3"/>
      <c r="KG220" s="3"/>
    </row>
    <row r="221" spans="1:293" ht="13.5" customHeight="1">
      <c r="KC221" s="3"/>
      <c r="KD221" s="3"/>
      <c r="KE221" s="3"/>
      <c r="KF221" s="3"/>
      <c r="KG221" s="3"/>
    </row>
    <row r="222" spans="1:293" ht="13.5" customHeight="1">
      <c r="KC222" s="3"/>
      <c r="KD222" s="3"/>
      <c r="KE222" s="3"/>
      <c r="KF222" s="3"/>
      <c r="KG222" s="3"/>
    </row>
    <row r="223" spans="1:293" ht="13.5" customHeight="1">
      <c r="KC223" s="3"/>
      <c r="KD223" s="3"/>
      <c r="KE223" s="3"/>
      <c r="KF223" s="3"/>
      <c r="KG223" s="3"/>
    </row>
    <row r="224" spans="1:293" ht="13.5" customHeight="1">
      <c r="KC224" s="3"/>
      <c r="KD224" s="3"/>
      <c r="KE224" s="3"/>
      <c r="KF224" s="3"/>
      <c r="KG224" s="3"/>
    </row>
    <row r="225" spans="289:293" ht="13.5" customHeight="1">
      <c r="KC225" s="3"/>
      <c r="KD225" s="3"/>
      <c r="KE225" s="3"/>
      <c r="KF225" s="3"/>
      <c r="KG225" s="3"/>
    </row>
    <row r="226" spans="289:293" ht="13.5" customHeight="1">
      <c r="KC226" s="3"/>
      <c r="KD226" s="3"/>
      <c r="KE226" s="3"/>
      <c r="KF226" s="3"/>
      <c r="KG226" s="3"/>
    </row>
    <row r="227" spans="289:293" ht="13.5" customHeight="1">
      <c r="KC227" s="3"/>
      <c r="KD227" s="3"/>
      <c r="KE227" s="3"/>
      <c r="KF227" s="3"/>
      <c r="KG227" s="3"/>
    </row>
    <row r="228" spans="289:293" ht="13.5" customHeight="1">
      <c r="KC228" s="3"/>
      <c r="KD228" s="3"/>
      <c r="KE228" s="3"/>
      <c r="KF228" s="3"/>
      <c r="KG228" s="3"/>
    </row>
    <row r="229" spans="289:293" ht="13.5" customHeight="1">
      <c r="KC229" s="3"/>
      <c r="KD229" s="3"/>
      <c r="KE229" s="3"/>
      <c r="KF229" s="3"/>
      <c r="KG229" s="3"/>
    </row>
    <row r="230" spans="289:293" ht="13.5" customHeight="1">
      <c r="KC230" s="3"/>
      <c r="KD230" s="3"/>
      <c r="KE230" s="3"/>
      <c r="KF230" s="3"/>
      <c r="KG230" s="3"/>
    </row>
    <row r="231" spans="289:293" ht="13.5" customHeight="1">
      <c r="KC231" s="3"/>
      <c r="KD231" s="3"/>
      <c r="KE231" s="3"/>
      <c r="KF231" s="3"/>
      <c r="KG231" s="3"/>
    </row>
    <row r="232" spans="289:293" ht="13.5" customHeight="1">
      <c r="KC232" s="3"/>
      <c r="KD232" s="3"/>
      <c r="KE232" s="3"/>
      <c r="KF232" s="3"/>
      <c r="KG232" s="3"/>
    </row>
    <row r="233" spans="289:293" ht="13.5" customHeight="1">
      <c r="KC233" s="3"/>
      <c r="KD233" s="3"/>
      <c r="KE233" s="3"/>
      <c r="KF233" s="3"/>
      <c r="KG233" s="3"/>
    </row>
    <row r="234" spans="289:293" ht="13.5" customHeight="1">
      <c r="KC234" s="3"/>
      <c r="KD234" s="3"/>
      <c r="KE234" s="3"/>
      <c r="KF234" s="3"/>
      <c r="KG234" s="3"/>
    </row>
    <row r="235" spans="289:293" ht="13.5" customHeight="1">
      <c r="KC235" s="3"/>
      <c r="KD235" s="3"/>
      <c r="KE235" s="3"/>
      <c r="KF235" s="3"/>
      <c r="KG235" s="3"/>
    </row>
    <row r="236" spans="289:293" ht="13.5" customHeight="1">
      <c r="KC236" s="3"/>
      <c r="KD236" s="3"/>
      <c r="KE236" s="3"/>
      <c r="KF236" s="3"/>
      <c r="KG236" s="3"/>
    </row>
    <row r="237" spans="289:293" ht="13.5" customHeight="1">
      <c r="KC237" s="3"/>
      <c r="KD237" s="3"/>
      <c r="KE237" s="3"/>
      <c r="KF237" s="3"/>
      <c r="KG237" s="3"/>
    </row>
    <row r="238" spans="289:293" ht="13.5" customHeight="1">
      <c r="KC238" s="3"/>
      <c r="KD238" s="3"/>
      <c r="KE238" s="3"/>
      <c r="KF238" s="3"/>
      <c r="KG238" s="3"/>
    </row>
    <row r="239" spans="289:293" ht="13.5" customHeight="1">
      <c r="KC239" s="3"/>
      <c r="KD239" s="3"/>
      <c r="KE239" s="3"/>
      <c r="KF239" s="3"/>
      <c r="KG239" s="3"/>
    </row>
    <row r="240" spans="289:293" ht="13.5" customHeight="1">
      <c r="KC240" s="3"/>
      <c r="KD240" s="3"/>
      <c r="KE240" s="3"/>
      <c r="KF240" s="3"/>
      <c r="KG240" s="3"/>
    </row>
    <row r="241" spans="289:293" ht="13.5" customHeight="1">
      <c r="KC241" s="3"/>
      <c r="KD241" s="3"/>
      <c r="KE241" s="3"/>
      <c r="KF241" s="3"/>
      <c r="KG241" s="3"/>
    </row>
    <row r="242" spans="289:293" ht="13.5" customHeight="1">
      <c r="KC242" s="3"/>
      <c r="KD242" s="3"/>
      <c r="KE242" s="3"/>
      <c r="KF242" s="3"/>
      <c r="KG242" s="3"/>
    </row>
    <row r="243" spans="289:293" ht="13.5" customHeight="1">
      <c r="KC243" s="3"/>
      <c r="KD243" s="3"/>
      <c r="KE243" s="3"/>
      <c r="KF243" s="3"/>
      <c r="KG243" s="3"/>
    </row>
    <row r="244" spans="289:293" ht="13.5" customHeight="1">
      <c r="KC244" s="3"/>
      <c r="KD244" s="3"/>
      <c r="KE244" s="3"/>
      <c r="KF244" s="3"/>
      <c r="KG244" s="3"/>
    </row>
    <row r="245" spans="289:293" ht="13.5" customHeight="1">
      <c r="KC245" s="3"/>
      <c r="KD245" s="3"/>
      <c r="KE245" s="3"/>
      <c r="KF245" s="3"/>
      <c r="KG245" s="3"/>
    </row>
    <row r="246" spans="289:293" ht="13.5" customHeight="1">
      <c r="KC246" s="3"/>
      <c r="KD246" s="3"/>
      <c r="KE246" s="3"/>
      <c r="KF246" s="3"/>
      <c r="KG246" s="3"/>
    </row>
    <row r="247" spans="289:293" ht="13.5" customHeight="1">
      <c r="KC247" s="3"/>
      <c r="KD247" s="3"/>
      <c r="KE247" s="3"/>
      <c r="KF247" s="3"/>
      <c r="KG247" s="3"/>
    </row>
    <row r="248" spans="289:293" ht="13.5" customHeight="1">
      <c r="KC248" s="3"/>
      <c r="KD248" s="3"/>
      <c r="KE248" s="3"/>
      <c r="KF248" s="3"/>
      <c r="KG248" s="3"/>
    </row>
    <row r="249" spans="289:293" ht="13.5" customHeight="1">
      <c r="KC249" s="3"/>
      <c r="KD249" s="3"/>
      <c r="KE249" s="3"/>
      <c r="KF249" s="3"/>
      <c r="KG249" s="3"/>
    </row>
    <row r="250" spans="289:293" ht="13.5" customHeight="1">
      <c r="KC250" s="3"/>
      <c r="KD250" s="3"/>
      <c r="KE250" s="3"/>
      <c r="KF250" s="3"/>
      <c r="KG250" s="3"/>
    </row>
    <row r="251" spans="289:293" ht="13.5" customHeight="1">
      <c r="KC251" s="3"/>
      <c r="KD251" s="3"/>
      <c r="KE251" s="3"/>
      <c r="KF251" s="3"/>
      <c r="KG251" s="3"/>
    </row>
    <row r="252" spans="289:293" ht="13.5" customHeight="1">
      <c r="KC252" s="3"/>
      <c r="KD252" s="3"/>
      <c r="KE252" s="3"/>
      <c r="KF252" s="3"/>
      <c r="KG252" s="3"/>
    </row>
    <row r="253" spans="289:293" ht="13.5" customHeight="1">
      <c r="KC253" s="3"/>
      <c r="KD253" s="3"/>
      <c r="KE253" s="3"/>
      <c r="KF253" s="3"/>
      <c r="KG253" s="3"/>
    </row>
    <row r="254" spans="289:293" ht="13.5" customHeight="1">
      <c r="KC254" s="3"/>
      <c r="KD254" s="3"/>
      <c r="KE254" s="3"/>
      <c r="KF254" s="3"/>
      <c r="KG254" s="3"/>
    </row>
    <row r="255" spans="289:293" ht="13.5" customHeight="1">
      <c r="KC255" s="3"/>
      <c r="KD255" s="3"/>
      <c r="KE255" s="3"/>
      <c r="KF255" s="3"/>
      <c r="KG255" s="3"/>
    </row>
    <row r="256" spans="289:293" ht="13.5" customHeight="1">
      <c r="KC256" s="3"/>
      <c r="KD256" s="3"/>
      <c r="KE256" s="3"/>
      <c r="KF256" s="3"/>
      <c r="KG256" s="3"/>
    </row>
    <row r="257" spans="289:293" ht="13.5" customHeight="1">
      <c r="KC257" s="3"/>
      <c r="KD257" s="3"/>
      <c r="KE257" s="3"/>
      <c r="KF257" s="3"/>
      <c r="KG257" s="3"/>
    </row>
    <row r="258" spans="289:293" ht="13.5" customHeight="1">
      <c r="KC258" s="3"/>
      <c r="KD258" s="3"/>
      <c r="KE258" s="3"/>
      <c r="KF258" s="3"/>
      <c r="KG258" s="3"/>
    </row>
    <row r="259" spans="289:293" ht="13.5" customHeight="1">
      <c r="KC259" s="3"/>
      <c r="KD259" s="3"/>
      <c r="KE259" s="3"/>
      <c r="KF259" s="3"/>
      <c r="KG259" s="3"/>
    </row>
    <row r="260" spans="289:293" ht="13.5" customHeight="1">
      <c r="KC260" s="3"/>
      <c r="KD260" s="3"/>
      <c r="KE260" s="3"/>
      <c r="KF260" s="3"/>
      <c r="KG260" s="3"/>
    </row>
    <row r="261" spans="289:293" ht="13.5" customHeight="1">
      <c r="KC261" s="3"/>
      <c r="KD261" s="3"/>
      <c r="KE261" s="3"/>
      <c r="KF261" s="3"/>
      <c r="KG261" s="3"/>
    </row>
    <row r="262" spans="289:293" ht="13.5" customHeight="1">
      <c r="KC262" s="3"/>
      <c r="KD262" s="3"/>
      <c r="KE262" s="3"/>
      <c r="KF262" s="3"/>
      <c r="KG262" s="3"/>
    </row>
    <row r="263" spans="289:293" ht="13.5" customHeight="1">
      <c r="KC263" s="3"/>
      <c r="KD263" s="3"/>
      <c r="KE263" s="3"/>
      <c r="KF263" s="3"/>
      <c r="KG263" s="3"/>
    </row>
    <row r="264" spans="289:293" ht="13.5" customHeight="1">
      <c r="KC264" s="3"/>
      <c r="KD264" s="3"/>
      <c r="KE264" s="3"/>
      <c r="KF264" s="3"/>
      <c r="KG264" s="3"/>
    </row>
  </sheetData>
  <sheetProtection algorithmName="SHA-512" hashValue="u+dNzAyqI7WY+d0CoBeZLJQn6JXnDYKqrAYy/OqQEEw/ep42vTGxKac8Ez2jIBNHfosbo/qxaI9Gh86FEu8H8A==" saltValue="RlHTkDqsQKM203qAz6uQuA==" spinCount="100000" sheet="1" sort="0" autoFilter="0"/>
  <autoFilter ref="A6:BR217" xr:uid="{18567784-F51B-BD48-9681-4C836DE10A02}"/>
  <phoneticPr fontId="26" type="noConversion"/>
  <conditionalFormatting sqref="AM180:AM185 AM31:AM43 AM8 AM45:AM61 AM63:AM74 AM103:AM114 AM116:AM122 AM132:AM137 AM76:AM101 AM139:AM142 AM10:AM23 AM25:AM29 AM187:AM216 AM172:AM178 AM124:AM130 AM144:AM170">
    <cfRule type="dataBar" priority="252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{0B133211-3963-844A-A0DE-35912ADC40F5}</x14:id>
        </ext>
      </extLst>
    </cfRule>
  </conditionalFormatting>
  <conditionalFormatting sqref="AT7:AU217">
    <cfRule type="dataBar" priority="3565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{2AF587F6-8995-3E4D-A27E-263859DB48C5}</x14:id>
        </ext>
      </extLst>
    </cfRule>
  </conditionalFormatting>
  <dataValidations count="3">
    <dataValidation type="whole" operator="greaterThan" allowBlank="1" showInputMessage="1" showErrorMessage="1" sqref="BM132:BM137 BI8:BJ8 BI7 BI63:BI74 BM8 BL7:BL8 BI10:BI23 BF10:BG23 BL31:BM43 BI31:BI43 BI45:BI61 BL45:BM61 BL63:BM74 BI103:BI114 BL103:BM114 BF132:BG137 AX172:BB178 BI172:BJ178 BI180:BJ185 BL180:BM185 AX76:AY97 BG76:BG97 BF98:BG101 BL217 BF7:BF8 BG8 BF31:BG43 BF45:BG61 BF63:BG74 BI132:BJ137 BF103:BG114 BL172:BM178 BF180:BG185 BB76:BB97 BI98:BI101 BM76:BM101 BJ76:BJ101 BQ25:BR29 BI139:BJ142 BM139:BM142 BF139:BG142 BQ123:BR216 AX25:AY29 BG25:BG29 Q25:AC29 BB25:BB29 BM25:BM29 BJ25:BJ29 BL10:BM23 Q144:AC170 AX144:BB170 BF144:BG170 BF205:BF217 AX63:BB74 Q139:AC142 AX139:BB142 Q76:AC101 AX98:BB101 Q180:AC185 AX180:BB185 Q132:AC137 AX132:BB137 BM124:BM130 Q103:AC114 AX103:BB114 Q45:AC61 AX45:BB61 Q31:AC43 AX31:BB43 Q10:AC23 AX10:BB23 Q7:AC8 AX7:BB8 Q63:AC74 BG205:BG216 BM205:BM216 BL205:BL214 BI187:BJ202 BL187:BM204 BJ203:BJ216 Q187:AC217 AX187:BB217 BF187:BG204 BI203:BI217 BF172:BG178 Q172:AC178 BF124:BG130 BI124:BJ130 Q124:AC130 AX124:BB130 BL144:BM170 BI144:BJ170 BI116:BI122 BL116:BM122 BF116:BG122 Q116:AC122 AX116:BB122 BQ75:BR101" xr:uid="{00000000-0002-0000-0500-000000000000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L215:BL216 BI76:BI97 BF76:BF97 BL76:BL101 BL132:BL137 BL139:BL142 BI25:BI29 BF25:BF29 BL25:BL29 BL124:BL130" xr:uid="{D4226DEA-DC55-3446-9C9F-92B46FC8E16E}">
      <formula1>0</formula1>
    </dataValidation>
    <dataValidation type="whole" operator="greaterThan" allowBlank="1" showInputMessage="1" showErrorMessage="1" promptTitle="Color not matching!" prompt="The colour you have selected in the polyurethane does not match the colour in polyester, GRP and wood." sqref="AZ76:BA97 AB76:AB97 AZ25:BA29 AB25:AB29" xr:uid="{268495A7-2B74-2E47-9A53-6389D27E38E5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B133211-3963-844A-A0DE-35912ADC40F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AM180:AM185 AM31:AM43 AM8 AM45:AM61 AM63:AM74 AM103:AM114 AM116:AM122 AM132:AM137 AM76:AM101 AM139:AM142 AM10:AM23 AM25:AM29 AM187:AM216 AM172:AM178 AM124:AM130 AM144:AM170</xm:sqref>
        </x14:conditionalFormatting>
        <x14:conditionalFormatting xmlns:xm="http://schemas.microsoft.com/office/excel/2006/main">
          <x14:cfRule type="dataBar" id="{2AF587F6-8995-3E4D-A27E-263859DB48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AT7:AU217</xm:sqref>
        </x14:conditionalFormatting>
        <x14:conditionalFormatting xmlns:xm="http://schemas.microsoft.com/office/excel/2006/main">
          <x14:cfRule type="expression" priority="1017" id="{4B80D496-FDF0-0F43-A374-7E1A1E0A2F9B}">
            <xm:f>Currency!$H$2="Dollar"</xm:f>
            <x14:dxf>
              <numFmt numFmtId="171" formatCode="[$$-409]#,##0.00"/>
            </x14:dxf>
          </x14:cfRule>
          <x14:cfRule type="expression" priority="1018" id="{42A2F93E-EECC-3742-8B4E-12B15700314C}">
            <xm:f>Currency!$H$2="Pound"</xm:f>
            <x14:dxf>
              <numFmt numFmtId="177" formatCode="[$£-809]#,##0.00"/>
            </x14:dxf>
          </x14:cfRule>
          <x14:cfRule type="expression" priority="1019" id="{200F33E5-2910-4946-A3C8-578BD47CAB73}">
            <xm:f>Currency!$H$2="Franc"</xm:f>
            <x14:dxf>
              <numFmt numFmtId="178" formatCode="[$CHF]\ #,##0.00"/>
            </x14:dxf>
          </x14:cfRule>
          <x14:cfRule type="expression" priority="1020" id="{2EE66783-7138-814B-8262-80DE33A255D2}">
            <xm:f>Currency!$H$2="Krone"</xm:f>
            <x14:dxf>
              <numFmt numFmtId="184" formatCode="[$kr-43B]\ #,##0.00"/>
            </x14:dxf>
          </x14:cfRule>
          <x14:cfRule type="expression" priority="1021" id="{94E070AD-84BF-2F45-9775-80E9C409A89D}">
            <xm:f>Currency!$H$2="Koruna"</xm:f>
            <x14:dxf>
              <numFmt numFmtId="180" formatCode="#,##0.00\ [$Kč-405]"/>
            </x14:dxf>
          </x14:cfRule>
          <x14:cfRule type="expression" priority="1022" id="{0335D4E1-ED4F-A745-B3DD-B137424E6244}">
            <xm:f>Currency!$H$2="Yen"</xm:f>
            <x14:dxf>
              <numFmt numFmtId="187" formatCode="_-[$¥-411]* #,##0.00_-;\-[$¥-411]* #,##0.00_-;_-[$¥-411]* &quot;-&quot;??_-;_-@_-"/>
            </x14:dxf>
          </x14:cfRule>
          <x14:cfRule type="expression" priority="1023" id="{C700BE6D-7B15-8348-9051-ADDA4A2D8741}">
            <xm:f>Currency!$H$2="Yuan"</xm:f>
            <x14:dxf>
              <numFmt numFmtId="182" formatCode="[$¥-804]#,##0.00"/>
            </x14:dxf>
          </x14:cfRule>
          <x14:cfRule type="expression" priority="1024" id="{3DAED46C-239D-3F49-BB96-94EB49E78772}">
            <xm:f>Currency!$H$2="Won"</xm:f>
            <x14:dxf>
              <numFmt numFmtId="183" formatCode="[$₩-412]#,##0.00"/>
            </x14:dxf>
          </x14:cfRule>
          <xm:sqref>BN5:BO23 BH7:BH8 AW7:AW217 BE7:BE217 BK7:BK217 BG9:BH9 BP9 BH10:BH23 BG24:BH24 BN24:BP24 BH25:BH29 BN25:BO217 BG30:BH30 BP30 BH31:BH43 BG44:BH44 BP44 BH45:BH61 BG62:BH62 BP62 BH63:BH74 BG75:BH75 BP75 BH76:BH101 BG102:BH102 BP102 BH103:BH114 BG115:BH115 BP115 BH116:BH122 BG123:BH123 BP123 BH124:BH130 BG131:BH131 BP131 BH132:BH137 BG138:BH138 BP138 BH139:BH142 BG143:BH143 BH144:BH170 BG171:BH171 BP171 BH172:BH178 BG179:BH179 BP179 BH180:BH185 BG186:BH186 BP186 BH187:BH217</xm:sqref>
        </x14:conditionalFormatting>
        <x14:conditionalFormatting xmlns:xm="http://schemas.microsoft.com/office/excel/2006/main">
          <x14:cfRule type="expression" priority="3" id="{B944A37D-9EC8-6B43-9B59-BF2D098D77E2}">
            <xm:f>Currency!$H$2="Dollar"</xm:f>
            <x14:dxf>
              <numFmt numFmtId="171" formatCode="[$$-409]#,##0.00"/>
            </x14:dxf>
          </x14:cfRule>
          <x14:cfRule type="expression" priority="4" id="{68E4B21D-99B4-9842-A6B2-1D87EDC9BE59}">
            <xm:f>Currency!$H$2="Pound"</xm:f>
            <x14:dxf>
              <numFmt numFmtId="177" formatCode="[$£-809]#,##0.00"/>
            </x14:dxf>
          </x14:cfRule>
          <x14:cfRule type="expression" priority="5" id="{9EE7D235-9825-514B-8036-5A14CD5D335A}">
            <xm:f>Currency!$H$2="Franc"</xm:f>
            <x14:dxf>
              <numFmt numFmtId="178" formatCode="[$CHF]\ #,##0.00"/>
            </x14:dxf>
          </x14:cfRule>
          <x14:cfRule type="expression" priority="6" id="{9D8481B0-A83C-A446-BAAC-9D397A22AE17}">
            <xm:f>Currency!$H$2="Krone"</xm:f>
            <x14:dxf>
              <numFmt numFmtId="184" formatCode="[$kr-43B]\ #,##0.00"/>
            </x14:dxf>
          </x14:cfRule>
          <x14:cfRule type="expression" priority="7" id="{946B56D8-51F1-B040-A163-06E3CD297168}">
            <xm:f>Currency!$H$2="Koruna"</xm:f>
            <x14:dxf>
              <numFmt numFmtId="180" formatCode="#,##0.00\ [$Kč-405]"/>
            </x14:dxf>
          </x14:cfRule>
          <x14:cfRule type="expression" priority="8" id="{BB93FFBD-F51F-A446-BFC1-65DE7D0E760B}">
            <xm:f>Currency!$H$2="Yen"</xm:f>
            <x14:dxf>
              <numFmt numFmtId="187" formatCode="_-[$¥-411]* #,##0.00_-;\-[$¥-411]* #,##0.00_-;_-[$¥-411]* &quot;-&quot;??_-;_-@_-"/>
            </x14:dxf>
          </x14:cfRule>
          <x14:cfRule type="expression" priority="9" id="{A519AFFA-CD0D-2045-B2C3-0B50F62D263D}">
            <xm:f>Currency!$H$2="Yuan"</xm:f>
            <x14:dxf>
              <numFmt numFmtId="182" formatCode="[$¥-804]#,##0.00"/>
            </x14:dxf>
          </x14:cfRule>
          <x14:cfRule type="expression" priority="10" id="{0B9D105E-0CE5-3749-A9EB-3D44A87549EC}">
            <xm:f>Currency!$H$2="Won"</xm:f>
            <x14:dxf>
              <numFmt numFmtId="183" formatCode="[$₩-412]#,##0.00"/>
            </x14:dxf>
          </x14:cfRule>
          <xm:sqref>BP143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L367"/>
  <sheetViews>
    <sheetView showGridLines="0" topLeftCell="C1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6640625" style="2" hidden="1" customWidth="1" outlineLevel="1"/>
    <col min="2" max="2" width="16.33203125" style="2" hidden="1" customWidth="1" outlineLevel="1"/>
    <col min="3" max="3" width="25.6640625" style="2" customWidth="1" collapsed="1"/>
    <col min="4" max="4" width="16.83203125" style="2" customWidth="1"/>
    <col min="5" max="5" width="5" style="2" customWidth="1"/>
    <col min="6" max="6" width="29" style="2" hidden="1" customWidth="1" outlineLevel="1"/>
    <col min="7" max="7" width="13.83203125" style="2" customWidth="1" collapsed="1"/>
    <col min="8" max="8" width="19" style="2" hidden="1" customWidth="1" outlineLevel="1"/>
    <col min="9" max="9" width="17.83203125" style="2" hidden="1" customWidth="1" outlineLevel="1"/>
    <col min="10" max="10" width="42.83203125" style="2" hidden="1" customWidth="1" outlineLevel="1"/>
    <col min="11" max="11" width="24" style="2" hidden="1" customWidth="1" outlineLevel="1"/>
    <col min="12" max="12" width="19" style="2" hidden="1" customWidth="1" outlineLevel="1"/>
    <col min="13" max="13" width="11.6640625" style="2" hidden="1" customWidth="1" outlineLevel="1"/>
    <col min="14" max="14" width="5.1640625" style="2" bestFit="1" customWidth="1" collapsed="1"/>
    <col min="15" max="15" width="6.6640625" style="2" hidden="1" customWidth="1" outlineLevel="1"/>
    <col min="16" max="16" width="5.1640625" style="2" hidden="1" customWidth="1" outlineLevel="1"/>
    <col min="17" max="17" width="4.6640625" style="2" customWidth="1" collapsed="1"/>
    <col min="18" max="31" width="4.6640625" style="2" customWidth="1"/>
    <col min="32" max="32" width="11" style="2" hidden="1" customWidth="1" outlineLevel="1"/>
    <col min="33" max="33" width="13" style="2" hidden="1" customWidth="1" outlineLevel="1"/>
    <col min="34" max="34" width="11.83203125" style="2" hidden="1" customWidth="1" outlineLevel="1"/>
    <col min="35" max="39" width="11" style="2" hidden="1" customWidth="1" outlineLevel="1"/>
    <col min="40" max="41" width="11.3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5" width="12.33203125" style="2" hidden="1" customWidth="1" outlineLevel="1"/>
    <col min="46" max="46" width="12.6640625" style="2" hidden="1" customWidth="1" outlineLevel="1"/>
    <col min="47" max="47" width="13" style="2" hidden="1" customWidth="1" outlineLevel="1"/>
    <col min="48" max="48" width="12.6640625" style="2" hidden="1" customWidth="1" outlineLevel="1"/>
    <col min="49" max="49" width="12.6640625" style="2" customWidth="1" collapsed="1"/>
    <col min="50" max="54" width="4.6640625" style="2" customWidth="1"/>
    <col min="55" max="56" width="4.83203125" style="2" customWidth="1"/>
    <col min="57" max="57" width="12.1640625" style="2" customWidth="1"/>
    <col min="58" max="58" width="6.33203125" style="2" customWidth="1"/>
    <col min="59" max="59" width="5.5" style="2" customWidth="1"/>
    <col min="60" max="60" width="12.5" style="2" customWidth="1"/>
    <col min="61" max="61" width="5.83203125" style="2" customWidth="1"/>
    <col min="62" max="62" width="5.5" style="2" customWidth="1"/>
    <col min="63" max="63" width="12.5" style="2" customWidth="1"/>
    <col min="64" max="64" width="5.83203125" style="2" customWidth="1"/>
    <col min="65" max="65" width="5.5" style="2" customWidth="1"/>
    <col min="66" max="66" width="12.5" style="2" customWidth="1"/>
    <col min="67" max="67" width="19" style="2" customWidth="1"/>
    <col min="68" max="69" width="4.83203125" style="2" customWidth="1"/>
    <col min="70" max="70" width="7.83203125" style="2" hidden="1" customWidth="1" outlineLevel="1"/>
    <col min="71" max="71" width="11.5" style="2" customWidth="1" collapsed="1"/>
    <col min="72" max="72" width="11.5" style="2" customWidth="1"/>
    <col min="73" max="73" width="12.6640625" style="2" bestFit="1" customWidth="1"/>
    <col min="74" max="74" width="10.6640625" style="2" bestFit="1" customWidth="1"/>
    <col min="75" max="75" width="15.6640625" style="2" bestFit="1" customWidth="1"/>
    <col min="76" max="76" width="11.5" style="2" customWidth="1"/>
    <col min="77" max="77" width="16.5" style="2" bestFit="1" customWidth="1"/>
    <col min="78" max="78" width="10.83203125" style="2" bestFit="1" customWidth="1"/>
    <col min="79" max="79" width="15.83203125" style="2" bestFit="1" customWidth="1"/>
    <col min="80" max="293" width="11.5" style="2" customWidth="1"/>
    <col min="294" max="16384" width="11.5" style="3"/>
  </cols>
  <sheetData>
    <row r="1" spans="1:298" ht="39">
      <c r="A1" s="28" t="s">
        <v>26</v>
      </c>
      <c r="B1" s="28" t="s">
        <v>69</v>
      </c>
      <c r="C1" s="121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370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436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35"/>
      <c r="B2" s="709"/>
      <c r="C2" s="359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446" t="s">
        <v>1278</v>
      </c>
      <c r="O2" s="446"/>
      <c r="P2" s="446"/>
      <c r="Q2" s="438" t="s">
        <v>41</v>
      </c>
      <c r="R2" s="438" t="s">
        <v>42</v>
      </c>
      <c r="S2" s="438" t="s">
        <v>43</v>
      </c>
      <c r="T2" s="438" t="s">
        <v>44</v>
      </c>
      <c r="U2" s="438" t="s">
        <v>45</v>
      </c>
      <c r="V2" s="438" t="s">
        <v>46</v>
      </c>
      <c r="W2" s="438" t="s">
        <v>47</v>
      </c>
      <c r="X2" s="438" t="s">
        <v>48</v>
      </c>
      <c r="Y2" s="438" t="s">
        <v>49</v>
      </c>
      <c r="Z2" s="438" t="s">
        <v>50</v>
      </c>
      <c r="AA2" s="438" t="s">
        <v>51</v>
      </c>
      <c r="AB2" s="438"/>
      <c r="AC2" s="439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320"/>
      <c r="AT2" s="320"/>
      <c r="AU2" s="320"/>
      <c r="AV2" s="345"/>
      <c r="AW2" s="345"/>
      <c r="AX2" s="438" t="s">
        <v>52</v>
      </c>
      <c r="AY2" s="438" t="s">
        <v>44</v>
      </c>
      <c r="AZ2" s="438" t="s">
        <v>43</v>
      </c>
      <c r="BA2" s="438" t="s">
        <v>53</v>
      </c>
      <c r="BB2" s="43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446" t="s">
        <v>500</v>
      </c>
      <c r="O3" s="446"/>
      <c r="P3" s="446"/>
      <c r="Q3" s="438" t="s">
        <v>1281</v>
      </c>
      <c r="R3" s="438" t="s">
        <v>1283</v>
      </c>
      <c r="S3" s="438" t="s">
        <v>1279</v>
      </c>
      <c r="T3" s="438" t="s">
        <v>1284</v>
      </c>
      <c r="U3" s="438" t="s">
        <v>1288</v>
      </c>
      <c r="V3" s="438" t="s">
        <v>1287</v>
      </c>
      <c r="W3" s="438" t="s">
        <v>1285</v>
      </c>
      <c r="X3" s="438" t="s">
        <v>1289</v>
      </c>
      <c r="Y3" s="438" t="s">
        <v>1282</v>
      </c>
      <c r="Z3" s="438" t="s">
        <v>1280</v>
      </c>
      <c r="AA3" s="438" t="s">
        <v>1286</v>
      </c>
      <c r="AB3" s="438" t="s">
        <v>501</v>
      </c>
      <c r="AC3" s="439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438"/>
      <c r="AY3" s="438"/>
      <c r="AZ3" s="438"/>
      <c r="BA3" s="438"/>
      <c r="BB3" s="43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KH3" s="2"/>
      <c r="KI3" s="2"/>
      <c r="KJ3" s="2"/>
      <c r="KK3" s="2"/>
      <c r="KL3" s="2"/>
    </row>
    <row r="4" spans="1:298" ht="13" customHeight="1">
      <c r="A4" s="32"/>
      <c r="B4" s="704"/>
      <c r="C4" s="706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447"/>
      <c r="P4" s="447"/>
      <c r="Q4" s="439" t="s">
        <v>54</v>
      </c>
      <c r="R4" s="439" t="s">
        <v>546</v>
      </c>
      <c r="S4" s="439" t="s">
        <v>807</v>
      </c>
      <c r="T4" s="439" t="s">
        <v>806</v>
      </c>
      <c r="U4" s="439" t="s">
        <v>55</v>
      </c>
      <c r="V4" s="439" t="s">
        <v>458</v>
      </c>
      <c r="W4" s="439"/>
      <c r="X4" s="439" t="s">
        <v>809</v>
      </c>
      <c r="Y4" s="439" t="s">
        <v>810</v>
      </c>
      <c r="Z4" s="439" t="s">
        <v>549</v>
      </c>
      <c r="AA4" s="439"/>
      <c r="AB4" s="439"/>
      <c r="AC4" s="439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439" t="s">
        <v>1452</v>
      </c>
      <c r="AY4" s="439" t="s">
        <v>808</v>
      </c>
      <c r="AZ4" s="439"/>
      <c r="BA4" s="439"/>
      <c r="BB4" s="439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</row>
    <row r="5" spans="1:298" ht="14" customHeight="1">
      <c r="A5" s="31"/>
      <c r="B5" s="710"/>
      <c r="C5" s="703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AC5" si="0">SUMPRODUCT(Q6:Q299,$N6:$N299)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7">
        <f>SUM(AD6:AD299)</f>
        <v>0</v>
      </c>
      <c r="AE5" s="93">
        <f>SUM(AE6:AE299)</f>
        <v>0</v>
      </c>
      <c r="AF5" s="36"/>
      <c r="AG5" s="36"/>
      <c r="AH5" s="36"/>
      <c r="AI5" s="93"/>
      <c r="AJ5" s="443"/>
      <c r="AK5" s="93"/>
      <c r="AL5" s="443"/>
      <c r="AM5" s="93"/>
      <c r="AN5" s="93"/>
      <c r="AO5" s="443"/>
      <c r="AP5" s="443"/>
      <c r="AQ5" s="443"/>
      <c r="AR5" s="93"/>
      <c r="AS5" s="37"/>
      <c r="AT5" s="37"/>
      <c r="AU5" s="37"/>
      <c r="AV5" s="37" t="s">
        <v>56</v>
      </c>
      <c r="AW5" s="410"/>
      <c r="AX5" s="349">
        <f>SUMPRODUCT(AX6:AX299,$N6:$N299)</f>
        <v>0</v>
      </c>
      <c r="AY5" s="350">
        <f>SUMPRODUCT(AY6:AY299,$N6:$N299)</f>
        <v>0</v>
      </c>
      <c r="AZ5" s="351">
        <f>SUMPRODUCT(AZ6:AZ299,$N6:$N299)</f>
        <v>0</v>
      </c>
      <c r="BA5" s="352">
        <f>SUMPRODUCT(BA6:BA299,$N6:$N299)</f>
        <v>0</v>
      </c>
      <c r="BB5" s="353">
        <f>SUMPRODUCT(BB6:BB299,$N6:$N299)</f>
        <v>0</v>
      </c>
      <c r="BC5" s="36">
        <f>SUM(BC6:BC299)</f>
        <v>0</v>
      </c>
      <c r="BD5" s="93">
        <f>SUM(BD6:BD299)</f>
        <v>0</v>
      </c>
      <c r="BE5" s="38" t="s">
        <v>56</v>
      </c>
      <c r="BF5" s="36">
        <f>SUMPRODUCT(BF6:BF299,$N6:$N299)</f>
        <v>0</v>
      </c>
      <c r="BG5" s="93">
        <f>SUM(BG6:BG299)</f>
        <v>0</v>
      </c>
      <c r="BH5" s="38" t="s">
        <v>56</v>
      </c>
      <c r="BI5" s="36">
        <f>SUMPRODUCT(BI6:BI299,$N6:$N299)</f>
        <v>0</v>
      </c>
      <c r="BJ5" s="93">
        <f>SUM(BJ6:BJ299)</f>
        <v>0</v>
      </c>
      <c r="BK5" s="38" t="s">
        <v>56</v>
      </c>
      <c r="BL5" s="36">
        <f>SUMPRODUCT(BL6:BL299,$N6:$N299)</f>
        <v>0</v>
      </c>
      <c r="BM5" s="93">
        <f>SUM(BM6:BM299)</f>
        <v>0</v>
      </c>
      <c r="BN5" s="38" t="s">
        <v>56</v>
      </c>
      <c r="BO5" s="483">
        <f>SUM(BO6:BO299)</f>
        <v>0</v>
      </c>
      <c r="BP5" s="31">
        <f>SUM(BP6:BP299)</f>
        <v>0</v>
      </c>
      <c r="BQ5" s="31">
        <f>SUM(BQ6:BQ299)</f>
        <v>0</v>
      </c>
      <c r="BR5" s="39">
        <f>ROWS(BR6:BR299)</f>
        <v>294</v>
      </c>
    </row>
    <row r="6" spans="1:298" ht="13" customHeight="1">
      <c r="A6" s="40"/>
      <c r="B6" s="40"/>
      <c r="C6" s="12"/>
      <c r="D6" s="36"/>
      <c r="E6" s="390"/>
      <c r="F6" s="36"/>
      <c r="G6" s="36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76"/>
      <c r="BP6" s="40"/>
      <c r="BQ6" s="40"/>
      <c r="BR6" s="43"/>
    </row>
    <row r="7" spans="1:298" ht="17">
      <c r="A7" s="207"/>
      <c r="B7" s="207"/>
      <c r="C7" s="300" t="s">
        <v>214</v>
      </c>
      <c r="D7" s="216"/>
      <c r="E7" s="216"/>
      <c r="F7" s="217"/>
      <c r="G7" s="217"/>
      <c r="H7" s="217"/>
      <c r="I7" s="217"/>
      <c r="J7" s="217"/>
      <c r="K7" s="217"/>
      <c r="L7" s="217"/>
      <c r="M7" s="217"/>
      <c r="N7" s="218"/>
      <c r="O7" s="218"/>
      <c r="P7" s="218"/>
      <c r="Q7" s="218"/>
      <c r="R7" s="558"/>
      <c r="S7" s="558"/>
      <c r="T7" s="558"/>
      <c r="U7" s="559"/>
      <c r="V7" s="558"/>
      <c r="W7" s="558"/>
      <c r="X7" s="560"/>
      <c r="Y7" s="558"/>
      <c r="Z7" s="560"/>
      <c r="AA7" s="560"/>
      <c r="AB7" s="141"/>
      <c r="AC7" s="141"/>
      <c r="AD7" s="209"/>
      <c r="AE7" s="209"/>
      <c r="AF7" s="209"/>
      <c r="AG7" s="209"/>
      <c r="AH7" s="209"/>
      <c r="AI7" s="209"/>
      <c r="AJ7" s="209"/>
      <c r="AK7" s="142"/>
      <c r="AL7" s="209"/>
      <c r="AM7" s="142"/>
      <c r="AN7" s="142"/>
      <c r="AO7" s="209"/>
      <c r="AP7" s="209"/>
      <c r="AQ7" s="209"/>
      <c r="AR7" s="209"/>
      <c r="AS7" s="209"/>
      <c r="AT7" s="208"/>
      <c r="AU7" s="141"/>
      <c r="AV7" s="141"/>
      <c r="AW7" s="208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222"/>
      <c r="JY7" s="3"/>
      <c r="JZ7" s="3"/>
      <c r="KA7" s="3"/>
      <c r="KB7" s="3"/>
      <c r="KC7" s="3"/>
      <c r="KD7" s="3"/>
      <c r="KE7" s="3"/>
      <c r="KF7" s="3"/>
      <c r="KG7" s="3"/>
    </row>
    <row r="8" spans="1:298" ht="13" customHeight="1">
      <c r="A8" s="44" t="str">
        <f t="shared" ref="A8:A24" si="1">"SQ6"&amp;REPT(0,4-LEN(BR8))&amp;BR8</f>
        <v>SQ63017</v>
      </c>
      <c r="B8" s="265" t="s">
        <v>214</v>
      </c>
      <c r="C8" s="265" t="s">
        <v>215</v>
      </c>
      <c r="D8" s="265" t="s">
        <v>544</v>
      </c>
      <c r="E8" s="403"/>
      <c r="F8" s="615" t="s">
        <v>1782</v>
      </c>
      <c r="G8" s="614" t="s">
        <v>76</v>
      </c>
      <c r="H8" s="283" t="s">
        <v>74</v>
      </c>
      <c r="I8" s="622" t="s">
        <v>1798</v>
      </c>
      <c r="J8" s="623" t="s">
        <v>1809</v>
      </c>
      <c r="K8" s="623" t="s">
        <v>1801</v>
      </c>
      <c r="L8" s="622" t="s">
        <v>1799</v>
      </c>
      <c r="M8" s="48">
        <v>4.2864000000000004</v>
      </c>
      <c r="N8" s="44">
        <v>5</v>
      </c>
      <c r="O8" s="210"/>
      <c r="P8" s="210"/>
      <c r="Q8" s="49"/>
      <c r="R8" s="123"/>
      <c r="S8" s="51"/>
      <c r="T8" s="52"/>
      <c r="U8" s="124"/>
      <c r="V8" s="54"/>
      <c r="W8" s="520"/>
      <c r="X8" s="56"/>
      <c r="Y8" s="57"/>
      <c r="Z8" s="58"/>
      <c r="AA8" s="561"/>
      <c r="AB8" s="400"/>
      <c r="AC8" s="461"/>
      <c r="AD8" s="213">
        <f>SUM(Q8:AC8)</f>
        <v>0</v>
      </c>
      <c r="AE8" s="214">
        <f t="shared" ref="AE8" si="2">N8*AD8</f>
        <v>0</v>
      </c>
      <c r="AF8" s="62"/>
      <c r="AG8" s="62"/>
      <c r="AH8" s="63"/>
      <c r="AI8" s="149"/>
      <c r="AJ8" s="516"/>
      <c r="AK8" s="516"/>
      <c r="AL8" s="516"/>
      <c r="AM8" s="510"/>
      <c r="AN8" s="62">
        <f>ROUND(CEILING(AR8*('Summary '!$J$4/100+1),5),0)-1</f>
        <v>274</v>
      </c>
      <c r="AO8" s="63">
        <f>IF(P8=TRUE,-0.05,0)</f>
        <v>0</v>
      </c>
      <c r="AP8" s="63">
        <f>IF(O8=TRUE,0.15,0)</f>
        <v>0</v>
      </c>
      <c r="AQ8" s="667"/>
      <c r="AR8" s="62">
        <v>224</v>
      </c>
      <c r="AS8" s="62"/>
      <c r="AT8" s="510"/>
      <c r="AU8" s="511"/>
      <c r="AV8" s="511">
        <f t="shared" ref="AV8:AV24" si="3">IF(OrderFormType="Wholesale",CEILING(AR8*ExchRate,ExchRateRoundUpTo),CEILING(AN8*ExchRate,ExchRateRoundUpTo)/1.22)</f>
        <v>224</v>
      </c>
      <c r="AW8" s="511">
        <f t="shared" ref="AW8:AW24" si="4">AV8*(1+AO8+AP8)</f>
        <v>224</v>
      </c>
      <c r="AX8" s="234"/>
      <c r="AY8" s="235"/>
      <c r="AZ8" s="458"/>
      <c r="BA8" s="469"/>
      <c r="BB8" s="460"/>
      <c r="BC8" s="239">
        <f t="shared" ref="BC8:BC24" si="5">SUM(AX8:BB8)</f>
        <v>0</v>
      </c>
      <c r="BD8" s="210">
        <f t="shared" ref="BD8:BD24" si="6">N8*BC8</f>
        <v>0</v>
      </c>
      <c r="BE8" s="512">
        <f t="shared" ref="BE8:BE15" si="7">AV8*(1+AO8+AP8)</f>
        <v>224</v>
      </c>
      <c r="BF8" s="400"/>
      <c r="BG8" s="210">
        <f>$N8*BF8</f>
        <v>0</v>
      </c>
      <c r="BH8" s="512">
        <f t="shared" ref="BH8:BH24" si="8">$AV8*(1.1+$AO8+$AP8)</f>
        <v>246.40000000000003</v>
      </c>
      <c r="BI8" s="400"/>
      <c r="BJ8" s="210">
        <f t="shared" ref="BJ8:BJ24" si="9">N8*BI8</f>
        <v>0</v>
      </c>
      <c r="BK8" s="512">
        <f t="shared" ref="BK8:BK24" si="10">AV8*(1.15+AO8+AP8)</f>
        <v>257.59999999999997</v>
      </c>
      <c r="BL8" s="400"/>
      <c r="BM8" s="210">
        <f t="shared" ref="BM8:BM24" si="11">N8*BL8</f>
        <v>0</v>
      </c>
      <c r="BN8" s="512">
        <f t="shared" ref="BN8:BN24" si="12">AV8*(1.2+AO8+AP8)</f>
        <v>268.8</v>
      </c>
      <c r="BO8" s="397">
        <f t="shared" ref="BO8:BO24" si="13">(AD8*AW8)+(BC8*BE8)+(BF8*BH8)+(BI8*BK8)+(BL8*BN8)</f>
        <v>0</v>
      </c>
      <c r="BP8" s="210">
        <f t="shared" ref="BP8:BP24" si="14">AD8+BC8+BF8+BI8+BL8</f>
        <v>0</v>
      </c>
      <c r="BQ8" s="210">
        <f t="shared" ref="BQ8:BQ24" si="15">N8*BP8</f>
        <v>0</v>
      </c>
      <c r="BR8" s="215">
        <v>3017</v>
      </c>
      <c r="JY8" s="3"/>
      <c r="JZ8" s="3"/>
      <c r="KA8" s="3"/>
      <c r="KB8" s="3"/>
      <c r="KC8" s="3"/>
      <c r="KD8" s="3"/>
      <c r="KE8" s="3"/>
      <c r="KF8" s="3"/>
      <c r="KG8" s="3"/>
    </row>
    <row r="9" spans="1:298" ht="13" customHeight="1">
      <c r="A9" s="44" t="str">
        <f t="shared" si="1"/>
        <v>SQ63018</v>
      </c>
      <c r="B9" s="265" t="s">
        <v>214</v>
      </c>
      <c r="C9" s="265" t="s">
        <v>216</v>
      </c>
      <c r="D9" s="265" t="s">
        <v>544</v>
      </c>
      <c r="E9" s="403"/>
      <c r="F9" s="615" t="s">
        <v>1782</v>
      </c>
      <c r="G9" s="614" t="s">
        <v>76</v>
      </c>
      <c r="H9" s="283" t="s">
        <v>74</v>
      </c>
      <c r="I9" s="622" t="s">
        <v>1798</v>
      </c>
      <c r="J9" s="623" t="s">
        <v>1809</v>
      </c>
      <c r="K9" s="623" t="s">
        <v>1801</v>
      </c>
      <c r="L9" s="622" t="s">
        <v>1799</v>
      </c>
      <c r="M9" s="48">
        <v>2.2452999999999999</v>
      </c>
      <c r="N9" s="44">
        <v>4</v>
      </c>
      <c r="O9" s="210"/>
      <c r="P9" s="210"/>
      <c r="Q9" s="49"/>
      <c r="R9" s="123"/>
      <c r="S9" s="51"/>
      <c r="T9" s="52"/>
      <c r="U9" s="124"/>
      <c r="V9" s="54"/>
      <c r="W9" s="520"/>
      <c r="X9" s="56"/>
      <c r="Y9" s="57"/>
      <c r="Z9" s="58"/>
      <c r="AA9" s="561"/>
      <c r="AB9" s="563"/>
      <c r="AC9" s="311"/>
      <c r="AD9" s="213">
        <f t="shared" ref="AD9:AD65" si="16">SUM(Q9:AC9)</f>
        <v>0</v>
      </c>
      <c r="AE9" s="61">
        <f t="shared" ref="AE9:AE24" si="17">N9*AD9</f>
        <v>0</v>
      </c>
      <c r="AF9" s="62"/>
      <c r="AG9" s="62"/>
      <c r="AH9" s="63"/>
      <c r="AI9" s="149"/>
      <c r="AJ9" s="149"/>
      <c r="AK9" s="516"/>
      <c r="AL9" s="516"/>
      <c r="AM9" s="510"/>
      <c r="AN9" s="62">
        <f>ROUND(CEILING(AR9*('Summary '!$J$4/100+1),5),0)-1</f>
        <v>169</v>
      </c>
      <c r="AO9" s="63">
        <f t="shared" ref="AO9:AO53" si="18">IF(P9=TRUE,-0.05,0)</f>
        <v>0</v>
      </c>
      <c r="AP9" s="63">
        <f t="shared" ref="AP9:AP53" si="19">IF(O9=TRUE,0.15,0)</f>
        <v>0</v>
      </c>
      <c r="AQ9" s="667"/>
      <c r="AR9" s="62">
        <v>139</v>
      </c>
      <c r="AS9" s="62"/>
      <c r="AT9" s="514"/>
      <c r="AU9" s="515"/>
      <c r="AV9" s="511">
        <f t="shared" si="3"/>
        <v>139</v>
      </c>
      <c r="AW9" s="511">
        <f t="shared" si="4"/>
        <v>139</v>
      </c>
      <c r="AX9" s="64"/>
      <c r="AY9" s="65"/>
      <c r="AZ9" s="538"/>
      <c r="BA9" s="562"/>
      <c r="BB9" s="291"/>
      <c r="BC9" s="45">
        <f t="shared" si="5"/>
        <v>0</v>
      </c>
      <c r="BD9" s="44">
        <f t="shared" si="6"/>
        <v>0</v>
      </c>
      <c r="BE9" s="512">
        <f t="shared" si="7"/>
        <v>139</v>
      </c>
      <c r="BF9" s="400"/>
      <c r="BG9" s="210">
        <f t="shared" ref="BG9:BG69" si="20">$N9*BF9</f>
        <v>0</v>
      </c>
      <c r="BH9" s="512">
        <f t="shared" si="8"/>
        <v>152.9</v>
      </c>
      <c r="BI9" s="400"/>
      <c r="BJ9" s="44">
        <f t="shared" si="9"/>
        <v>0</v>
      </c>
      <c r="BK9" s="512">
        <f t="shared" si="10"/>
        <v>159.85</v>
      </c>
      <c r="BL9" s="400"/>
      <c r="BM9" s="210">
        <f t="shared" si="11"/>
        <v>0</v>
      </c>
      <c r="BN9" s="512">
        <f t="shared" si="12"/>
        <v>166.79999999999998</v>
      </c>
      <c r="BO9" s="397">
        <f t="shared" si="13"/>
        <v>0</v>
      </c>
      <c r="BP9" s="210">
        <f t="shared" si="14"/>
        <v>0</v>
      </c>
      <c r="BQ9" s="44">
        <f t="shared" si="15"/>
        <v>0</v>
      </c>
      <c r="BR9" s="215">
        <v>3018</v>
      </c>
      <c r="JY9" s="3"/>
      <c r="JZ9" s="3"/>
      <c r="KA9" s="3"/>
      <c r="KB9" s="3"/>
      <c r="KC9" s="3"/>
      <c r="KD9" s="3"/>
      <c r="KE9" s="3"/>
      <c r="KF9" s="3"/>
      <c r="KG9" s="3"/>
    </row>
    <row r="10" spans="1:298" ht="13" customHeight="1">
      <c r="A10" s="44" t="str">
        <f t="shared" si="1"/>
        <v>SQ63019</v>
      </c>
      <c r="B10" s="265" t="s">
        <v>214</v>
      </c>
      <c r="C10" s="265" t="s">
        <v>217</v>
      </c>
      <c r="D10" s="265" t="s">
        <v>544</v>
      </c>
      <c r="E10" s="403"/>
      <c r="F10" s="615" t="s">
        <v>1782</v>
      </c>
      <c r="G10" s="614" t="s">
        <v>76</v>
      </c>
      <c r="H10" s="283" t="s">
        <v>74</v>
      </c>
      <c r="I10" s="622" t="s">
        <v>1798</v>
      </c>
      <c r="J10" s="623" t="s">
        <v>1809</v>
      </c>
      <c r="K10" s="623" t="s">
        <v>1801</v>
      </c>
      <c r="L10" s="622" t="s">
        <v>1799</v>
      </c>
      <c r="M10" s="48">
        <v>4.3544999999999998</v>
      </c>
      <c r="N10" s="44">
        <v>4</v>
      </c>
      <c r="O10" s="210"/>
      <c r="P10" s="210"/>
      <c r="Q10" s="49"/>
      <c r="R10" s="123"/>
      <c r="S10" s="51"/>
      <c r="T10" s="52"/>
      <c r="U10" s="124"/>
      <c r="V10" s="54"/>
      <c r="W10" s="520"/>
      <c r="X10" s="56"/>
      <c r="Y10" s="57"/>
      <c r="Z10" s="58"/>
      <c r="AA10" s="561"/>
      <c r="AB10" s="563"/>
      <c r="AC10" s="311"/>
      <c r="AD10" s="213">
        <f t="shared" si="16"/>
        <v>0</v>
      </c>
      <c r="AE10" s="61">
        <f t="shared" si="17"/>
        <v>0</v>
      </c>
      <c r="AF10" s="62"/>
      <c r="AG10" s="62"/>
      <c r="AH10" s="63"/>
      <c r="AI10" s="149"/>
      <c r="AJ10" s="149"/>
      <c r="AK10" s="516"/>
      <c r="AL10" s="516"/>
      <c r="AM10" s="510"/>
      <c r="AN10" s="62">
        <f>ROUND(CEILING(AR10*('Summary '!$J$4/100+1),5),0)-1</f>
        <v>279</v>
      </c>
      <c r="AO10" s="63">
        <f t="shared" si="18"/>
        <v>0</v>
      </c>
      <c r="AP10" s="63">
        <f t="shared" si="19"/>
        <v>0</v>
      </c>
      <c r="AQ10" s="667"/>
      <c r="AR10" s="62">
        <v>229</v>
      </c>
      <c r="AS10" s="62"/>
      <c r="AT10" s="514"/>
      <c r="AU10" s="515"/>
      <c r="AV10" s="511">
        <f t="shared" si="3"/>
        <v>229</v>
      </c>
      <c r="AW10" s="511">
        <f t="shared" si="4"/>
        <v>229</v>
      </c>
      <c r="AX10" s="64"/>
      <c r="AY10" s="65"/>
      <c r="AZ10" s="538"/>
      <c r="BA10" s="562"/>
      <c r="BB10" s="291"/>
      <c r="BC10" s="45">
        <f t="shared" si="5"/>
        <v>0</v>
      </c>
      <c r="BD10" s="44">
        <f t="shared" si="6"/>
        <v>0</v>
      </c>
      <c r="BE10" s="512">
        <f t="shared" si="7"/>
        <v>229</v>
      </c>
      <c r="BF10" s="400"/>
      <c r="BG10" s="210">
        <f t="shared" si="20"/>
        <v>0</v>
      </c>
      <c r="BH10" s="512">
        <f t="shared" si="8"/>
        <v>251.90000000000003</v>
      </c>
      <c r="BI10" s="400"/>
      <c r="BJ10" s="44">
        <f t="shared" si="9"/>
        <v>0</v>
      </c>
      <c r="BK10" s="512">
        <f t="shared" si="10"/>
        <v>263.34999999999997</v>
      </c>
      <c r="BL10" s="400"/>
      <c r="BM10" s="210">
        <f t="shared" si="11"/>
        <v>0</v>
      </c>
      <c r="BN10" s="512">
        <f t="shared" si="12"/>
        <v>274.8</v>
      </c>
      <c r="BO10" s="397">
        <f t="shared" si="13"/>
        <v>0</v>
      </c>
      <c r="BP10" s="210">
        <f t="shared" si="14"/>
        <v>0</v>
      </c>
      <c r="BQ10" s="44">
        <f t="shared" si="15"/>
        <v>0</v>
      </c>
      <c r="BR10" s="215">
        <v>3019</v>
      </c>
      <c r="JY10" s="3"/>
      <c r="JZ10" s="3"/>
      <c r="KA10" s="3"/>
      <c r="KB10" s="3"/>
      <c r="KC10" s="3"/>
      <c r="KD10" s="3"/>
      <c r="KE10" s="3"/>
      <c r="KF10" s="3"/>
      <c r="KG10" s="3"/>
    </row>
    <row r="11" spans="1:298" ht="13" customHeight="1">
      <c r="A11" s="44" t="str">
        <f t="shared" si="1"/>
        <v>SQ63020</v>
      </c>
      <c r="B11" s="265" t="s">
        <v>214</v>
      </c>
      <c r="C11" s="265" t="s">
        <v>218</v>
      </c>
      <c r="D11" s="265" t="s">
        <v>544</v>
      </c>
      <c r="E11" s="403"/>
      <c r="F11" s="615" t="s">
        <v>1782</v>
      </c>
      <c r="G11" s="614" t="s">
        <v>76</v>
      </c>
      <c r="H11" s="283" t="s">
        <v>74</v>
      </c>
      <c r="I11" s="622" t="s">
        <v>1798</v>
      </c>
      <c r="J11" s="623" t="s">
        <v>1809</v>
      </c>
      <c r="K11" s="623" t="s">
        <v>1801</v>
      </c>
      <c r="L11" s="622" t="s">
        <v>1799</v>
      </c>
      <c r="M11" s="48">
        <v>1.4967999999999999</v>
      </c>
      <c r="N11" s="44">
        <v>1</v>
      </c>
      <c r="O11" s="210"/>
      <c r="P11" s="210"/>
      <c r="Q11" s="49"/>
      <c r="R11" s="123"/>
      <c r="S11" s="51"/>
      <c r="T11" s="52"/>
      <c r="U11" s="124"/>
      <c r="V11" s="54"/>
      <c r="W11" s="520"/>
      <c r="X11" s="56"/>
      <c r="Y11" s="57"/>
      <c r="Z11" s="58"/>
      <c r="AA11" s="561"/>
      <c r="AB11" s="563"/>
      <c r="AC11" s="311"/>
      <c r="AD11" s="213">
        <f t="shared" si="16"/>
        <v>0</v>
      </c>
      <c r="AE11" s="61">
        <f t="shared" si="17"/>
        <v>0</v>
      </c>
      <c r="AF11" s="62"/>
      <c r="AG11" s="62"/>
      <c r="AH11" s="63"/>
      <c r="AI11" s="149"/>
      <c r="AJ11" s="149"/>
      <c r="AK11" s="516"/>
      <c r="AL11" s="516"/>
      <c r="AM11" s="510"/>
      <c r="AN11" s="62">
        <f>ROUND(CEILING(AR11*('Summary '!$J$4/100+1),5),0)-1</f>
        <v>114</v>
      </c>
      <c r="AO11" s="63">
        <f t="shared" si="18"/>
        <v>0</v>
      </c>
      <c r="AP11" s="63">
        <f t="shared" si="19"/>
        <v>0</v>
      </c>
      <c r="AQ11" s="667"/>
      <c r="AR11" s="62">
        <v>94</v>
      </c>
      <c r="AS11" s="62"/>
      <c r="AT11" s="514"/>
      <c r="AU11" s="515"/>
      <c r="AV11" s="511">
        <f t="shared" si="3"/>
        <v>94</v>
      </c>
      <c r="AW11" s="511">
        <f t="shared" si="4"/>
        <v>94</v>
      </c>
      <c r="AX11" s="64"/>
      <c r="AY11" s="65"/>
      <c r="AZ11" s="538"/>
      <c r="BA11" s="562"/>
      <c r="BB11" s="291"/>
      <c r="BC11" s="45">
        <f t="shared" si="5"/>
        <v>0</v>
      </c>
      <c r="BD11" s="44">
        <f t="shared" si="6"/>
        <v>0</v>
      </c>
      <c r="BE11" s="512">
        <f t="shared" si="7"/>
        <v>94</v>
      </c>
      <c r="BF11" s="400"/>
      <c r="BG11" s="210">
        <f t="shared" si="20"/>
        <v>0</v>
      </c>
      <c r="BH11" s="512">
        <f t="shared" si="8"/>
        <v>103.4</v>
      </c>
      <c r="BI11" s="400"/>
      <c r="BJ11" s="44">
        <f t="shared" si="9"/>
        <v>0</v>
      </c>
      <c r="BK11" s="512">
        <f t="shared" si="10"/>
        <v>108.1</v>
      </c>
      <c r="BL11" s="400"/>
      <c r="BM11" s="210">
        <f t="shared" si="11"/>
        <v>0</v>
      </c>
      <c r="BN11" s="512">
        <f t="shared" si="12"/>
        <v>112.8</v>
      </c>
      <c r="BO11" s="397">
        <f t="shared" si="13"/>
        <v>0</v>
      </c>
      <c r="BP11" s="210">
        <f t="shared" si="14"/>
        <v>0</v>
      </c>
      <c r="BQ11" s="44">
        <f t="shared" si="15"/>
        <v>0</v>
      </c>
      <c r="BR11" s="215">
        <v>3020</v>
      </c>
      <c r="JY11" s="3"/>
      <c r="JZ11" s="3"/>
      <c r="KA11" s="3"/>
      <c r="KB11" s="3"/>
      <c r="KC11" s="3"/>
      <c r="KD11" s="3"/>
      <c r="KE11" s="3"/>
      <c r="KF11" s="3"/>
      <c r="KG11" s="3"/>
    </row>
    <row r="12" spans="1:298" ht="13" customHeight="1">
      <c r="A12" s="44" t="str">
        <f t="shared" si="1"/>
        <v>SQ63021</v>
      </c>
      <c r="B12" s="265" t="s">
        <v>214</v>
      </c>
      <c r="C12" s="265" t="s">
        <v>219</v>
      </c>
      <c r="D12" s="265" t="s">
        <v>544</v>
      </c>
      <c r="E12" s="463"/>
      <c r="F12" s="614" t="s">
        <v>59</v>
      </c>
      <c r="G12" s="614" t="s">
        <v>76</v>
      </c>
      <c r="H12" s="283" t="s">
        <v>74</v>
      </c>
      <c r="I12" s="622" t="s">
        <v>1798</v>
      </c>
      <c r="J12" s="623" t="s">
        <v>1809</v>
      </c>
      <c r="K12" s="623" t="s">
        <v>1801</v>
      </c>
      <c r="L12" s="622" t="s">
        <v>1799</v>
      </c>
      <c r="M12" s="48">
        <v>4.3997999999999999</v>
      </c>
      <c r="N12" s="44">
        <v>4</v>
      </c>
      <c r="O12" s="210"/>
      <c r="P12" s="210"/>
      <c r="Q12" s="49"/>
      <c r="R12" s="123"/>
      <c r="S12" s="51"/>
      <c r="T12" s="52"/>
      <c r="U12" s="124"/>
      <c r="V12" s="54"/>
      <c r="W12" s="520"/>
      <c r="X12" s="56"/>
      <c r="Y12" s="57"/>
      <c r="Z12" s="58"/>
      <c r="AA12" s="561"/>
      <c r="AB12" s="563"/>
      <c r="AC12" s="311"/>
      <c r="AD12" s="213">
        <f t="shared" si="16"/>
        <v>0</v>
      </c>
      <c r="AE12" s="61">
        <f t="shared" si="17"/>
        <v>0</v>
      </c>
      <c r="AF12" s="62"/>
      <c r="AG12" s="62"/>
      <c r="AH12" s="63"/>
      <c r="AI12" s="149"/>
      <c r="AJ12" s="149"/>
      <c r="AK12" s="516"/>
      <c r="AL12" s="516"/>
      <c r="AM12" s="510"/>
      <c r="AN12" s="62">
        <f>ROUND(CEILING(AR12*('Summary '!$J$4/100+1),5),0)-1</f>
        <v>319</v>
      </c>
      <c r="AO12" s="63">
        <f t="shared" si="18"/>
        <v>0</v>
      </c>
      <c r="AP12" s="63">
        <f t="shared" si="19"/>
        <v>0</v>
      </c>
      <c r="AQ12" s="667"/>
      <c r="AR12" s="62">
        <v>259</v>
      </c>
      <c r="AS12" s="62"/>
      <c r="AT12" s="514"/>
      <c r="AU12" s="515"/>
      <c r="AV12" s="511">
        <f t="shared" si="3"/>
        <v>259</v>
      </c>
      <c r="AW12" s="511">
        <f t="shared" si="4"/>
        <v>259</v>
      </c>
      <c r="AX12" s="64"/>
      <c r="AY12" s="65"/>
      <c r="AZ12" s="538"/>
      <c r="BA12" s="562"/>
      <c r="BB12" s="291"/>
      <c r="BC12" s="45">
        <f t="shared" si="5"/>
        <v>0</v>
      </c>
      <c r="BD12" s="44">
        <f t="shared" si="6"/>
        <v>0</v>
      </c>
      <c r="BE12" s="512">
        <f t="shared" si="7"/>
        <v>259</v>
      </c>
      <c r="BF12" s="400"/>
      <c r="BG12" s="210">
        <f t="shared" si="20"/>
        <v>0</v>
      </c>
      <c r="BH12" s="512">
        <f t="shared" si="8"/>
        <v>284.90000000000003</v>
      </c>
      <c r="BI12" s="400"/>
      <c r="BJ12" s="44">
        <f t="shared" si="9"/>
        <v>0</v>
      </c>
      <c r="BK12" s="512">
        <f t="shared" si="10"/>
        <v>297.84999999999997</v>
      </c>
      <c r="BL12" s="400"/>
      <c r="BM12" s="210">
        <f t="shared" si="11"/>
        <v>0</v>
      </c>
      <c r="BN12" s="512">
        <f t="shared" si="12"/>
        <v>310.8</v>
      </c>
      <c r="BO12" s="397">
        <f t="shared" si="13"/>
        <v>0</v>
      </c>
      <c r="BP12" s="210">
        <f t="shared" si="14"/>
        <v>0</v>
      </c>
      <c r="BQ12" s="44">
        <f t="shared" si="15"/>
        <v>0</v>
      </c>
      <c r="BR12" s="215">
        <v>3021</v>
      </c>
      <c r="JY12" s="3"/>
      <c r="JZ12" s="3"/>
      <c r="KA12" s="3"/>
      <c r="KB12" s="3"/>
      <c r="KC12" s="3"/>
      <c r="KD12" s="3"/>
      <c r="KE12" s="3"/>
      <c r="KF12" s="3"/>
      <c r="KG12" s="3"/>
    </row>
    <row r="13" spans="1:298" ht="13" customHeight="1">
      <c r="A13" s="44" t="str">
        <f t="shared" si="1"/>
        <v>SQ63022</v>
      </c>
      <c r="B13" s="265" t="s">
        <v>214</v>
      </c>
      <c r="C13" s="265" t="s">
        <v>220</v>
      </c>
      <c r="D13" s="265" t="s">
        <v>544</v>
      </c>
      <c r="E13" s="403"/>
      <c r="F13" s="615" t="s">
        <v>1772</v>
      </c>
      <c r="G13" s="615" t="s">
        <v>99</v>
      </c>
      <c r="H13" s="283" t="s">
        <v>74</v>
      </c>
      <c r="I13" s="622" t="s">
        <v>1798</v>
      </c>
      <c r="J13" s="623" t="s">
        <v>1809</v>
      </c>
      <c r="K13" s="623" t="s">
        <v>1801</v>
      </c>
      <c r="L13" s="622" t="s">
        <v>1799</v>
      </c>
      <c r="M13" s="48">
        <v>3.9916</v>
      </c>
      <c r="N13" s="44">
        <v>1</v>
      </c>
      <c r="O13" s="210"/>
      <c r="P13" s="210"/>
      <c r="Q13" s="49"/>
      <c r="R13" s="123"/>
      <c r="S13" s="51"/>
      <c r="T13" s="52"/>
      <c r="U13" s="124"/>
      <c r="V13" s="54"/>
      <c r="W13" s="520"/>
      <c r="X13" s="56"/>
      <c r="Y13" s="57"/>
      <c r="Z13" s="58"/>
      <c r="AA13" s="561"/>
      <c r="AB13" s="563"/>
      <c r="AC13" s="311"/>
      <c r="AD13" s="213">
        <f t="shared" si="16"/>
        <v>0</v>
      </c>
      <c r="AE13" s="61">
        <f t="shared" si="17"/>
        <v>0</v>
      </c>
      <c r="AF13" s="62"/>
      <c r="AG13" s="62"/>
      <c r="AH13" s="63"/>
      <c r="AI13" s="149"/>
      <c r="AJ13" s="149"/>
      <c r="AK13" s="516"/>
      <c r="AL13" s="516"/>
      <c r="AM13" s="510"/>
      <c r="AN13" s="62">
        <f>ROUND(CEILING(AR13*('Summary '!$J$4/100+1),5),0)-1</f>
        <v>249</v>
      </c>
      <c r="AO13" s="63">
        <f t="shared" si="18"/>
        <v>0</v>
      </c>
      <c r="AP13" s="63">
        <f t="shared" si="19"/>
        <v>0</v>
      </c>
      <c r="AQ13" s="667"/>
      <c r="AR13" s="62">
        <v>204</v>
      </c>
      <c r="AS13" s="62"/>
      <c r="AT13" s="514"/>
      <c r="AU13" s="515"/>
      <c r="AV13" s="511">
        <f t="shared" si="3"/>
        <v>204</v>
      </c>
      <c r="AW13" s="511">
        <f t="shared" si="4"/>
        <v>204</v>
      </c>
      <c r="AX13" s="64"/>
      <c r="AY13" s="65"/>
      <c r="AZ13" s="538"/>
      <c r="BA13" s="562"/>
      <c r="BB13" s="291"/>
      <c r="BC13" s="45">
        <f t="shared" si="5"/>
        <v>0</v>
      </c>
      <c r="BD13" s="44">
        <f t="shared" si="6"/>
        <v>0</v>
      </c>
      <c r="BE13" s="512">
        <f t="shared" si="7"/>
        <v>204</v>
      </c>
      <c r="BF13" s="400"/>
      <c r="BG13" s="210">
        <f t="shared" si="20"/>
        <v>0</v>
      </c>
      <c r="BH13" s="512">
        <f t="shared" si="8"/>
        <v>224.4</v>
      </c>
      <c r="BI13" s="400"/>
      <c r="BJ13" s="44">
        <f t="shared" si="9"/>
        <v>0</v>
      </c>
      <c r="BK13" s="512">
        <f t="shared" si="10"/>
        <v>234.6</v>
      </c>
      <c r="BL13" s="400"/>
      <c r="BM13" s="210">
        <f t="shared" si="11"/>
        <v>0</v>
      </c>
      <c r="BN13" s="512">
        <f t="shared" si="12"/>
        <v>244.79999999999998</v>
      </c>
      <c r="BO13" s="397">
        <f t="shared" si="13"/>
        <v>0</v>
      </c>
      <c r="BP13" s="210">
        <f t="shared" si="14"/>
        <v>0</v>
      </c>
      <c r="BQ13" s="44">
        <f t="shared" si="15"/>
        <v>0</v>
      </c>
      <c r="BR13" s="215">
        <v>3022</v>
      </c>
      <c r="JY13" s="3"/>
      <c r="JZ13" s="3"/>
      <c r="KA13" s="3"/>
      <c r="KB13" s="3"/>
      <c r="KC13" s="3"/>
      <c r="KD13" s="3"/>
      <c r="KE13" s="3"/>
      <c r="KF13" s="3"/>
      <c r="KG13" s="3"/>
    </row>
    <row r="14" spans="1:298" ht="13" customHeight="1">
      <c r="A14" s="44" t="str">
        <f t="shared" si="1"/>
        <v>SQ63023</v>
      </c>
      <c r="B14" s="265" t="s">
        <v>214</v>
      </c>
      <c r="C14" s="265" t="s">
        <v>221</v>
      </c>
      <c r="D14" s="265" t="s">
        <v>544</v>
      </c>
      <c r="E14" s="403"/>
      <c r="F14" s="615" t="s">
        <v>1772</v>
      </c>
      <c r="G14" s="615" t="s">
        <v>99</v>
      </c>
      <c r="H14" s="283" t="s">
        <v>74</v>
      </c>
      <c r="I14" s="622" t="s">
        <v>1798</v>
      </c>
      <c r="J14" s="623" t="s">
        <v>1809</v>
      </c>
      <c r="K14" s="623" t="s">
        <v>1801</v>
      </c>
      <c r="L14" s="622" t="s">
        <v>1799</v>
      </c>
      <c r="M14" s="48">
        <v>4.2183999999999999</v>
      </c>
      <c r="N14" s="44">
        <v>1</v>
      </c>
      <c r="O14" s="210"/>
      <c r="P14" s="210"/>
      <c r="Q14" s="49"/>
      <c r="R14" s="123"/>
      <c r="S14" s="51"/>
      <c r="T14" s="52"/>
      <c r="U14" s="124"/>
      <c r="V14" s="54"/>
      <c r="W14" s="520"/>
      <c r="X14" s="56"/>
      <c r="Y14" s="57"/>
      <c r="Z14" s="58"/>
      <c r="AA14" s="561"/>
      <c r="AB14" s="563"/>
      <c r="AC14" s="311"/>
      <c r="AD14" s="213">
        <f t="shared" si="16"/>
        <v>0</v>
      </c>
      <c r="AE14" s="61">
        <f t="shared" si="17"/>
        <v>0</v>
      </c>
      <c r="AF14" s="62"/>
      <c r="AG14" s="62"/>
      <c r="AH14" s="63"/>
      <c r="AI14" s="149"/>
      <c r="AJ14" s="149"/>
      <c r="AK14" s="516"/>
      <c r="AL14" s="516"/>
      <c r="AM14" s="510"/>
      <c r="AN14" s="62">
        <f>ROUND(CEILING(AR14*('Summary '!$J$4/100+1),5),0)-1</f>
        <v>264</v>
      </c>
      <c r="AO14" s="63">
        <f t="shared" si="18"/>
        <v>0</v>
      </c>
      <c r="AP14" s="63">
        <f t="shared" si="19"/>
        <v>0</v>
      </c>
      <c r="AQ14" s="667"/>
      <c r="AR14" s="62">
        <v>214</v>
      </c>
      <c r="AS14" s="62"/>
      <c r="AT14" s="514"/>
      <c r="AU14" s="515"/>
      <c r="AV14" s="511">
        <f t="shared" si="3"/>
        <v>214</v>
      </c>
      <c r="AW14" s="511">
        <f t="shared" si="4"/>
        <v>214</v>
      </c>
      <c r="AX14" s="64"/>
      <c r="AY14" s="65"/>
      <c r="AZ14" s="538"/>
      <c r="BA14" s="562"/>
      <c r="BB14" s="291"/>
      <c r="BC14" s="45">
        <f t="shared" si="5"/>
        <v>0</v>
      </c>
      <c r="BD14" s="44">
        <f t="shared" si="6"/>
        <v>0</v>
      </c>
      <c r="BE14" s="512">
        <f t="shared" si="7"/>
        <v>214</v>
      </c>
      <c r="BF14" s="400"/>
      <c r="BG14" s="210">
        <f t="shared" si="20"/>
        <v>0</v>
      </c>
      <c r="BH14" s="512">
        <f t="shared" si="8"/>
        <v>235.4</v>
      </c>
      <c r="BI14" s="400"/>
      <c r="BJ14" s="44">
        <f t="shared" si="9"/>
        <v>0</v>
      </c>
      <c r="BK14" s="512">
        <f t="shared" si="10"/>
        <v>246.1</v>
      </c>
      <c r="BL14" s="400"/>
      <c r="BM14" s="210">
        <f t="shared" si="11"/>
        <v>0</v>
      </c>
      <c r="BN14" s="512">
        <f t="shared" si="12"/>
        <v>256.8</v>
      </c>
      <c r="BO14" s="397">
        <f t="shared" si="13"/>
        <v>0</v>
      </c>
      <c r="BP14" s="210">
        <f t="shared" si="14"/>
        <v>0</v>
      </c>
      <c r="BQ14" s="44">
        <f t="shared" si="15"/>
        <v>0</v>
      </c>
      <c r="BR14" s="215">
        <v>3023</v>
      </c>
      <c r="JY14" s="3"/>
      <c r="JZ14" s="3"/>
      <c r="KA14" s="3"/>
      <c r="KB14" s="3"/>
      <c r="KC14" s="3"/>
      <c r="KD14" s="3"/>
      <c r="KE14" s="3"/>
      <c r="KF14" s="3"/>
      <c r="KG14" s="3"/>
    </row>
    <row r="15" spans="1:298" ht="13" customHeight="1">
      <c r="A15" s="44" t="str">
        <f t="shared" si="1"/>
        <v>SQ63024</v>
      </c>
      <c r="B15" s="265" t="s">
        <v>214</v>
      </c>
      <c r="C15" s="265" t="s">
        <v>222</v>
      </c>
      <c r="D15" s="265" t="s">
        <v>544</v>
      </c>
      <c r="E15" s="403"/>
      <c r="F15" s="615" t="s">
        <v>1772</v>
      </c>
      <c r="G15" s="615" t="s">
        <v>99</v>
      </c>
      <c r="H15" s="283" t="s">
        <v>74</v>
      </c>
      <c r="I15" s="622" t="s">
        <v>1798</v>
      </c>
      <c r="J15" s="623" t="s">
        <v>1809</v>
      </c>
      <c r="K15" s="623" t="s">
        <v>1801</v>
      </c>
      <c r="L15" s="622" t="s">
        <v>1799</v>
      </c>
      <c r="M15" s="48">
        <v>5.0347999999999997</v>
      </c>
      <c r="N15" s="44">
        <v>1</v>
      </c>
      <c r="O15" s="210"/>
      <c r="P15" s="210"/>
      <c r="Q15" s="49"/>
      <c r="R15" s="123"/>
      <c r="S15" s="51"/>
      <c r="T15" s="52"/>
      <c r="U15" s="124"/>
      <c r="V15" s="54"/>
      <c r="W15" s="520"/>
      <c r="X15" s="56"/>
      <c r="Y15" s="57"/>
      <c r="Z15" s="58"/>
      <c r="AA15" s="561"/>
      <c r="AB15" s="563"/>
      <c r="AC15" s="311"/>
      <c r="AD15" s="213">
        <f t="shared" si="16"/>
        <v>0</v>
      </c>
      <c r="AE15" s="61">
        <f t="shared" si="17"/>
        <v>0</v>
      </c>
      <c r="AF15" s="62"/>
      <c r="AG15" s="62"/>
      <c r="AH15" s="63"/>
      <c r="AI15" s="149"/>
      <c r="AJ15" s="149"/>
      <c r="AK15" s="516"/>
      <c r="AL15" s="516"/>
      <c r="AM15" s="510"/>
      <c r="AN15" s="62">
        <f>ROUND(CEILING(AR15*('Summary '!$J$4/100+1),5),0)-1</f>
        <v>299</v>
      </c>
      <c r="AO15" s="63">
        <f t="shared" si="18"/>
        <v>0</v>
      </c>
      <c r="AP15" s="63">
        <f t="shared" si="19"/>
        <v>0</v>
      </c>
      <c r="AQ15" s="667"/>
      <c r="AR15" s="62">
        <v>244</v>
      </c>
      <c r="AS15" s="62"/>
      <c r="AT15" s="514"/>
      <c r="AU15" s="515"/>
      <c r="AV15" s="511">
        <f t="shared" si="3"/>
        <v>244</v>
      </c>
      <c r="AW15" s="511">
        <f t="shared" si="4"/>
        <v>244</v>
      </c>
      <c r="AX15" s="64"/>
      <c r="AY15" s="65"/>
      <c r="AZ15" s="538"/>
      <c r="BA15" s="562"/>
      <c r="BB15" s="291"/>
      <c r="BC15" s="45">
        <f t="shared" si="5"/>
        <v>0</v>
      </c>
      <c r="BD15" s="44">
        <f t="shared" si="6"/>
        <v>0</v>
      </c>
      <c r="BE15" s="512">
        <f t="shared" si="7"/>
        <v>244</v>
      </c>
      <c r="BF15" s="400"/>
      <c r="BG15" s="210">
        <f t="shared" si="20"/>
        <v>0</v>
      </c>
      <c r="BH15" s="512">
        <f t="shared" si="8"/>
        <v>268.40000000000003</v>
      </c>
      <c r="BI15" s="400"/>
      <c r="BJ15" s="44">
        <f t="shared" si="9"/>
        <v>0</v>
      </c>
      <c r="BK15" s="512">
        <f t="shared" si="10"/>
        <v>280.59999999999997</v>
      </c>
      <c r="BL15" s="400"/>
      <c r="BM15" s="210">
        <f t="shared" si="11"/>
        <v>0</v>
      </c>
      <c r="BN15" s="512">
        <f t="shared" si="12"/>
        <v>292.8</v>
      </c>
      <c r="BO15" s="397">
        <f t="shared" si="13"/>
        <v>0</v>
      </c>
      <c r="BP15" s="210">
        <f t="shared" si="14"/>
        <v>0</v>
      </c>
      <c r="BQ15" s="44">
        <f t="shared" si="15"/>
        <v>0</v>
      </c>
      <c r="BR15" s="215">
        <v>3024</v>
      </c>
      <c r="JY15" s="3"/>
      <c r="JZ15" s="3"/>
      <c r="KA15" s="3"/>
      <c r="KB15" s="3"/>
      <c r="KC15" s="3"/>
      <c r="KD15" s="3"/>
      <c r="KE15" s="3"/>
      <c r="KF15" s="3"/>
      <c r="KG15" s="3"/>
    </row>
    <row r="16" spans="1:298" ht="13" customHeight="1">
      <c r="A16" s="44" t="str">
        <f t="shared" si="1"/>
        <v>SQ61235</v>
      </c>
      <c r="B16" s="150" t="s">
        <v>214</v>
      </c>
      <c r="C16" s="150" t="s">
        <v>412</v>
      </c>
      <c r="D16" s="150" t="s">
        <v>65</v>
      </c>
      <c r="E16" s="445"/>
      <c r="F16" s="615" t="s">
        <v>1772</v>
      </c>
      <c r="G16" s="653" t="s">
        <v>2071</v>
      </c>
      <c r="H16" s="283" t="s">
        <v>74</v>
      </c>
      <c r="I16" s="622" t="s">
        <v>1798</v>
      </c>
      <c r="J16" s="623" t="s">
        <v>1809</v>
      </c>
      <c r="K16" s="623" t="s">
        <v>1801</v>
      </c>
      <c r="L16" s="622" t="s">
        <v>1799</v>
      </c>
      <c r="M16" s="48">
        <v>3</v>
      </c>
      <c r="N16" s="44">
        <v>1</v>
      </c>
      <c r="O16" s="210"/>
      <c r="P16" s="210"/>
      <c r="Q16" s="49"/>
      <c r="R16" s="123"/>
      <c r="S16" s="51"/>
      <c r="T16" s="52"/>
      <c r="U16" s="124"/>
      <c r="V16" s="54"/>
      <c r="W16" s="55"/>
      <c r="X16" s="56"/>
      <c r="Y16" s="57"/>
      <c r="Z16" s="58"/>
      <c r="AA16" s="125"/>
      <c r="AB16" s="69"/>
      <c r="AC16" s="69"/>
      <c r="AD16" s="213">
        <f t="shared" si="16"/>
        <v>0</v>
      </c>
      <c r="AE16" s="61">
        <f t="shared" si="17"/>
        <v>0</v>
      </c>
      <c r="AF16" s="62"/>
      <c r="AG16" s="62"/>
      <c r="AH16" s="63"/>
      <c r="AI16" s="62"/>
      <c r="AJ16" s="62"/>
      <c r="AK16" s="516"/>
      <c r="AL16" s="516"/>
      <c r="AM16" s="510"/>
      <c r="AN16" s="62">
        <f>ROUND(CEILING(AR16*('Summary '!$J$4/100+1),5),0)-1</f>
        <v>319</v>
      </c>
      <c r="AO16" s="63">
        <f t="shared" si="18"/>
        <v>0</v>
      </c>
      <c r="AP16" s="63">
        <f t="shared" si="19"/>
        <v>0</v>
      </c>
      <c r="AQ16" s="63"/>
      <c r="AR16" s="62">
        <v>259</v>
      </c>
      <c r="AS16" s="62"/>
      <c r="AT16" s="514"/>
      <c r="AU16" s="515"/>
      <c r="AV16" s="511">
        <f t="shared" si="3"/>
        <v>259</v>
      </c>
      <c r="AW16" s="511">
        <f t="shared" si="4"/>
        <v>259</v>
      </c>
      <c r="AX16" s="64"/>
      <c r="AY16" s="65"/>
      <c r="AZ16" s="66"/>
      <c r="BA16" s="126"/>
      <c r="BB16" s="291"/>
      <c r="BC16" s="45">
        <f t="shared" si="5"/>
        <v>0</v>
      </c>
      <c r="BD16" s="44">
        <f t="shared" si="6"/>
        <v>0</v>
      </c>
      <c r="BE16" s="512">
        <f>AV16*(1.05+AO16+AP16)</f>
        <v>271.95</v>
      </c>
      <c r="BF16" s="311"/>
      <c r="BG16" s="210">
        <f t="shared" si="20"/>
        <v>0</v>
      </c>
      <c r="BH16" s="512">
        <f t="shared" si="8"/>
        <v>284.90000000000003</v>
      </c>
      <c r="BI16" s="400"/>
      <c r="BJ16" s="44">
        <f t="shared" si="9"/>
        <v>0</v>
      </c>
      <c r="BK16" s="512">
        <f t="shared" si="10"/>
        <v>297.84999999999997</v>
      </c>
      <c r="BL16" s="400"/>
      <c r="BM16" s="210">
        <f t="shared" si="11"/>
        <v>0</v>
      </c>
      <c r="BN16" s="512">
        <f t="shared" si="12"/>
        <v>310.8</v>
      </c>
      <c r="BO16" s="397">
        <f t="shared" si="13"/>
        <v>0</v>
      </c>
      <c r="BP16" s="210">
        <f t="shared" si="14"/>
        <v>0</v>
      </c>
      <c r="BQ16" s="44">
        <f t="shared" si="15"/>
        <v>0</v>
      </c>
      <c r="BR16" s="70">
        <v>1235</v>
      </c>
      <c r="JY16" s="3"/>
      <c r="JZ16" s="3"/>
      <c r="KA16" s="3"/>
      <c r="KB16" s="3"/>
      <c r="KC16" s="3"/>
      <c r="KD16" s="3"/>
      <c r="KE16" s="3"/>
      <c r="KF16" s="3"/>
      <c r="KG16" s="3"/>
    </row>
    <row r="17" spans="1:293" ht="13" customHeight="1">
      <c r="A17" s="44" t="str">
        <f t="shared" si="1"/>
        <v>SQ61660</v>
      </c>
      <c r="B17" s="150" t="s">
        <v>214</v>
      </c>
      <c r="C17" s="150" t="s">
        <v>413</v>
      </c>
      <c r="D17" s="150" t="s">
        <v>65</v>
      </c>
      <c r="E17" s="445"/>
      <c r="F17" s="615" t="s">
        <v>1772</v>
      </c>
      <c r="G17" s="653" t="s">
        <v>2072</v>
      </c>
      <c r="H17" s="283" t="s">
        <v>74</v>
      </c>
      <c r="I17" s="622" t="s">
        <v>1798</v>
      </c>
      <c r="J17" s="623" t="s">
        <v>1809</v>
      </c>
      <c r="K17" s="623" t="s">
        <v>1801</v>
      </c>
      <c r="L17" s="622" t="s">
        <v>1799</v>
      </c>
      <c r="M17" s="48">
        <v>3.2</v>
      </c>
      <c r="N17" s="44">
        <v>1</v>
      </c>
      <c r="O17" s="210"/>
      <c r="P17" s="210"/>
      <c r="Q17" s="49"/>
      <c r="R17" s="123"/>
      <c r="S17" s="51"/>
      <c r="T17" s="52"/>
      <c r="U17" s="124"/>
      <c r="V17" s="54"/>
      <c r="W17" s="55"/>
      <c r="X17" s="56"/>
      <c r="Y17" s="57"/>
      <c r="Z17" s="58"/>
      <c r="AA17" s="125"/>
      <c r="AB17" s="69"/>
      <c r="AC17" s="69"/>
      <c r="AD17" s="213">
        <f t="shared" si="16"/>
        <v>0</v>
      </c>
      <c r="AE17" s="61">
        <f t="shared" si="17"/>
        <v>0</v>
      </c>
      <c r="AF17" s="62"/>
      <c r="AG17" s="62"/>
      <c r="AH17" s="63"/>
      <c r="AI17" s="62"/>
      <c r="AJ17" s="62"/>
      <c r="AK17" s="516"/>
      <c r="AL17" s="516"/>
      <c r="AM17" s="510"/>
      <c r="AN17" s="62">
        <f>ROUND(CEILING(AR17*('Summary '!$J$4/100+1),5),0)-1</f>
        <v>319</v>
      </c>
      <c r="AO17" s="63">
        <f t="shared" si="18"/>
        <v>0</v>
      </c>
      <c r="AP17" s="63">
        <f t="shared" si="19"/>
        <v>0</v>
      </c>
      <c r="AQ17" s="63"/>
      <c r="AR17" s="62">
        <v>259</v>
      </c>
      <c r="AS17" s="62"/>
      <c r="AT17" s="514"/>
      <c r="AU17" s="515"/>
      <c r="AV17" s="511">
        <f t="shared" si="3"/>
        <v>259</v>
      </c>
      <c r="AW17" s="511">
        <f t="shared" si="4"/>
        <v>259</v>
      </c>
      <c r="AX17" s="64"/>
      <c r="AY17" s="65"/>
      <c r="AZ17" s="66"/>
      <c r="BA17" s="126"/>
      <c r="BB17" s="291"/>
      <c r="BC17" s="45">
        <f t="shared" si="5"/>
        <v>0</v>
      </c>
      <c r="BD17" s="44">
        <f t="shared" si="6"/>
        <v>0</v>
      </c>
      <c r="BE17" s="512">
        <f>AV17*(1.05+AO17+AP17)</f>
        <v>271.95</v>
      </c>
      <c r="BF17" s="311"/>
      <c r="BG17" s="210">
        <f t="shared" si="20"/>
        <v>0</v>
      </c>
      <c r="BH17" s="512">
        <f t="shared" si="8"/>
        <v>284.90000000000003</v>
      </c>
      <c r="BI17" s="400"/>
      <c r="BJ17" s="44">
        <f t="shared" si="9"/>
        <v>0</v>
      </c>
      <c r="BK17" s="512">
        <f t="shared" si="10"/>
        <v>297.84999999999997</v>
      </c>
      <c r="BL17" s="400"/>
      <c r="BM17" s="210">
        <f t="shared" si="11"/>
        <v>0</v>
      </c>
      <c r="BN17" s="512">
        <f t="shared" si="12"/>
        <v>310.8</v>
      </c>
      <c r="BO17" s="397">
        <f t="shared" si="13"/>
        <v>0</v>
      </c>
      <c r="BP17" s="210">
        <f t="shared" si="14"/>
        <v>0</v>
      </c>
      <c r="BQ17" s="44">
        <f t="shared" si="15"/>
        <v>0</v>
      </c>
      <c r="BR17" s="70">
        <v>1660</v>
      </c>
      <c r="JY17" s="3"/>
      <c r="JZ17" s="3"/>
      <c r="KA17" s="3"/>
      <c r="KB17" s="3"/>
      <c r="KC17" s="3"/>
      <c r="KD17" s="3"/>
      <c r="KE17" s="3"/>
      <c r="KF17" s="3"/>
      <c r="KG17" s="3"/>
    </row>
    <row r="18" spans="1:293" ht="13" customHeight="1">
      <c r="A18" s="44" t="str">
        <f t="shared" si="1"/>
        <v>SQ61661</v>
      </c>
      <c r="B18" s="150" t="s">
        <v>214</v>
      </c>
      <c r="C18" s="150" t="s">
        <v>414</v>
      </c>
      <c r="D18" s="150" t="s">
        <v>65</v>
      </c>
      <c r="E18" s="445"/>
      <c r="F18" s="615" t="s">
        <v>1772</v>
      </c>
      <c r="G18" s="653" t="s">
        <v>2073</v>
      </c>
      <c r="H18" s="283" t="s">
        <v>74</v>
      </c>
      <c r="I18" s="622" t="s">
        <v>1798</v>
      </c>
      <c r="J18" s="623" t="s">
        <v>1809</v>
      </c>
      <c r="K18" s="623" t="s">
        <v>1801</v>
      </c>
      <c r="L18" s="622" t="s">
        <v>1799</v>
      </c>
      <c r="M18" s="48">
        <v>2</v>
      </c>
      <c r="N18" s="44">
        <v>1</v>
      </c>
      <c r="O18" s="210"/>
      <c r="P18" s="210"/>
      <c r="Q18" s="49"/>
      <c r="R18" s="123"/>
      <c r="S18" s="51"/>
      <c r="T18" s="52"/>
      <c r="U18" s="124"/>
      <c r="V18" s="54"/>
      <c r="W18" s="55"/>
      <c r="X18" s="56"/>
      <c r="Y18" s="57"/>
      <c r="Z18" s="58"/>
      <c r="AA18" s="125"/>
      <c r="AB18" s="69"/>
      <c r="AC18" s="69"/>
      <c r="AD18" s="213">
        <f t="shared" si="16"/>
        <v>0</v>
      </c>
      <c r="AE18" s="61">
        <f t="shared" si="17"/>
        <v>0</v>
      </c>
      <c r="AF18" s="62"/>
      <c r="AG18" s="62"/>
      <c r="AH18" s="63"/>
      <c r="AI18" s="62"/>
      <c r="AJ18" s="62"/>
      <c r="AK18" s="516"/>
      <c r="AL18" s="516"/>
      <c r="AM18" s="510"/>
      <c r="AN18" s="62">
        <f>ROUND(CEILING(AR18*('Summary '!$J$4/100+1),5),0)-1</f>
        <v>274</v>
      </c>
      <c r="AO18" s="63">
        <f t="shared" si="18"/>
        <v>0</v>
      </c>
      <c r="AP18" s="63">
        <f t="shared" si="19"/>
        <v>0</v>
      </c>
      <c r="AQ18" s="63"/>
      <c r="AR18" s="62">
        <v>224</v>
      </c>
      <c r="AS18" s="62"/>
      <c r="AT18" s="514"/>
      <c r="AU18" s="515"/>
      <c r="AV18" s="511">
        <f t="shared" si="3"/>
        <v>224</v>
      </c>
      <c r="AW18" s="511">
        <f t="shared" si="4"/>
        <v>224</v>
      </c>
      <c r="AX18" s="64"/>
      <c r="AY18" s="65"/>
      <c r="AZ18" s="66"/>
      <c r="BA18" s="126"/>
      <c r="BB18" s="291"/>
      <c r="BC18" s="45">
        <f t="shared" si="5"/>
        <v>0</v>
      </c>
      <c r="BD18" s="44">
        <f t="shared" si="6"/>
        <v>0</v>
      </c>
      <c r="BE18" s="512">
        <f>AV18*(1.05+AO18+AP18)</f>
        <v>235.20000000000002</v>
      </c>
      <c r="BF18" s="311"/>
      <c r="BG18" s="210">
        <f t="shared" si="20"/>
        <v>0</v>
      </c>
      <c r="BH18" s="512">
        <f t="shared" si="8"/>
        <v>246.40000000000003</v>
      </c>
      <c r="BI18" s="400"/>
      <c r="BJ18" s="44">
        <f t="shared" si="9"/>
        <v>0</v>
      </c>
      <c r="BK18" s="512">
        <f t="shared" si="10"/>
        <v>257.59999999999997</v>
      </c>
      <c r="BL18" s="400"/>
      <c r="BM18" s="210">
        <f t="shared" si="11"/>
        <v>0</v>
      </c>
      <c r="BN18" s="512">
        <f t="shared" si="12"/>
        <v>268.8</v>
      </c>
      <c r="BO18" s="397">
        <f t="shared" si="13"/>
        <v>0</v>
      </c>
      <c r="BP18" s="210">
        <f t="shared" si="14"/>
        <v>0</v>
      </c>
      <c r="BQ18" s="44">
        <f t="shared" si="15"/>
        <v>0</v>
      </c>
      <c r="BR18" s="70">
        <v>1661</v>
      </c>
      <c r="JY18" s="3"/>
      <c r="JZ18" s="3"/>
      <c r="KA18" s="3"/>
      <c r="KB18" s="3"/>
      <c r="KC18" s="3"/>
      <c r="KD18" s="3"/>
      <c r="KE18" s="3"/>
      <c r="KF18" s="3"/>
      <c r="KG18" s="3"/>
    </row>
    <row r="19" spans="1:293" ht="13" customHeight="1">
      <c r="A19" s="44" t="str">
        <f t="shared" si="1"/>
        <v>SQ61662</v>
      </c>
      <c r="B19" s="150" t="s">
        <v>214</v>
      </c>
      <c r="C19" s="150" t="s">
        <v>415</v>
      </c>
      <c r="D19" s="150" t="s">
        <v>65</v>
      </c>
      <c r="E19" s="445"/>
      <c r="F19" s="615" t="s">
        <v>1772</v>
      </c>
      <c r="G19" s="653" t="s">
        <v>2074</v>
      </c>
      <c r="H19" s="283" t="s">
        <v>74</v>
      </c>
      <c r="I19" s="622" t="s">
        <v>1798</v>
      </c>
      <c r="J19" s="623" t="s">
        <v>1809</v>
      </c>
      <c r="K19" s="623" t="s">
        <v>1801</v>
      </c>
      <c r="L19" s="622" t="s">
        <v>1799</v>
      </c>
      <c r="M19" s="48">
        <v>1.6</v>
      </c>
      <c r="N19" s="44">
        <v>1</v>
      </c>
      <c r="O19" s="210"/>
      <c r="P19" s="210"/>
      <c r="Q19" s="49"/>
      <c r="R19" s="123"/>
      <c r="S19" s="51"/>
      <c r="T19" s="52"/>
      <c r="U19" s="124"/>
      <c r="V19" s="54"/>
      <c r="W19" s="55"/>
      <c r="X19" s="56"/>
      <c r="Y19" s="57"/>
      <c r="Z19" s="58"/>
      <c r="AA19" s="125"/>
      <c r="AB19" s="69"/>
      <c r="AC19" s="69"/>
      <c r="AD19" s="213">
        <f t="shared" si="16"/>
        <v>0</v>
      </c>
      <c r="AE19" s="61">
        <f t="shared" si="17"/>
        <v>0</v>
      </c>
      <c r="AF19" s="62"/>
      <c r="AG19" s="62"/>
      <c r="AH19" s="63"/>
      <c r="AI19" s="62"/>
      <c r="AJ19" s="62"/>
      <c r="AK19" s="516"/>
      <c r="AL19" s="516"/>
      <c r="AM19" s="510"/>
      <c r="AN19" s="62">
        <f>ROUND(CEILING(AR19*('Summary '!$J$4/100+1),5),0)-1</f>
        <v>274</v>
      </c>
      <c r="AO19" s="63">
        <f t="shared" si="18"/>
        <v>0</v>
      </c>
      <c r="AP19" s="63">
        <f t="shared" si="19"/>
        <v>0</v>
      </c>
      <c r="AQ19" s="63"/>
      <c r="AR19" s="62">
        <v>224</v>
      </c>
      <c r="AS19" s="62"/>
      <c r="AT19" s="514"/>
      <c r="AU19" s="515"/>
      <c r="AV19" s="511">
        <f t="shared" si="3"/>
        <v>224</v>
      </c>
      <c r="AW19" s="511">
        <f t="shared" si="4"/>
        <v>224</v>
      </c>
      <c r="AX19" s="64"/>
      <c r="AY19" s="65"/>
      <c r="AZ19" s="66"/>
      <c r="BA19" s="126"/>
      <c r="BB19" s="291"/>
      <c r="BC19" s="45">
        <f t="shared" si="5"/>
        <v>0</v>
      </c>
      <c r="BD19" s="44">
        <f t="shared" si="6"/>
        <v>0</v>
      </c>
      <c r="BE19" s="512">
        <f>AV19*(1.05+AO19+AP19)</f>
        <v>235.20000000000002</v>
      </c>
      <c r="BF19" s="311"/>
      <c r="BG19" s="210">
        <f t="shared" si="20"/>
        <v>0</v>
      </c>
      <c r="BH19" s="512">
        <f t="shared" si="8"/>
        <v>246.40000000000003</v>
      </c>
      <c r="BI19" s="400"/>
      <c r="BJ19" s="44">
        <f t="shared" si="9"/>
        <v>0</v>
      </c>
      <c r="BK19" s="512">
        <f t="shared" si="10"/>
        <v>257.59999999999997</v>
      </c>
      <c r="BL19" s="400"/>
      <c r="BM19" s="210">
        <f t="shared" si="11"/>
        <v>0</v>
      </c>
      <c r="BN19" s="512">
        <f t="shared" si="12"/>
        <v>268.8</v>
      </c>
      <c r="BO19" s="397">
        <f t="shared" si="13"/>
        <v>0</v>
      </c>
      <c r="BP19" s="210">
        <f t="shared" si="14"/>
        <v>0</v>
      </c>
      <c r="BQ19" s="44">
        <f t="shared" si="15"/>
        <v>0</v>
      </c>
      <c r="BR19" s="70">
        <v>1662</v>
      </c>
      <c r="JY19" s="3"/>
      <c r="JZ19" s="3"/>
      <c r="KA19" s="3"/>
      <c r="KB19" s="3"/>
      <c r="KC19" s="3"/>
      <c r="KD19" s="3"/>
      <c r="KE19" s="3"/>
      <c r="KF19" s="3"/>
      <c r="KG19" s="3"/>
    </row>
    <row r="20" spans="1:293" ht="13" customHeight="1">
      <c r="A20" s="44" t="str">
        <f t="shared" si="1"/>
        <v>SQ63034</v>
      </c>
      <c r="B20" s="265" t="s">
        <v>214</v>
      </c>
      <c r="C20" s="265" t="s">
        <v>438</v>
      </c>
      <c r="D20" s="265" t="s">
        <v>544</v>
      </c>
      <c r="E20" s="403"/>
      <c r="F20" s="615" t="s">
        <v>1772</v>
      </c>
      <c r="G20" s="615" t="s">
        <v>99</v>
      </c>
      <c r="H20" s="283" t="s">
        <v>74</v>
      </c>
      <c r="I20" s="622" t="s">
        <v>1798</v>
      </c>
      <c r="J20" s="623" t="s">
        <v>1809</v>
      </c>
      <c r="K20" s="623" t="s">
        <v>1801</v>
      </c>
      <c r="L20" s="622" t="s">
        <v>1799</v>
      </c>
      <c r="M20" s="48">
        <v>3.1978200000000001</v>
      </c>
      <c r="N20" s="44">
        <v>1</v>
      </c>
      <c r="O20" s="210"/>
      <c r="P20" s="210"/>
      <c r="Q20" s="49"/>
      <c r="R20" s="123"/>
      <c r="S20" s="51"/>
      <c r="T20" s="52"/>
      <c r="U20" s="124"/>
      <c r="V20" s="54"/>
      <c r="W20" s="520"/>
      <c r="X20" s="56"/>
      <c r="Y20" s="57"/>
      <c r="Z20" s="58"/>
      <c r="AA20" s="561"/>
      <c r="AB20" s="563"/>
      <c r="AC20" s="311"/>
      <c r="AD20" s="213">
        <f t="shared" si="16"/>
        <v>0</v>
      </c>
      <c r="AE20" s="61">
        <f t="shared" si="17"/>
        <v>0</v>
      </c>
      <c r="AF20" s="62"/>
      <c r="AG20" s="62"/>
      <c r="AH20" s="63"/>
      <c r="AI20" s="149"/>
      <c r="AJ20" s="149"/>
      <c r="AK20" s="516"/>
      <c r="AL20" s="516"/>
      <c r="AM20" s="510"/>
      <c r="AN20" s="62">
        <f>ROUND(CEILING(AR20*('Summary '!$J$4/100+1),5),0)-1</f>
        <v>209</v>
      </c>
      <c r="AO20" s="63">
        <f t="shared" si="18"/>
        <v>0</v>
      </c>
      <c r="AP20" s="63">
        <f t="shared" si="19"/>
        <v>0</v>
      </c>
      <c r="AQ20" s="667"/>
      <c r="AR20" s="62">
        <v>169</v>
      </c>
      <c r="AS20" s="62"/>
      <c r="AT20" s="514"/>
      <c r="AU20" s="515"/>
      <c r="AV20" s="511">
        <f t="shared" si="3"/>
        <v>169</v>
      </c>
      <c r="AW20" s="511">
        <f t="shared" si="4"/>
        <v>169</v>
      </c>
      <c r="AX20" s="64"/>
      <c r="AY20" s="65"/>
      <c r="AZ20" s="538"/>
      <c r="BA20" s="562"/>
      <c r="BB20" s="291"/>
      <c r="BC20" s="45">
        <f t="shared" si="5"/>
        <v>0</v>
      </c>
      <c r="BD20" s="44">
        <f t="shared" si="6"/>
        <v>0</v>
      </c>
      <c r="BE20" s="512">
        <f>AV20*(1+AO20+AP20)</f>
        <v>169</v>
      </c>
      <c r="BF20" s="400"/>
      <c r="BG20" s="210">
        <f t="shared" si="20"/>
        <v>0</v>
      </c>
      <c r="BH20" s="512">
        <f t="shared" si="8"/>
        <v>185.9</v>
      </c>
      <c r="BI20" s="400"/>
      <c r="BJ20" s="44">
        <f t="shared" si="9"/>
        <v>0</v>
      </c>
      <c r="BK20" s="512">
        <f t="shared" si="10"/>
        <v>194.35</v>
      </c>
      <c r="BL20" s="400"/>
      <c r="BM20" s="210">
        <f t="shared" si="11"/>
        <v>0</v>
      </c>
      <c r="BN20" s="512">
        <f t="shared" si="12"/>
        <v>202.79999999999998</v>
      </c>
      <c r="BO20" s="397">
        <f t="shared" si="13"/>
        <v>0</v>
      </c>
      <c r="BP20" s="210">
        <f t="shared" si="14"/>
        <v>0</v>
      </c>
      <c r="BQ20" s="44">
        <f t="shared" si="15"/>
        <v>0</v>
      </c>
      <c r="BR20" s="215">
        <v>3034</v>
      </c>
      <c r="JY20" s="3"/>
      <c r="JZ20" s="3"/>
      <c r="KA20" s="3"/>
      <c r="KB20" s="3"/>
      <c r="KC20" s="3"/>
      <c r="KD20" s="3"/>
      <c r="KE20" s="3"/>
      <c r="KF20" s="3"/>
      <c r="KG20" s="3"/>
    </row>
    <row r="21" spans="1:293" ht="13" customHeight="1">
      <c r="A21" s="44" t="str">
        <f t="shared" si="1"/>
        <v>SQ63035</v>
      </c>
      <c r="B21" s="265" t="s">
        <v>214</v>
      </c>
      <c r="C21" s="265" t="s">
        <v>439</v>
      </c>
      <c r="D21" s="265" t="s">
        <v>544</v>
      </c>
      <c r="E21" s="403"/>
      <c r="F21" s="615" t="s">
        <v>1772</v>
      </c>
      <c r="G21" s="615" t="s">
        <v>99</v>
      </c>
      <c r="H21" s="283" t="s">
        <v>74</v>
      </c>
      <c r="I21" s="622" t="s">
        <v>1798</v>
      </c>
      <c r="J21" s="623" t="s">
        <v>1809</v>
      </c>
      <c r="K21" s="623" t="s">
        <v>1801</v>
      </c>
      <c r="L21" s="622" t="s">
        <v>1799</v>
      </c>
      <c r="M21" s="48">
        <v>2.78959</v>
      </c>
      <c r="N21" s="44">
        <v>1</v>
      </c>
      <c r="O21" s="210"/>
      <c r="P21" s="210"/>
      <c r="Q21" s="49"/>
      <c r="R21" s="123"/>
      <c r="S21" s="51"/>
      <c r="T21" s="52"/>
      <c r="U21" s="124"/>
      <c r="V21" s="54"/>
      <c r="W21" s="520"/>
      <c r="X21" s="56"/>
      <c r="Y21" s="57"/>
      <c r="Z21" s="58"/>
      <c r="AA21" s="561"/>
      <c r="AB21" s="563"/>
      <c r="AC21" s="311"/>
      <c r="AD21" s="213">
        <f t="shared" si="16"/>
        <v>0</v>
      </c>
      <c r="AE21" s="61">
        <f t="shared" si="17"/>
        <v>0</v>
      </c>
      <c r="AF21" s="62"/>
      <c r="AG21" s="62"/>
      <c r="AH21" s="63"/>
      <c r="AI21" s="149"/>
      <c r="AJ21" s="149"/>
      <c r="AK21" s="516"/>
      <c r="AL21" s="516"/>
      <c r="AM21" s="510"/>
      <c r="AN21" s="62">
        <f>ROUND(CEILING(AR21*('Summary '!$J$4/100+1),5),0)-1</f>
        <v>189</v>
      </c>
      <c r="AO21" s="63">
        <f t="shared" si="18"/>
        <v>0</v>
      </c>
      <c r="AP21" s="63">
        <f t="shared" si="19"/>
        <v>0</v>
      </c>
      <c r="AQ21" s="667"/>
      <c r="AR21" s="62">
        <v>154</v>
      </c>
      <c r="AS21" s="62"/>
      <c r="AT21" s="514"/>
      <c r="AU21" s="515"/>
      <c r="AV21" s="511">
        <f t="shared" si="3"/>
        <v>154</v>
      </c>
      <c r="AW21" s="511">
        <f t="shared" si="4"/>
        <v>154</v>
      </c>
      <c r="AX21" s="64"/>
      <c r="AY21" s="65"/>
      <c r="AZ21" s="538"/>
      <c r="BA21" s="562"/>
      <c r="BB21" s="291"/>
      <c r="BC21" s="45">
        <f t="shared" si="5"/>
        <v>0</v>
      </c>
      <c r="BD21" s="44">
        <f t="shared" si="6"/>
        <v>0</v>
      </c>
      <c r="BE21" s="512">
        <f>AV21*(1+AO21+AP21)</f>
        <v>154</v>
      </c>
      <c r="BF21" s="400"/>
      <c r="BG21" s="210">
        <f t="shared" si="20"/>
        <v>0</v>
      </c>
      <c r="BH21" s="512">
        <f t="shared" si="8"/>
        <v>169.4</v>
      </c>
      <c r="BI21" s="400"/>
      <c r="BJ21" s="44">
        <f t="shared" si="9"/>
        <v>0</v>
      </c>
      <c r="BK21" s="512">
        <f t="shared" si="10"/>
        <v>177.1</v>
      </c>
      <c r="BL21" s="400"/>
      <c r="BM21" s="210">
        <f t="shared" si="11"/>
        <v>0</v>
      </c>
      <c r="BN21" s="512">
        <f t="shared" si="12"/>
        <v>184.79999999999998</v>
      </c>
      <c r="BO21" s="397">
        <f t="shared" si="13"/>
        <v>0</v>
      </c>
      <c r="BP21" s="210">
        <f t="shared" si="14"/>
        <v>0</v>
      </c>
      <c r="BQ21" s="44">
        <f t="shared" si="15"/>
        <v>0</v>
      </c>
      <c r="BR21" s="215">
        <v>3035</v>
      </c>
      <c r="JY21" s="3"/>
      <c r="JZ21" s="3"/>
      <c r="KA21" s="3"/>
      <c r="KB21" s="3"/>
      <c r="KC21" s="3"/>
      <c r="KD21" s="3"/>
      <c r="KE21" s="3"/>
      <c r="KF21" s="3"/>
      <c r="KG21" s="3"/>
    </row>
    <row r="22" spans="1:293" ht="13" customHeight="1">
      <c r="A22" s="44" t="str">
        <f t="shared" si="1"/>
        <v>SQ63036</v>
      </c>
      <c r="B22" s="265" t="s">
        <v>214</v>
      </c>
      <c r="C22" s="265" t="s">
        <v>440</v>
      </c>
      <c r="D22" s="265" t="s">
        <v>544</v>
      </c>
      <c r="E22" s="403"/>
      <c r="F22" s="615" t="s">
        <v>1772</v>
      </c>
      <c r="G22" s="615" t="s">
        <v>99</v>
      </c>
      <c r="H22" s="283" t="s">
        <v>74</v>
      </c>
      <c r="I22" s="622" t="s">
        <v>1798</v>
      </c>
      <c r="J22" s="623" t="s">
        <v>1809</v>
      </c>
      <c r="K22" s="623" t="s">
        <v>1801</v>
      </c>
      <c r="L22" s="622" t="s">
        <v>1799</v>
      </c>
      <c r="M22" s="48">
        <v>2.90299</v>
      </c>
      <c r="N22" s="44">
        <v>1</v>
      </c>
      <c r="O22" s="210"/>
      <c r="P22" s="210"/>
      <c r="Q22" s="49"/>
      <c r="R22" s="123"/>
      <c r="S22" s="51"/>
      <c r="T22" s="52"/>
      <c r="U22" s="124"/>
      <c r="V22" s="54"/>
      <c r="W22" s="520"/>
      <c r="X22" s="56"/>
      <c r="Y22" s="57"/>
      <c r="Z22" s="58"/>
      <c r="AA22" s="561"/>
      <c r="AB22" s="563"/>
      <c r="AC22" s="311"/>
      <c r="AD22" s="213">
        <f t="shared" si="16"/>
        <v>0</v>
      </c>
      <c r="AE22" s="61">
        <f t="shared" si="17"/>
        <v>0</v>
      </c>
      <c r="AF22" s="62"/>
      <c r="AG22" s="62"/>
      <c r="AH22" s="63"/>
      <c r="AI22" s="149"/>
      <c r="AJ22" s="149"/>
      <c r="AK22" s="516"/>
      <c r="AL22" s="516"/>
      <c r="AM22" s="510"/>
      <c r="AN22" s="62">
        <f>ROUND(CEILING(AR22*('Summary '!$J$4/100+1),5),0)-1</f>
        <v>194</v>
      </c>
      <c r="AO22" s="63">
        <f t="shared" si="18"/>
        <v>0</v>
      </c>
      <c r="AP22" s="63">
        <f t="shared" si="19"/>
        <v>0</v>
      </c>
      <c r="AQ22" s="667"/>
      <c r="AR22" s="62">
        <v>159</v>
      </c>
      <c r="AS22" s="62"/>
      <c r="AT22" s="514"/>
      <c r="AU22" s="515"/>
      <c r="AV22" s="511">
        <f t="shared" si="3"/>
        <v>159</v>
      </c>
      <c r="AW22" s="511">
        <f t="shared" si="4"/>
        <v>159</v>
      </c>
      <c r="AX22" s="64"/>
      <c r="AY22" s="65"/>
      <c r="AZ22" s="538"/>
      <c r="BA22" s="562"/>
      <c r="BB22" s="291"/>
      <c r="BC22" s="45">
        <f t="shared" si="5"/>
        <v>0</v>
      </c>
      <c r="BD22" s="44">
        <f t="shared" si="6"/>
        <v>0</v>
      </c>
      <c r="BE22" s="512">
        <f>AV22*(1+AO22+AP22)</f>
        <v>159</v>
      </c>
      <c r="BF22" s="400"/>
      <c r="BG22" s="210">
        <f t="shared" si="20"/>
        <v>0</v>
      </c>
      <c r="BH22" s="512">
        <f t="shared" si="8"/>
        <v>174.9</v>
      </c>
      <c r="BI22" s="400"/>
      <c r="BJ22" s="44">
        <f t="shared" si="9"/>
        <v>0</v>
      </c>
      <c r="BK22" s="512">
        <f t="shared" si="10"/>
        <v>182.85</v>
      </c>
      <c r="BL22" s="400"/>
      <c r="BM22" s="210">
        <f t="shared" si="11"/>
        <v>0</v>
      </c>
      <c r="BN22" s="512">
        <f t="shared" si="12"/>
        <v>190.79999999999998</v>
      </c>
      <c r="BO22" s="397">
        <f t="shared" si="13"/>
        <v>0</v>
      </c>
      <c r="BP22" s="210">
        <f t="shared" si="14"/>
        <v>0</v>
      </c>
      <c r="BQ22" s="44">
        <f t="shared" si="15"/>
        <v>0</v>
      </c>
      <c r="BR22" s="215">
        <v>3036</v>
      </c>
      <c r="JY22" s="3"/>
      <c r="JZ22" s="3"/>
      <c r="KA22" s="3"/>
      <c r="KB22" s="3"/>
      <c r="KC22" s="3"/>
      <c r="KD22" s="3"/>
      <c r="KE22" s="3"/>
      <c r="KF22" s="3"/>
      <c r="KG22" s="3"/>
    </row>
    <row r="23" spans="1:293" ht="13" customHeight="1">
      <c r="A23" s="44" t="str">
        <f t="shared" si="1"/>
        <v>SQ63037</v>
      </c>
      <c r="B23" s="265" t="s">
        <v>214</v>
      </c>
      <c r="C23" s="265" t="s">
        <v>441</v>
      </c>
      <c r="D23" s="265" t="s">
        <v>544</v>
      </c>
      <c r="E23" s="403"/>
      <c r="F23" s="615" t="s">
        <v>1772</v>
      </c>
      <c r="G23" s="615" t="s">
        <v>99</v>
      </c>
      <c r="H23" s="283" t="s">
        <v>74</v>
      </c>
      <c r="I23" s="622" t="s">
        <v>1798</v>
      </c>
      <c r="J23" s="623" t="s">
        <v>1809</v>
      </c>
      <c r="K23" s="623" t="s">
        <v>1801</v>
      </c>
      <c r="L23" s="622" t="s">
        <v>1799</v>
      </c>
      <c r="M23" s="48">
        <v>2.8122699999999998</v>
      </c>
      <c r="N23" s="44">
        <v>1</v>
      </c>
      <c r="O23" s="210"/>
      <c r="P23" s="210"/>
      <c r="Q23" s="49"/>
      <c r="R23" s="123"/>
      <c r="S23" s="51"/>
      <c r="T23" s="52"/>
      <c r="U23" s="124"/>
      <c r="V23" s="54"/>
      <c r="W23" s="520"/>
      <c r="X23" s="56"/>
      <c r="Y23" s="57"/>
      <c r="Z23" s="58"/>
      <c r="AA23" s="561"/>
      <c r="AB23" s="563"/>
      <c r="AC23" s="311"/>
      <c r="AD23" s="213">
        <f t="shared" si="16"/>
        <v>0</v>
      </c>
      <c r="AE23" s="61">
        <f t="shared" si="17"/>
        <v>0</v>
      </c>
      <c r="AF23" s="62"/>
      <c r="AG23" s="62"/>
      <c r="AH23" s="63"/>
      <c r="AI23" s="149"/>
      <c r="AJ23" s="149"/>
      <c r="AK23" s="516"/>
      <c r="AL23" s="516"/>
      <c r="AM23" s="510"/>
      <c r="AN23" s="62">
        <f>ROUND(CEILING(AR23*('Summary '!$J$4/100+1),5),0)-1</f>
        <v>189</v>
      </c>
      <c r="AO23" s="63">
        <f t="shared" si="18"/>
        <v>0</v>
      </c>
      <c r="AP23" s="63">
        <f t="shared" si="19"/>
        <v>0</v>
      </c>
      <c r="AQ23" s="667"/>
      <c r="AR23" s="62">
        <v>154</v>
      </c>
      <c r="AS23" s="62"/>
      <c r="AT23" s="514"/>
      <c r="AU23" s="515"/>
      <c r="AV23" s="511">
        <f t="shared" si="3"/>
        <v>154</v>
      </c>
      <c r="AW23" s="511">
        <f t="shared" si="4"/>
        <v>154</v>
      </c>
      <c r="AX23" s="64"/>
      <c r="AY23" s="65"/>
      <c r="AZ23" s="538"/>
      <c r="BA23" s="562"/>
      <c r="BB23" s="291"/>
      <c r="BC23" s="45">
        <f t="shared" si="5"/>
        <v>0</v>
      </c>
      <c r="BD23" s="44">
        <f t="shared" si="6"/>
        <v>0</v>
      </c>
      <c r="BE23" s="512">
        <f>AV23*(1+AO23+AP23)</f>
        <v>154</v>
      </c>
      <c r="BF23" s="400"/>
      <c r="BG23" s="210">
        <f t="shared" si="20"/>
        <v>0</v>
      </c>
      <c r="BH23" s="512">
        <f t="shared" si="8"/>
        <v>169.4</v>
      </c>
      <c r="BI23" s="400"/>
      <c r="BJ23" s="44">
        <f t="shared" si="9"/>
        <v>0</v>
      </c>
      <c r="BK23" s="512">
        <f t="shared" si="10"/>
        <v>177.1</v>
      </c>
      <c r="BL23" s="400"/>
      <c r="BM23" s="210">
        <f t="shared" si="11"/>
        <v>0</v>
      </c>
      <c r="BN23" s="512">
        <f t="shared" si="12"/>
        <v>184.79999999999998</v>
      </c>
      <c r="BO23" s="397">
        <f t="shared" si="13"/>
        <v>0</v>
      </c>
      <c r="BP23" s="210">
        <f t="shared" si="14"/>
        <v>0</v>
      </c>
      <c r="BQ23" s="44">
        <f t="shared" si="15"/>
        <v>0</v>
      </c>
      <c r="BR23" s="215">
        <v>3037</v>
      </c>
      <c r="JY23" s="3"/>
      <c r="JZ23" s="3"/>
      <c r="KA23" s="3"/>
      <c r="KB23" s="3"/>
      <c r="KC23" s="3"/>
      <c r="KD23" s="3"/>
      <c r="KE23" s="3"/>
      <c r="KF23" s="3"/>
      <c r="KG23" s="3"/>
    </row>
    <row r="24" spans="1:293" ht="13" customHeight="1">
      <c r="A24" s="44" t="str">
        <f t="shared" si="1"/>
        <v>SQ63038</v>
      </c>
      <c r="B24" s="265" t="s">
        <v>214</v>
      </c>
      <c r="C24" s="265" t="s">
        <v>442</v>
      </c>
      <c r="D24" s="265" t="s">
        <v>544</v>
      </c>
      <c r="E24" s="403"/>
      <c r="F24" s="615" t="s">
        <v>1772</v>
      </c>
      <c r="G24" s="615" t="s">
        <v>99</v>
      </c>
      <c r="H24" s="283" t="s">
        <v>74</v>
      </c>
      <c r="I24" s="622" t="s">
        <v>1798</v>
      </c>
      <c r="J24" s="623" t="s">
        <v>1809</v>
      </c>
      <c r="K24" s="623" t="s">
        <v>1801</v>
      </c>
      <c r="L24" s="622" t="s">
        <v>1799</v>
      </c>
      <c r="M24" s="48">
        <v>4.4451999999999998</v>
      </c>
      <c r="N24" s="44">
        <v>3</v>
      </c>
      <c r="O24" s="210"/>
      <c r="P24" s="210"/>
      <c r="Q24" s="49"/>
      <c r="R24" s="123"/>
      <c r="S24" s="51"/>
      <c r="T24" s="52"/>
      <c r="U24" s="124"/>
      <c r="V24" s="54"/>
      <c r="W24" s="520"/>
      <c r="X24" s="56"/>
      <c r="Y24" s="57"/>
      <c r="Z24" s="58"/>
      <c r="AA24" s="561"/>
      <c r="AB24" s="563"/>
      <c r="AC24" s="311"/>
      <c r="AD24" s="213">
        <f t="shared" si="16"/>
        <v>0</v>
      </c>
      <c r="AE24" s="61">
        <f t="shared" si="17"/>
        <v>0</v>
      </c>
      <c r="AF24" s="62"/>
      <c r="AG24" s="62"/>
      <c r="AH24" s="63"/>
      <c r="AI24" s="149"/>
      <c r="AJ24" s="149"/>
      <c r="AK24" s="516"/>
      <c r="AL24" s="516"/>
      <c r="AM24" s="510"/>
      <c r="AN24" s="62">
        <f>ROUND(CEILING(AR24*('Summary '!$J$4/100+1),5),0)-1</f>
        <v>279</v>
      </c>
      <c r="AO24" s="63">
        <f t="shared" si="18"/>
        <v>0</v>
      </c>
      <c r="AP24" s="63">
        <f t="shared" si="19"/>
        <v>0</v>
      </c>
      <c r="AQ24" s="667"/>
      <c r="AR24" s="62">
        <v>229</v>
      </c>
      <c r="AS24" s="62"/>
      <c r="AT24" s="514"/>
      <c r="AU24" s="515"/>
      <c r="AV24" s="511">
        <f t="shared" si="3"/>
        <v>229</v>
      </c>
      <c r="AW24" s="511">
        <f t="shared" si="4"/>
        <v>229</v>
      </c>
      <c r="AX24" s="64"/>
      <c r="AY24" s="65"/>
      <c r="AZ24" s="538"/>
      <c r="BA24" s="562"/>
      <c r="BB24" s="291"/>
      <c r="BC24" s="45">
        <f t="shared" si="5"/>
        <v>0</v>
      </c>
      <c r="BD24" s="44">
        <f t="shared" si="6"/>
        <v>0</v>
      </c>
      <c r="BE24" s="512">
        <f>AV24*(1+AO24+AP24)</f>
        <v>229</v>
      </c>
      <c r="BF24" s="400"/>
      <c r="BG24" s="210">
        <f t="shared" si="20"/>
        <v>0</v>
      </c>
      <c r="BH24" s="512">
        <f t="shared" si="8"/>
        <v>251.90000000000003</v>
      </c>
      <c r="BI24" s="400"/>
      <c r="BJ24" s="44">
        <f t="shared" si="9"/>
        <v>0</v>
      </c>
      <c r="BK24" s="512">
        <f t="shared" si="10"/>
        <v>263.34999999999997</v>
      </c>
      <c r="BL24" s="400"/>
      <c r="BM24" s="210">
        <f t="shared" si="11"/>
        <v>0</v>
      </c>
      <c r="BN24" s="512">
        <f t="shared" si="12"/>
        <v>274.8</v>
      </c>
      <c r="BO24" s="397">
        <f t="shared" si="13"/>
        <v>0</v>
      </c>
      <c r="BP24" s="210">
        <f t="shared" si="14"/>
        <v>0</v>
      </c>
      <c r="BQ24" s="44">
        <f t="shared" si="15"/>
        <v>0</v>
      </c>
      <c r="BR24" s="215">
        <v>3038</v>
      </c>
      <c r="JY24" s="3"/>
      <c r="JZ24" s="3"/>
      <c r="KA24" s="3"/>
      <c r="KB24" s="3"/>
      <c r="KC24" s="3"/>
      <c r="KD24" s="3"/>
      <c r="KE24" s="3"/>
      <c r="KF24" s="3"/>
      <c r="KG24" s="3"/>
    </row>
    <row r="25" spans="1:293" ht="17">
      <c r="A25" s="207"/>
      <c r="B25" s="207"/>
      <c r="C25" s="300" t="s">
        <v>445</v>
      </c>
      <c r="D25" s="216"/>
      <c r="E25" s="216"/>
      <c r="F25" s="217"/>
      <c r="G25" s="217"/>
      <c r="H25" s="285"/>
      <c r="I25" s="285"/>
      <c r="J25" s="285"/>
      <c r="K25" s="285"/>
      <c r="L25" s="285"/>
      <c r="M25" s="217"/>
      <c r="N25" s="218"/>
      <c r="O25" s="218"/>
      <c r="P25" s="218"/>
      <c r="Q25" s="245"/>
      <c r="R25" s="219"/>
      <c r="S25" s="219"/>
      <c r="T25" s="219"/>
      <c r="U25" s="220"/>
      <c r="V25" s="219"/>
      <c r="W25" s="219"/>
      <c r="X25" s="221"/>
      <c r="Y25" s="219"/>
      <c r="Z25" s="221"/>
      <c r="AA25" s="221"/>
      <c r="AB25" s="565"/>
      <c r="AC25" s="565"/>
      <c r="AD25" s="209"/>
      <c r="AE25" s="209"/>
      <c r="AF25" s="209"/>
      <c r="AG25" s="209"/>
      <c r="AH25" s="209"/>
      <c r="AI25" s="209"/>
      <c r="AJ25" s="209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565"/>
      <c r="AY25" s="565"/>
      <c r="AZ25" s="565"/>
      <c r="BA25" s="565"/>
      <c r="BB25" s="565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1"/>
      <c r="BR25" s="222"/>
      <c r="JY25" s="3"/>
      <c r="JZ25" s="3"/>
      <c r="KA25" s="3"/>
      <c r="KB25" s="3"/>
      <c r="KC25" s="3"/>
      <c r="KD25" s="3"/>
      <c r="KE25" s="3"/>
      <c r="KF25" s="3"/>
      <c r="KG25" s="3"/>
    </row>
    <row r="26" spans="1:293" ht="13" customHeight="1">
      <c r="A26" s="44" t="str">
        <f t="shared" ref="A26:A58" si="21">"SQ6"&amp;REPT(0,4-LEN(BR26))&amp;BR26</f>
        <v>SQ61877</v>
      </c>
      <c r="B26" s="228" t="s">
        <v>445</v>
      </c>
      <c r="C26" s="150" t="s">
        <v>446</v>
      </c>
      <c r="D26" s="150" t="s">
        <v>65</v>
      </c>
      <c r="E26" s="445"/>
      <c r="F26" s="48" t="s">
        <v>340</v>
      </c>
      <c r="G26" s="650" t="s">
        <v>2075</v>
      </c>
      <c r="H26" s="287" t="s">
        <v>95</v>
      </c>
      <c r="I26" s="622" t="s">
        <v>1798</v>
      </c>
      <c r="J26" s="623" t="s">
        <v>1796</v>
      </c>
      <c r="K26" s="623" t="s">
        <v>1797</v>
      </c>
      <c r="L26" s="622" t="s">
        <v>1799</v>
      </c>
      <c r="M26" s="48">
        <v>1.5</v>
      </c>
      <c r="N26" s="44">
        <v>1</v>
      </c>
      <c r="O26" s="210"/>
      <c r="P26" s="210"/>
      <c r="Q26" s="49"/>
      <c r="R26" s="123"/>
      <c r="S26" s="51"/>
      <c r="T26" s="52"/>
      <c r="U26" s="124"/>
      <c r="V26" s="54"/>
      <c r="W26" s="55"/>
      <c r="X26" s="56"/>
      <c r="Y26" s="57"/>
      <c r="Z26" s="58"/>
      <c r="AA26" s="125"/>
      <c r="AB26" s="69"/>
      <c r="AC26" s="69"/>
      <c r="AD26" s="213">
        <f t="shared" si="16"/>
        <v>0</v>
      </c>
      <c r="AE26" s="61">
        <f t="shared" ref="AE26:AE58" si="22">N26*AD26</f>
        <v>0</v>
      </c>
      <c r="AF26" s="62"/>
      <c r="AG26" s="62"/>
      <c r="AH26" s="63"/>
      <c r="AI26" s="62"/>
      <c r="AJ26" s="62"/>
      <c r="AK26" s="62"/>
      <c r="AL26" s="516"/>
      <c r="AM26" s="510"/>
      <c r="AN26" s="62">
        <f>ROUND(CEILING(AR26*('Summary '!$J$4/100+1),5),0)-1</f>
        <v>309</v>
      </c>
      <c r="AO26" s="63">
        <f t="shared" si="18"/>
        <v>0</v>
      </c>
      <c r="AP26" s="63">
        <f t="shared" si="19"/>
        <v>0</v>
      </c>
      <c r="AQ26" s="63"/>
      <c r="AR26" s="62">
        <v>254</v>
      </c>
      <c r="AS26" s="62"/>
      <c r="AT26" s="514"/>
      <c r="AU26" s="515"/>
      <c r="AV26" s="511">
        <f t="shared" ref="AV26:AV59" si="23">IF(OrderFormType="Wholesale",CEILING(AR26*ExchRate,ExchRateRoundUpTo),CEILING(AN26*ExchRate,ExchRateRoundUpTo)/1.22)</f>
        <v>254</v>
      </c>
      <c r="AW26" s="511">
        <f t="shared" ref="AW26:AW59" si="24">AV26*(1+AO26+AP26)</f>
        <v>254</v>
      </c>
      <c r="AX26" s="64"/>
      <c r="AY26" s="65"/>
      <c r="AZ26" s="66"/>
      <c r="BA26" s="126"/>
      <c r="BB26" s="291"/>
      <c r="BC26" s="45">
        <f t="shared" ref="BC26:BC65" si="25">SUM(AX26:BB26)</f>
        <v>0</v>
      </c>
      <c r="BD26" s="44">
        <f t="shared" ref="BD26:BD65" si="26">N26*BC26</f>
        <v>0</v>
      </c>
      <c r="BE26" s="512">
        <f t="shared" ref="BE26:BE35" si="27">AV26*(1.05+AO26+AP26)</f>
        <v>266.7</v>
      </c>
      <c r="BF26" s="69"/>
      <c r="BG26" s="210">
        <f t="shared" si="20"/>
        <v>0</v>
      </c>
      <c r="BH26" s="512">
        <f t="shared" ref="BH26:BH67" si="28">$AV26*(1.1+$AO26+$AP26)</f>
        <v>279.40000000000003</v>
      </c>
      <c r="BI26" s="400"/>
      <c r="BJ26" s="44">
        <f t="shared" ref="BJ26:BJ65" si="29">N26*BI26</f>
        <v>0</v>
      </c>
      <c r="BK26" s="512">
        <f t="shared" ref="BK26:BK65" si="30">AV26*(1.15+AO26+AP26)</f>
        <v>292.09999999999997</v>
      </c>
      <c r="BL26" s="400"/>
      <c r="BM26" s="210">
        <f t="shared" ref="BM26:BM65" si="31">N26*BL26</f>
        <v>0</v>
      </c>
      <c r="BN26" s="512">
        <f t="shared" ref="BN26:BN65" si="32">AV26*(1.2+AO26+AP26)</f>
        <v>304.8</v>
      </c>
      <c r="BO26" s="397">
        <f t="shared" ref="BO26:BO65" si="33">(AD26*AW26)+(BC26*BE26)+(BF26*BH26)+(BI26*BK26)+(BL26*BN26)</f>
        <v>0</v>
      </c>
      <c r="BP26" s="210">
        <f t="shared" ref="BP26:BP65" si="34">AD26+BC26+BF26+BI26+BL26</f>
        <v>0</v>
      </c>
      <c r="BQ26" s="44">
        <f t="shared" ref="BQ26:BQ65" si="35">N26*BP26</f>
        <v>0</v>
      </c>
      <c r="BR26" s="70">
        <v>1877</v>
      </c>
      <c r="JY26" s="3"/>
      <c r="JZ26" s="3"/>
      <c r="KA26" s="3"/>
      <c r="KB26" s="3"/>
      <c r="KC26" s="3"/>
      <c r="KD26" s="3"/>
      <c r="KE26" s="3"/>
      <c r="KF26" s="3"/>
      <c r="KG26" s="3"/>
    </row>
    <row r="27" spans="1:293" ht="13" customHeight="1">
      <c r="A27" s="44" t="str">
        <f t="shared" si="21"/>
        <v>SQ61878</v>
      </c>
      <c r="B27" s="228" t="s">
        <v>445</v>
      </c>
      <c r="C27" s="150" t="s">
        <v>447</v>
      </c>
      <c r="D27" s="150" t="s">
        <v>65</v>
      </c>
      <c r="E27" s="445"/>
      <c r="F27" s="48" t="s">
        <v>340</v>
      </c>
      <c r="G27" s="650" t="s">
        <v>2076</v>
      </c>
      <c r="H27" s="287" t="s">
        <v>95</v>
      </c>
      <c r="I27" s="622" t="s">
        <v>1798</v>
      </c>
      <c r="J27" s="623" t="s">
        <v>1796</v>
      </c>
      <c r="K27" s="623" t="s">
        <v>1797</v>
      </c>
      <c r="L27" s="622" t="s">
        <v>1799</v>
      </c>
      <c r="M27" s="48">
        <v>1.5</v>
      </c>
      <c r="N27" s="44">
        <v>1</v>
      </c>
      <c r="O27" s="210"/>
      <c r="P27" s="210"/>
      <c r="Q27" s="49"/>
      <c r="R27" s="123"/>
      <c r="S27" s="51"/>
      <c r="T27" s="52"/>
      <c r="U27" s="124"/>
      <c r="V27" s="54"/>
      <c r="W27" s="55"/>
      <c r="X27" s="56"/>
      <c r="Y27" s="57"/>
      <c r="Z27" s="58"/>
      <c r="AA27" s="125"/>
      <c r="AB27" s="69"/>
      <c r="AC27" s="69"/>
      <c r="AD27" s="213">
        <f t="shared" si="16"/>
        <v>0</v>
      </c>
      <c r="AE27" s="61">
        <f t="shared" si="22"/>
        <v>0</v>
      </c>
      <c r="AF27" s="62"/>
      <c r="AG27" s="62"/>
      <c r="AH27" s="63"/>
      <c r="AI27" s="62"/>
      <c r="AJ27" s="62"/>
      <c r="AK27" s="62"/>
      <c r="AL27" s="516"/>
      <c r="AM27" s="510"/>
      <c r="AN27" s="62">
        <f>ROUND(CEILING(AR27*('Summary '!$J$4/100+1),5),0)-1</f>
        <v>309</v>
      </c>
      <c r="AO27" s="63">
        <f t="shared" si="18"/>
        <v>0</v>
      </c>
      <c r="AP27" s="63">
        <f t="shared" si="19"/>
        <v>0</v>
      </c>
      <c r="AQ27" s="63"/>
      <c r="AR27" s="62">
        <v>254</v>
      </c>
      <c r="AS27" s="62"/>
      <c r="AT27" s="514"/>
      <c r="AU27" s="515"/>
      <c r="AV27" s="511">
        <f t="shared" si="23"/>
        <v>254</v>
      </c>
      <c r="AW27" s="511">
        <f t="shared" si="24"/>
        <v>254</v>
      </c>
      <c r="AX27" s="64"/>
      <c r="AY27" s="65"/>
      <c r="AZ27" s="66"/>
      <c r="BA27" s="126"/>
      <c r="BB27" s="291"/>
      <c r="BC27" s="45">
        <f t="shared" si="25"/>
        <v>0</v>
      </c>
      <c r="BD27" s="44">
        <f t="shared" si="26"/>
        <v>0</v>
      </c>
      <c r="BE27" s="512">
        <f t="shared" si="27"/>
        <v>266.7</v>
      </c>
      <c r="BF27" s="69"/>
      <c r="BG27" s="210">
        <f t="shared" si="20"/>
        <v>0</v>
      </c>
      <c r="BH27" s="512">
        <f t="shared" si="28"/>
        <v>279.40000000000003</v>
      </c>
      <c r="BI27" s="400"/>
      <c r="BJ27" s="44">
        <f t="shared" si="29"/>
        <v>0</v>
      </c>
      <c r="BK27" s="512">
        <f t="shared" si="30"/>
        <v>292.09999999999997</v>
      </c>
      <c r="BL27" s="400"/>
      <c r="BM27" s="210">
        <f t="shared" si="31"/>
        <v>0</v>
      </c>
      <c r="BN27" s="512">
        <f t="shared" si="32"/>
        <v>304.8</v>
      </c>
      <c r="BO27" s="397">
        <f t="shared" si="33"/>
        <v>0</v>
      </c>
      <c r="BP27" s="210">
        <f t="shared" si="34"/>
        <v>0</v>
      </c>
      <c r="BQ27" s="44">
        <f t="shared" si="35"/>
        <v>0</v>
      </c>
      <c r="BR27" s="70">
        <v>1878</v>
      </c>
      <c r="JY27" s="3"/>
      <c r="JZ27" s="3"/>
      <c r="KA27" s="3"/>
      <c r="KB27" s="3"/>
      <c r="KC27" s="3"/>
      <c r="KD27" s="3"/>
      <c r="KE27" s="3"/>
      <c r="KF27" s="3"/>
      <c r="KG27" s="3"/>
    </row>
    <row r="28" spans="1:293" ht="13" customHeight="1">
      <c r="A28" s="44" t="str">
        <f t="shared" si="21"/>
        <v>SQ61879</v>
      </c>
      <c r="B28" s="228" t="s">
        <v>445</v>
      </c>
      <c r="C28" s="150" t="s">
        <v>448</v>
      </c>
      <c r="D28" s="150" t="s">
        <v>65</v>
      </c>
      <c r="E28" s="445"/>
      <c r="F28" s="48" t="s">
        <v>340</v>
      </c>
      <c r="G28" s="650" t="s">
        <v>2077</v>
      </c>
      <c r="H28" s="283" t="s">
        <v>79</v>
      </c>
      <c r="I28" s="622" t="s">
        <v>1798</v>
      </c>
      <c r="J28" s="623" t="s">
        <v>1796</v>
      </c>
      <c r="K28" s="623" t="s">
        <v>1797</v>
      </c>
      <c r="L28" s="622" t="s">
        <v>1799</v>
      </c>
      <c r="M28" s="48">
        <v>1.5</v>
      </c>
      <c r="N28" s="44">
        <v>1</v>
      </c>
      <c r="O28" s="210"/>
      <c r="P28" s="210"/>
      <c r="Q28" s="49"/>
      <c r="R28" s="123"/>
      <c r="S28" s="51"/>
      <c r="T28" s="52"/>
      <c r="U28" s="124"/>
      <c r="V28" s="54"/>
      <c r="W28" s="55"/>
      <c r="X28" s="56"/>
      <c r="Y28" s="57"/>
      <c r="Z28" s="58"/>
      <c r="AA28" s="125"/>
      <c r="AB28" s="69"/>
      <c r="AC28" s="69"/>
      <c r="AD28" s="213">
        <f t="shared" si="16"/>
        <v>0</v>
      </c>
      <c r="AE28" s="61">
        <f t="shared" si="22"/>
        <v>0</v>
      </c>
      <c r="AF28" s="62"/>
      <c r="AG28" s="62"/>
      <c r="AH28" s="63"/>
      <c r="AI28" s="62"/>
      <c r="AJ28" s="62"/>
      <c r="AK28" s="62"/>
      <c r="AL28" s="516"/>
      <c r="AM28" s="510"/>
      <c r="AN28" s="62">
        <f>ROUND(CEILING(AR28*('Summary '!$J$4/100+1),5),0)-1</f>
        <v>309</v>
      </c>
      <c r="AO28" s="63">
        <f t="shared" si="18"/>
        <v>0</v>
      </c>
      <c r="AP28" s="63">
        <f t="shared" si="19"/>
        <v>0</v>
      </c>
      <c r="AQ28" s="63"/>
      <c r="AR28" s="62">
        <v>254</v>
      </c>
      <c r="AS28" s="62"/>
      <c r="AT28" s="514"/>
      <c r="AU28" s="515"/>
      <c r="AV28" s="511">
        <f t="shared" si="23"/>
        <v>254</v>
      </c>
      <c r="AW28" s="511">
        <f t="shared" si="24"/>
        <v>254</v>
      </c>
      <c r="AX28" s="64"/>
      <c r="AY28" s="65"/>
      <c r="AZ28" s="66"/>
      <c r="BA28" s="126"/>
      <c r="BB28" s="291"/>
      <c r="BC28" s="45">
        <f t="shared" si="25"/>
        <v>0</v>
      </c>
      <c r="BD28" s="44">
        <f t="shared" si="26"/>
        <v>0</v>
      </c>
      <c r="BE28" s="512">
        <f t="shared" si="27"/>
        <v>266.7</v>
      </c>
      <c r="BF28" s="69"/>
      <c r="BG28" s="210">
        <f t="shared" si="20"/>
        <v>0</v>
      </c>
      <c r="BH28" s="512">
        <f t="shared" si="28"/>
        <v>279.40000000000003</v>
      </c>
      <c r="BI28" s="400"/>
      <c r="BJ28" s="44">
        <f t="shared" si="29"/>
        <v>0</v>
      </c>
      <c r="BK28" s="512">
        <f t="shared" si="30"/>
        <v>292.09999999999997</v>
      </c>
      <c r="BL28" s="400"/>
      <c r="BM28" s="210">
        <f t="shared" si="31"/>
        <v>0</v>
      </c>
      <c r="BN28" s="512">
        <f t="shared" si="32"/>
        <v>304.8</v>
      </c>
      <c r="BO28" s="397">
        <f t="shared" si="33"/>
        <v>0</v>
      </c>
      <c r="BP28" s="210">
        <f t="shared" si="34"/>
        <v>0</v>
      </c>
      <c r="BQ28" s="44">
        <f t="shared" si="35"/>
        <v>0</v>
      </c>
      <c r="BR28" s="70">
        <v>1879</v>
      </c>
      <c r="JY28" s="3"/>
      <c r="JZ28" s="3"/>
      <c r="KA28" s="3"/>
      <c r="KB28" s="3"/>
      <c r="KC28" s="3"/>
      <c r="KD28" s="3"/>
      <c r="KE28" s="3"/>
      <c r="KF28" s="3"/>
      <c r="KG28" s="3"/>
    </row>
    <row r="29" spans="1:293" ht="13" customHeight="1">
      <c r="A29" s="44" t="str">
        <f t="shared" si="21"/>
        <v>SQ61880</v>
      </c>
      <c r="B29" s="228" t="s">
        <v>445</v>
      </c>
      <c r="C29" s="150" t="s">
        <v>449</v>
      </c>
      <c r="D29" s="150" t="s">
        <v>65</v>
      </c>
      <c r="E29" s="445"/>
      <c r="F29" s="48" t="s">
        <v>340</v>
      </c>
      <c r="G29" s="650" t="s">
        <v>2078</v>
      </c>
      <c r="H29" s="283" t="s">
        <v>74</v>
      </c>
      <c r="I29" s="622" t="s">
        <v>1798</v>
      </c>
      <c r="J29" s="623" t="s">
        <v>1796</v>
      </c>
      <c r="K29" s="623" t="s">
        <v>1797</v>
      </c>
      <c r="L29" s="622" t="s">
        <v>1799</v>
      </c>
      <c r="M29" s="48">
        <v>1.7</v>
      </c>
      <c r="N29" s="44">
        <v>1</v>
      </c>
      <c r="O29" s="210"/>
      <c r="P29" s="210"/>
      <c r="Q29" s="49"/>
      <c r="R29" s="123"/>
      <c r="S29" s="51"/>
      <c r="T29" s="52"/>
      <c r="U29" s="124"/>
      <c r="V29" s="54"/>
      <c r="W29" s="55"/>
      <c r="X29" s="56"/>
      <c r="Y29" s="57"/>
      <c r="Z29" s="58"/>
      <c r="AA29" s="125"/>
      <c r="AB29" s="69"/>
      <c r="AC29" s="69"/>
      <c r="AD29" s="213">
        <f t="shared" si="16"/>
        <v>0</v>
      </c>
      <c r="AE29" s="61">
        <f t="shared" si="22"/>
        <v>0</v>
      </c>
      <c r="AF29" s="62"/>
      <c r="AG29" s="62"/>
      <c r="AH29" s="63"/>
      <c r="AI29" s="62"/>
      <c r="AJ29" s="62"/>
      <c r="AK29" s="62"/>
      <c r="AL29" s="516"/>
      <c r="AM29" s="510"/>
      <c r="AN29" s="62">
        <f>ROUND(CEILING(AR29*('Summary '!$J$4/100+1),5),0)-1</f>
        <v>309</v>
      </c>
      <c r="AO29" s="63">
        <f t="shared" si="18"/>
        <v>0</v>
      </c>
      <c r="AP29" s="63">
        <f t="shared" si="19"/>
        <v>0</v>
      </c>
      <c r="AQ29" s="63"/>
      <c r="AR29" s="62">
        <v>254</v>
      </c>
      <c r="AS29" s="62"/>
      <c r="AT29" s="514"/>
      <c r="AU29" s="515"/>
      <c r="AV29" s="511">
        <f t="shared" si="23"/>
        <v>254</v>
      </c>
      <c r="AW29" s="511">
        <f t="shared" si="24"/>
        <v>254</v>
      </c>
      <c r="AX29" s="64"/>
      <c r="AY29" s="65"/>
      <c r="AZ29" s="66"/>
      <c r="BA29" s="126"/>
      <c r="BB29" s="291"/>
      <c r="BC29" s="45">
        <f t="shared" si="25"/>
        <v>0</v>
      </c>
      <c r="BD29" s="44">
        <f t="shared" si="26"/>
        <v>0</v>
      </c>
      <c r="BE29" s="512">
        <f t="shared" si="27"/>
        <v>266.7</v>
      </c>
      <c r="BF29" s="69"/>
      <c r="BG29" s="210">
        <f t="shared" si="20"/>
        <v>0</v>
      </c>
      <c r="BH29" s="512">
        <f t="shared" si="28"/>
        <v>279.40000000000003</v>
      </c>
      <c r="BI29" s="400"/>
      <c r="BJ29" s="44">
        <f t="shared" si="29"/>
        <v>0</v>
      </c>
      <c r="BK29" s="512">
        <f t="shared" si="30"/>
        <v>292.09999999999997</v>
      </c>
      <c r="BL29" s="400"/>
      <c r="BM29" s="210">
        <f t="shared" si="31"/>
        <v>0</v>
      </c>
      <c r="BN29" s="512">
        <f t="shared" si="32"/>
        <v>304.8</v>
      </c>
      <c r="BO29" s="397">
        <f t="shared" si="33"/>
        <v>0</v>
      </c>
      <c r="BP29" s="210">
        <f t="shared" si="34"/>
        <v>0</v>
      </c>
      <c r="BQ29" s="44">
        <f t="shared" si="35"/>
        <v>0</v>
      </c>
      <c r="BR29" s="70">
        <v>1880</v>
      </c>
      <c r="JY29" s="3"/>
      <c r="JZ29" s="3"/>
      <c r="KA29" s="3"/>
      <c r="KB29" s="3"/>
      <c r="KC29" s="3"/>
      <c r="KD29" s="3"/>
      <c r="KE29" s="3"/>
      <c r="KF29" s="3"/>
      <c r="KG29" s="3"/>
    </row>
    <row r="30" spans="1:293" ht="13" customHeight="1">
      <c r="A30" s="44" t="str">
        <f t="shared" si="21"/>
        <v>SQ61881</v>
      </c>
      <c r="B30" s="228" t="s">
        <v>445</v>
      </c>
      <c r="C30" s="150" t="s">
        <v>450</v>
      </c>
      <c r="D30" s="150" t="s">
        <v>65</v>
      </c>
      <c r="E30" s="445"/>
      <c r="F30" s="48" t="s">
        <v>340</v>
      </c>
      <c r="G30" s="650" t="s">
        <v>2079</v>
      </c>
      <c r="H30" s="287" t="s">
        <v>95</v>
      </c>
      <c r="I30" s="622" t="s">
        <v>1798</v>
      </c>
      <c r="J30" s="623" t="s">
        <v>1796</v>
      </c>
      <c r="K30" s="623" t="s">
        <v>1797</v>
      </c>
      <c r="L30" s="622" t="s">
        <v>1799</v>
      </c>
      <c r="M30" s="48">
        <v>2</v>
      </c>
      <c r="N30" s="44">
        <v>1</v>
      </c>
      <c r="O30" s="210"/>
      <c r="P30" s="210"/>
      <c r="Q30" s="49"/>
      <c r="R30" s="123"/>
      <c r="S30" s="51"/>
      <c r="T30" s="52"/>
      <c r="U30" s="124"/>
      <c r="V30" s="54"/>
      <c r="W30" s="55"/>
      <c r="X30" s="56"/>
      <c r="Y30" s="57"/>
      <c r="Z30" s="58"/>
      <c r="AA30" s="125"/>
      <c r="AB30" s="69"/>
      <c r="AC30" s="69"/>
      <c r="AD30" s="213">
        <f t="shared" si="16"/>
        <v>0</v>
      </c>
      <c r="AE30" s="61">
        <f t="shared" si="22"/>
        <v>0</v>
      </c>
      <c r="AF30" s="62"/>
      <c r="AG30" s="62"/>
      <c r="AH30" s="63"/>
      <c r="AI30" s="62"/>
      <c r="AJ30" s="62"/>
      <c r="AK30" s="62"/>
      <c r="AL30" s="516"/>
      <c r="AM30" s="510"/>
      <c r="AN30" s="62">
        <f>ROUND(CEILING(AR30*('Summary '!$J$4/100+1),5),0)-1</f>
        <v>349</v>
      </c>
      <c r="AO30" s="63">
        <f t="shared" si="18"/>
        <v>0</v>
      </c>
      <c r="AP30" s="63">
        <f t="shared" si="19"/>
        <v>0</v>
      </c>
      <c r="AQ30" s="63"/>
      <c r="AR30" s="62">
        <v>284</v>
      </c>
      <c r="AS30" s="62"/>
      <c r="AT30" s="514"/>
      <c r="AU30" s="515"/>
      <c r="AV30" s="511">
        <f t="shared" si="23"/>
        <v>284</v>
      </c>
      <c r="AW30" s="511">
        <f t="shared" si="24"/>
        <v>284</v>
      </c>
      <c r="AX30" s="64"/>
      <c r="AY30" s="65"/>
      <c r="AZ30" s="66"/>
      <c r="BA30" s="126"/>
      <c r="BB30" s="291"/>
      <c r="BC30" s="45">
        <f t="shared" si="25"/>
        <v>0</v>
      </c>
      <c r="BD30" s="44">
        <f t="shared" si="26"/>
        <v>0</v>
      </c>
      <c r="BE30" s="512">
        <f t="shared" si="27"/>
        <v>298.2</v>
      </c>
      <c r="BF30" s="69"/>
      <c r="BG30" s="210">
        <f t="shared" si="20"/>
        <v>0</v>
      </c>
      <c r="BH30" s="512">
        <f t="shared" si="28"/>
        <v>312.40000000000003</v>
      </c>
      <c r="BI30" s="400"/>
      <c r="BJ30" s="44">
        <f t="shared" si="29"/>
        <v>0</v>
      </c>
      <c r="BK30" s="512">
        <f t="shared" si="30"/>
        <v>326.59999999999997</v>
      </c>
      <c r="BL30" s="400"/>
      <c r="BM30" s="210">
        <f t="shared" si="31"/>
        <v>0</v>
      </c>
      <c r="BN30" s="512">
        <f t="shared" si="32"/>
        <v>340.8</v>
      </c>
      <c r="BO30" s="397">
        <f t="shared" si="33"/>
        <v>0</v>
      </c>
      <c r="BP30" s="210">
        <f t="shared" si="34"/>
        <v>0</v>
      </c>
      <c r="BQ30" s="44">
        <f t="shared" si="35"/>
        <v>0</v>
      </c>
      <c r="BR30" s="70">
        <v>1881</v>
      </c>
      <c r="JY30" s="3"/>
      <c r="JZ30" s="3"/>
      <c r="KA30" s="3"/>
      <c r="KB30" s="3"/>
      <c r="KC30" s="3"/>
      <c r="KD30" s="3"/>
      <c r="KE30" s="3"/>
      <c r="KF30" s="3"/>
      <c r="KG30" s="3"/>
    </row>
    <row r="31" spans="1:293" ht="13" customHeight="1">
      <c r="A31" s="44" t="str">
        <f t="shared" si="21"/>
        <v>SQ61882</v>
      </c>
      <c r="B31" s="228" t="s">
        <v>445</v>
      </c>
      <c r="C31" s="150" t="s">
        <v>451</v>
      </c>
      <c r="D31" s="150" t="s">
        <v>65</v>
      </c>
      <c r="E31" s="445"/>
      <c r="F31" s="48" t="s">
        <v>340</v>
      </c>
      <c r="G31" s="650" t="s">
        <v>2080</v>
      </c>
      <c r="H31" s="283" t="s">
        <v>79</v>
      </c>
      <c r="I31" s="622" t="s">
        <v>1798</v>
      </c>
      <c r="J31" s="623" t="s">
        <v>1796</v>
      </c>
      <c r="K31" s="623" t="s">
        <v>1797</v>
      </c>
      <c r="L31" s="622" t="s">
        <v>1799</v>
      </c>
      <c r="M31" s="48">
        <v>2.4</v>
      </c>
      <c r="N31" s="44">
        <v>1</v>
      </c>
      <c r="O31" s="210"/>
      <c r="P31" s="210"/>
      <c r="Q31" s="49"/>
      <c r="R31" s="123"/>
      <c r="S31" s="51"/>
      <c r="T31" s="52"/>
      <c r="U31" s="124"/>
      <c r="V31" s="54"/>
      <c r="W31" s="55"/>
      <c r="X31" s="56"/>
      <c r="Y31" s="57"/>
      <c r="Z31" s="58"/>
      <c r="AA31" s="125"/>
      <c r="AB31" s="69"/>
      <c r="AC31" s="69"/>
      <c r="AD31" s="213">
        <f t="shared" si="16"/>
        <v>0</v>
      </c>
      <c r="AE31" s="61">
        <f t="shared" si="22"/>
        <v>0</v>
      </c>
      <c r="AF31" s="62"/>
      <c r="AG31" s="62"/>
      <c r="AH31" s="63"/>
      <c r="AI31" s="62"/>
      <c r="AJ31" s="62"/>
      <c r="AK31" s="62"/>
      <c r="AL31" s="516"/>
      <c r="AM31" s="510"/>
      <c r="AN31" s="62">
        <f>ROUND(CEILING(AR31*('Summary '!$J$4/100+1),5),0)-1</f>
        <v>349</v>
      </c>
      <c r="AO31" s="63">
        <f t="shared" si="18"/>
        <v>0</v>
      </c>
      <c r="AP31" s="63">
        <f t="shared" si="19"/>
        <v>0</v>
      </c>
      <c r="AQ31" s="63"/>
      <c r="AR31" s="62">
        <v>284</v>
      </c>
      <c r="AS31" s="62"/>
      <c r="AT31" s="514"/>
      <c r="AU31" s="515"/>
      <c r="AV31" s="511">
        <f t="shared" si="23"/>
        <v>284</v>
      </c>
      <c r="AW31" s="511">
        <f t="shared" si="24"/>
        <v>284</v>
      </c>
      <c r="AX31" s="64"/>
      <c r="AY31" s="65"/>
      <c r="AZ31" s="66"/>
      <c r="BA31" s="126"/>
      <c r="BB31" s="291"/>
      <c r="BC31" s="45">
        <f t="shared" si="25"/>
        <v>0</v>
      </c>
      <c r="BD31" s="44">
        <f t="shared" si="26"/>
        <v>0</v>
      </c>
      <c r="BE31" s="512">
        <f t="shared" si="27"/>
        <v>298.2</v>
      </c>
      <c r="BF31" s="69"/>
      <c r="BG31" s="210">
        <f t="shared" si="20"/>
        <v>0</v>
      </c>
      <c r="BH31" s="512">
        <f t="shared" si="28"/>
        <v>312.40000000000003</v>
      </c>
      <c r="BI31" s="400"/>
      <c r="BJ31" s="44">
        <f t="shared" si="29"/>
        <v>0</v>
      </c>
      <c r="BK31" s="512">
        <f t="shared" si="30"/>
        <v>326.59999999999997</v>
      </c>
      <c r="BL31" s="400"/>
      <c r="BM31" s="210">
        <f t="shared" si="31"/>
        <v>0</v>
      </c>
      <c r="BN31" s="512">
        <f t="shared" si="32"/>
        <v>340.8</v>
      </c>
      <c r="BO31" s="397">
        <f t="shared" si="33"/>
        <v>0</v>
      </c>
      <c r="BP31" s="210">
        <f t="shared" si="34"/>
        <v>0</v>
      </c>
      <c r="BQ31" s="44">
        <f t="shared" si="35"/>
        <v>0</v>
      </c>
      <c r="BR31" s="70">
        <v>1882</v>
      </c>
      <c r="JY31" s="3"/>
      <c r="JZ31" s="3"/>
      <c r="KA31" s="3"/>
      <c r="KB31" s="3"/>
      <c r="KC31" s="3"/>
      <c r="KD31" s="3"/>
      <c r="KE31" s="3"/>
      <c r="KF31" s="3"/>
      <c r="KG31" s="3"/>
    </row>
    <row r="32" spans="1:293" ht="13" customHeight="1">
      <c r="A32" s="44" t="str">
        <f t="shared" si="21"/>
        <v>SQ61883</v>
      </c>
      <c r="B32" s="228" t="s">
        <v>445</v>
      </c>
      <c r="C32" s="228" t="s">
        <v>452</v>
      </c>
      <c r="D32" s="150" t="s">
        <v>65</v>
      </c>
      <c r="E32" s="445"/>
      <c r="F32" s="48" t="s">
        <v>340</v>
      </c>
      <c r="G32" s="650" t="s">
        <v>2081</v>
      </c>
      <c r="H32" s="287" t="s">
        <v>95</v>
      </c>
      <c r="I32" s="622" t="s">
        <v>1798</v>
      </c>
      <c r="J32" s="623" t="s">
        <v>1796</v>
      </c>
      <c r="K32" s="623" t="s">
        <v>1797</v>
      </c>
      <c r="L32" s="622" t="s">
        <v>1799</v>
      </c>
      <c r="M32" s="48">
        <v>2.2000000000000002</v>
      </c>
      <c r="N32" s="44">
        <v>1</v>
      </c>
      <c r="O32" s="210"/>
      <c r="P32" s="210"/>
      <c r="Q32" s="49"/>
      <c r="R32" s="123"/>
      <c r="S32" s="51"/>
      <c r="T32" s="52"/>
      <c r="U32" s="124"/>
      <c r="V32" s="54"/>
      <c r="W32" s="55"/>
      <c r="X32" s="56"/>
      <c r="Y32" s="57"/>
      <c r="Z32" s="58"/>
      <c r="AA32" s="125"/>
      <c r="AB32" s="69"/>
      <c r="AC32" s="69"/>
      <c r="AD32" s="213">
        <f t="shared" si="16"/>
        <v>0</v>
      </c>
      <c r="AE32" s="61">
        <f t="shared" si="22"/>
        <v>0</v>
      </c>
      <c r="AF32" s="62"/>
      <c r="AG32" s="62"/>
      <c r="AH32" s="63"/>
      <c r="AI32" s="62"/>
      <c r="AJ32" s="62"/>
      <c r="AK32" s="62"/>
      <c r="AL32" s="516"/>
      <c r="AM32" s="510"/>
      <c r="AN32" s="62">
        <f>ROUND(CEILING(AR32*('Summary '!$J$4/100+1),5),0)-1</f>
        <v>349</v>
      </c>
      <c r="AO32" s="63">
        <f t="shared" si="18"/>
        <v>0</v>
      </c>
      <c r="AP32" s="63">
        <f t="shared" si="19"/>
        <v>0</v>
      </c>
      <c r="AQ32" s="63"/>
      <c r="AR32" s="62">
        <v>284</v>
      </c>
      <c r="AS32" s="62"/>
      <c r="AT32" s="514"/>
      <c r="AU32" s="515"/>
      <c r="AV32" s="511">
        <f t="shared" si="23"/>
        <v>284</v>
      </c>
      <c r="AW32" s="511">
        <f t="shared" si="24"/>
        <v>284</v>
      </c>
      <c r="AX32" s="64"/>
      <c r="AY32" s="65"/>
      <c r="AZ32" s="66"/>
      <c r="BA32" s="126"/>
      <c r="BB32" s="291"/>
      <c r="BC32" s="45">
        <f t="shared" si="25"/>
        <v>0</v>
      </c>
      <c r="BD32" s="44">
        <f t="shared" si="26"/>
        <v>0</v>
      </c>
      <c r="BE32" s="512">
        <f t="shared" si="27"/>
        <v>298.2</v>
      </c>
      <c r="BF32" s="69"/>
      <c r="BG32" s="210">
        <f t="shared" si="20"/>
        <v>0</v>
      </c>
      <c r="BH32" s="512">
        <f t="shared" si="28"/>
        <v>312.40000000000003</v>
      </c>
      <c r="BI32" s="400"/>
      <c r="BJ32" s="44">
        <f t="shared" si="29"/>
        <v>0</v>
      </c>
      <c r="BK32" s="512">
        <f t="shared" si="30"/>
        <v>326.59999999999997</v>
      </c>
      <c r="BL32" s="400"/>
      <c r="BM32" s="210">
        <f t="shared" si="31"/>
        <v>0</v>
      </c>
      <c r="BN32" s="512">
        <f t="shared" si="32"/>
        <v>340.8</v>
      </c>
      <c r="BO32" s="397">
        <f t="shared" si="33"/>
        <v>0</v>
      </c>
      <c r="BP32" s="210">
        <f t="shared" si="34"/>
        <v>0</v>
      </c>
      <c r="BQ32" s="44">
        <f t="shared" si="35"/>
        <v>0</v>
      </c>
      <c r="BR32" s="70">
        <v>1883</v>
      </c>
      <c r="JY32" s="3"/>
      <c r="JZ32" s="3"/>
      <c r="KA32" s="3"/>
      <c r="KB32" s="3"/>
      <c r="KC32" s="3"/>
      <c r="KD32" s="3"/>
      <c r="KE32" s="3"/>
      <c r="KF32" s="3"/>
      <c r="KG32" s="3"/>
    </row>
    <row r="33" spans="1:293" ht="13" customHeight="1">
      <c r="A33" s="44" t="str">
        <f t="shared" si="21"/>
        <v>SQ61884</v>
      </c>
      <c r="B33" s="228" t="s">
        <v>445</v>
      </c>
      <c r="C33" s="228" t="s">
        <v>453</v>
      </c>
      <c r="D33" s="150" t="s">
        <v>65</v>
      </c>
      <c r="E33" s="445"/>
      <c r="F33" s="48" t="s">
        <v>340</v>
      </c>
      <c r="G33" s="650" t="s">
        <v>2082</v>
      </c>
      <c r="H33" s="287" t="s">
        <v>95</v>
      </c>
      <c r="I33" s="622" t="s">
        <v>1798</v>
      </c>
      <c r="J33" s="623" t="s">
        <v>1796</v>
      </c>
      <c r="K33" s="623" t="s">
        <v>1797</v>
      </c>
      <c r="L33" s="622" t="s">
        <v>1799</v>
      </c>
      <c r="M33" s="48">
        <v>2.7</v>
      </c>
      <c r="N33" s="44">
        <v>1</v>
      </c>
      <c r="O33" s="210"/>
      <c r="P33" s="210"/>
      <c r="Q33" s="49"/>
      <c r="R33" s="123"/>
      <c r="S33" s="51"/>
      <c r="T33" s="52"/>
      <c r="U33" s="124"/>
      <c r="V33" s="54"/>
      <c r="W33" s="55"/>
      <c r="X33" s="56"/>
      <c r="Y33" s="57"/>
      <c r="Z33" s="58"/>
      <c r="AA33" s="125"/>
      <c r="AB33" s="69"/>
      <c r="AC33" s="69"/>
      <c r="AD33" s="213">
        <f t="shared" si="16"/>
        <v>0</v>
      </c>
      <c r="AE33" s="61">
        <f t="shared" si="22"/>
        <v>0</v>
      </c>
      <c r="AF33" s="62"/>
      <c r="AG33" s="62"/>
      <c r="AH33" s="63"/>
      <c r="AI33" s="62"/>
      <c r="AJ33" s="62"/>
      <c r="AK33" s="62"/>
      <c r="AL33" s="516"/>
      <c r="AM33" s="510"/>
      <c r="AN33" s="62">
        <f>ROUND(CEILING(AR33*('Summary '!$J$4/100+1),5),0)-1</f>
        <v>349</v>
      </c>
      <c r="AO33" s="63">
        <f t="shared" si="18"/>
        <v>0</v>
      </c>
      <c r="AP33" s="63">
        <f t="shared" si="19"/>
        <v>0</v>
      </c>
      <c r="AQ33" s="63"/>
      <c r="AR33" s="62">
        <v>284</v>
      </c>
      <c r="AS33" s="62"/>
      <c r="AT33" s="514"/>
      <c r="AU33" s="515"/>
      <c r="AV33" s="511">
        <f t="shared" si="23"/>
        <v>284</v>
      </c>
      <c r="AW33" s="511">
        <f t="shared" si="24"/>
        <v>284</v>
      </c>
      <c r="AX33" s="64"/>
      <c r="AY33" s="65"/>
      <c r="AZ33" s="66"/>
      <c r="BA33" s="126"/>
      <c r="BB33" s="291"/>
      <c r="BC33" s="45">
        <f t="shared" si="25"/>
        <v>0</v>
      </c>
      <c r="BD33" s="44">
        <f t="shared" si="26"/>
        <v>0</v>
      </c>
      <c r="BE33" s="512">
        <f t="shared" si="27"/>
        <v>298.2</v>
      </c>
      <c r="BF33" s="69"/>
      <c r="BG33" s="210">
        <f t="shared" si="20"/>
        <v>0</v>
      </c>
      <c r="BH33" s="512">
        <f t="shared" si="28"/>
        <v>312.40000000000003</v>
      </c>
      <c r="BI33" s="400"/>
      <c r="BJ33" s="44">
        <f t="shared" si="29"/>
        <v>0</v>
      </c>
      <c r="BK33" s="512">
        <f t="shared" si="30"/>
        <v>326.59999999999997</v>
      </c>
      <c r="BL33" s="400"/>
      <c r="BM33" s="210">
        <f t="shared" si="31"/>
        <v>0</v>
      </c>
      <c r="BN33" s="512">
        <f t="shared" si="32"/>
        <v>340.8</v>
      </c>
      <c r="BO33" s="397">
        <f t="shared" si="33"/>
        <v>0</v>
      </c>
      <c r="BP33" s="210">
        <f t="shared" si="34"/>
        <v>0</v>
      </c>
      <c r="BQ33" s="44">
        <f t="shared" si="35"/>
        <v>0</v>
      </c>
      <c r="BR33" s="70">
        <v>1884</v>
      </c>
      <c r="JY33" s="3"/>
      <c r="JZ33" s="3"/>
      <c r="KA33" s="3"/>
      <c r="KB33" s="3"/>
      <c r="KC33" s="3"/>
      <c r="KD33" s="3"/>
      <c r="KE33" s="3"/>
      <c r="KF33" s="3"/>
      <c r="KG33" s="3"/>
    </row>
    <row r="34" spans="1:293" ht="13" customHeight="1">
      <c r="A34" s="44" t="str">
        <f t="shared" si="21"/>
        <v>SQ61885</v>
      </c>
      <c r="B34" s="228" t="s">
        <v>445</v>
      </c>
      <c r="C34" s="228" t="s">
        <v>454</v>
      </c>
      <c r="D34" s="150" t="s">
        <v>65</v>
      </c>
      <c r="E34" s="445"/>
      <c r="F34" s="48" t="s">
        <v>340</v>
      </c>
      <c r="G34" s="650" t="s">
        <v>2083</v>
      </c>
      <c r="H34" s="287" t="s">
        <v>95</v>
      </c>
      <c r="I34" s="622" t="s">
        <v>1798</v>
      </c>
      <c r="J34" s="623" t="s">
        <v>1796</v>
      </c>
      <c r="K34" s="623" t="s">
        <v>1797</v>
      </c>
      <c r="L34" s="622" t="s">
        <v>1799</v>
      </c>
      <c r="M34" s="48">
        <v>2.2000000000000002</v>
      </c>
      <c r="N34" s="44">
        <v>1</v>
      </c>
      <c r="O34" s="210"/>
      <c r="P34" s="210"/>
      <c r="Q34" s="49"/>
      <c r="R34" s="123"/>
      <c r="S34" s="51"/>
      <c r="T34" s="52"/>
      <c r="U34" s="124"/>
      <c r="V34" s="54"/>
      <c r="W34" s="55"/>
      <c r="X34" s="56"/>
      <c r="Y34" s="57"/>
      <c r="Z34" s="58"/>
      <c r="AA34" s="125"/>
      <c r="AB34" s="69"/>
      <c r="AC34" s="69"/>
      <c r="AD34" s="213">
        <f t="shared" si="16"/>
        <v>0</v>
      </c>
      <c r="AE34" s="61">
        <f t="shared" si="22"/>
        <v>0</v>
      </c>
      <c r="AF34" s="62"/>
      <c r="AG34" s="62"/>
      <c r="AH34" s="63"/>
      <c r="AI34" s="62"/>
      <c r="AJ34" s="62"/>
      <c r="AK34" s="62"/>
      <c r="AL34" s="516"/>
      <c r="AM34" s="510"/>
      <c r="AN34" s="62">
        <f>ROUND(CEILING(AR34*('Summary '!$J$4/100+1),5),0)-1</f>
        <v>349</v>
      </c>
      <c r="AO34" s="63">
        <f t="shared" si="18"/>
        <v>0</v>
      </c>
      <c r="AP34" s="63">
        <f t="shared" si="19"/>
        <v>0</v>
      </c>
      <c r="AQ34" s="63"/>
      <c r="AR34" s="62">
        <v>284</v>
      </c>
      <c r="AS34" s="62"/>
      <c r="AT34" s="514"/>
      <c r="AU34" s="515"/>
      <c r="AV34" s="511">
        <f t="shared" si="23"/>
        <v>284</v>
      </c>
      <c r="AW34" s="511">
        <f t="shared" si="24"/>
        <v>284</v>
      </c>
      <c r="AX34" s="64"/>
      <c r="AY34" s="65"/>
      <c r="AZ34" s="66"/>
      <c r="BA34" s="126"/>
      <c r="BB34" s="291"/>
      <c r="BC34" s="45">
        <f t="shared" si="25"/>
        <v>0</v>
      </c>
      <c r="BD34" s="44">
        <f t="shared" si="26"/>
        <v>0</v>
      </c>
      <c r="BE34" s="512">
        <f t="shared" si="27"/>
        <v>298.2</v>
      </c>
      <c r="BF34" s="69"/>
      <c r="BG34" s="210">
        <f t="shared" si="20"/>
        <v>0</v>
      </c>
      <c r="BH34" s="512">
        <f t="shared" si="28"/>
        <v>312.40000000000003</v>
      </c>
      <c r="BI34" s="400"/>
      <c r="BJ34" s="44">
        <f t="shared" si="29"/>
        <v>0</v>
      </c>
      <c r="BK34" s="512">
        <f t="shared" si="30"/>
        <v>326.59999999999997</v>
      </c>
      <c r="BL34" s="400"/>
      <c r="BM34" s="210">
        <f t="shared" si="31"/>
        <v>0</v>
      </c>
      <c r="BN34" s="512">
        <f t="shared" si="32"/>
        <v>340.8</v>
      </c>
      <c r="BO34" s="397">
        <f t="shared" si="33"/>
        <v>0</v>
      </c>
      <c r="BP34" s="210">
        <f t="shared" si="34"/>
        <v>0</v>
      </c>
      <c r="BQ34" s="44">
        <f t="shared" si="35"/>
        <v>0</v>
      </c>
      <c r="BR34" s="70">
        <v>1885</v>
      </c>
      <c r="JY34" s="3"/>
      <c r="JZ34" s="3"/>
      <c r="KA34" s="3"/>
      <c r="KB34" s="3"/>
      <c r="KC34" s="3"/>
      <c r="KD34" s="3"/>
      <c r="KE34" s="3"/>
      <c r="KF34" s="3"/>
      <c r="KG34" s="3"/>
    </row>
    <row r="35" spans="1:293" ht="13" customHeight="1">
      <c r="A35" s="44" t="str">
        <f t="shared" si="21"/>
        <v>SQ61886</v>
      </c>
      <c r="B35" s="228" t="s">
        <v>445</v>
      </c>
      <c r="C35" s="228" t="s">
        <v>455</v>
      </c>
      <c r="D35" s="150" t="s">
        <v>65</v>
      </c>
      <c r="E35" s="445"/>
      <c r="F35" s="48" t="s">
        <v>340</v>
      </c>
      <c r="G35" s="650" t="s">
        <v>2084</v>
      </c>
      <c r="H35" s="283" t="s">
        <v>79</v>
      </c>
      <c r="I35" s="622" t="s">
        <v>1798</v>
      </c>
      <c r="J35" s="623" t="s">
        <v>1796</v>
      </c>
      <c r="K35" s="623" t="s">
        <v>1797</v>
      </c>
      <c r="L35" s="622" t="s">
        <v>1799</v>
      </c>
      <c r="M35" s="48">
        <v>2.4</v>
      </c>
      <c r="N35" s="44">
        <v>1</v>
      </c>
      <c r="O35" s="210"/>
      <c r="P35" s="210"/>
      <c r="Q35" s="49"/>
      <c r="R35" s="123"/>
      <c r="S35" s="51"/>
      <c r="T35" s="52"/>
      <c r="U35" s="124"/>
      <c r="V35" s="54"/>
      <c r="W35" s="55"/>
      <c r="X35" s="56"/>
      <c r="Y35" s="57"/>
      <c r="Z35" s="58"/>
      <c r="AA35" s="125"/>
      <c r="AB35" s="69"/>
      <c r="AC35" s="69"/>
      <c r="AD35" s="213">
        <f t="shared" si="16"/>
        <v>0</v>
      </c>
      <c r="AE35" s="61">
        <f t="shared" si="22"/>
        <v>0</v>
      </c>
      <c r="AF35" s="62"/>
      <c r="AG35" s="62"/>
      <c r="AH35" s="63"/>
      <c r="AI35" s="62"/>
      <c r="AJ35" s="62"/>
      <c r="AK35" s="62"/>
      <c r="AL35" s="516"/>
      <c r="AM35" s="510"/>
      <c r="AN35" s="62">
        <f>ROUND(CEILING(AR35*('Summary '!$J$4/100+1),5),0)-1</f>
        <v>349</v>
      </c>
      <c r="AO35" s="63">
        <f t="shared" si="18"/>
        <v>0</v>
      </c>
      <c r="AP35" s="63">
        <f t="shared" si="19"/>
        <v>0</v>
      </c>
      <c r="AQ35" s="63"/>
      <c r="AR35" s="62">
        <v>284</v>
      </c>
      <c r="AS35" s="62"/>
      <c r="AT35" s="514"/>
      <c r="AU35" s="515"/>
      <c r="AV35" s="511">
        <f t="shared" si="23"/>
        <v>284</v>
      </c>
      <c r="AW35" s="511">
        <f t="shared" si="24"/>
        <v>284</v>
      </c>
      <c r="AX35" s="64"/>
      <c r="AY35" s="65"/>
      <c r="AZ35" s="66"/>
      <c r="BA35" s="126"/>
      <c r="BB35" s="291"/>
      <c r="BC35" s="45">
        <f t="shared" si="25"/>
        <v>0</v>
      </c>
      <c r="BD35" s="44">
        <f t="shared" si="26"/>
        <v>0</v>
      </c>
      <c r="BE35" s="512">
        <f t="shared" si="27"/>
        <v>298.2</v>
      </c>
      <c r="BF35" s="69"/>
      <c r="BG35" s="210">
        <f t="shared" si="20"/>
        <v>0</v>
      </c>
      <c r="BH35" s="512">
        <f t="shared" si="28"/>
        <v>312.40000000000003</v>
      </c>
      <c r="BI35" s="400"/>
      <c r="BJ35" s="44">
        <f t="shared" si="29"/>
        <v>0</v>
      </c>
      <c r="BK35" s="512">
        <f t="shared" si="30"/>
        <v>326.59999999999997</v>
      </c>
      <c r="BL35" s="400"/>
      <c r="BM35" s="210">
        <f t="shared" si="31"/>
        <v>0</v>
      </c>
      <c r="BN35" s="512">
        <f t="shared" si="32"/>
        <v>340.8</v>
      </c>
      <c r="BO35" s="397">
        <f t="shared" si="33"/>
        <v>0</v>
      </c>
      <c r="BP35" s="210">
        <f t="shared" si="34"/>
        <v>0</v>
      </c>
      <c r="BQ35" s="44">
        <f t="shared" si="35"/>
        <v>0</v>
      </c>
      <c r="BR35" s="70">
        <v>1886</v>
      </c>
      <c r="JY35" s="3"/>
      <c r="JZ35" s="3"/>
      <c r="KA35" s="3"/>
      <c r="KB35" s="3"/>
      <c r="KC35" s="3"/>
      <c r="KD35" s="3"/>
      <c r="KE35" s="3"/>
      <c r="KF35" s="3"/>
      <c r="KG35" s="3"/>
    </row>
    <row r="36" spans="1:293" ht="13" customHeight="1">
      <c r="A36" s="44" t="str">
        <f t="shared" si="21"/>
        <v>SQ63189</v>
      </c>
      <c r="B36" s="265" t="s">
        <v>445</v>
      </c>
      <c r="C36" s="264" t="s">
        <v>1349</v>
      </c>
      <c r="D36" s="265" t="s">
        <v>544</v>
      </c>
      <c r="E36" s="463"/>
      <c r="F36" s="48" t="s">
        <v>58</v>
      </c>
      <c r="G36" s="48" t="s">
        <v>99</v>
      </c>
      <c r="H36" s="283" t="s">
        <v>74</v>
      </c>
      <c r="I36" s="622" t="s">
        <v>1798</v>
      </c>
      <c r="J36" s="623" t="s">
        <v>1796</v>
      </c>
      <c r="K36" s="623" t="s">
        <v>1797</v>
      </c>
      <c r="L36" s="622" t="s">
        <v>1799</v>
      </c>
      <c r="M36" s="48">
        <v>1.462</v>
      </c>
      <c r="N36" s="210">
        <v>1</v>
      </c>
      <c r="O36" s="210"/>
      <c r="P36" s="210"/>
      <c r="Q36" s="49"/>
      <c r="R36" s="123"/>
      <c r="S36" s="51"/>
      <c r="T36" s="52"/>
      <c r="U36" s="124"/>
      <c r="V36" s="54"/>
      <c r="W36" s="520"/>
      <c r="X36" s="56"/>
      <c r="Y36" s="57"/>
      <c r="Z36" s="58"/>
      <c r="AA36" s="561"/>
      <c r="AB36" s="563"/>
      <c r="AC36" s="311"/>
      <c r="AD36" s="213">
        <f t="shared" si="16"/>
        <v>0</v>
      </c>
      <c r="AE36" s="61">
        <f t="shared" si="22"/>
        <v>0</v>
      </c>
      <c r="AF36" s="62"/>
      <c r="AG36" s="62"/>
      <c r="AH36" s="63"/>
      <c r="AI36" s="62"/>
      <c r="AJ36" s="149"/>
      <c r="AK36" s="149"/>
      <c r="AL36" s="516"/>
      <c r="AM36" s="510"/>
      <c r="AN36" s="62">
        <f>ROUND(CEILING(AR36*('Summary '!$J$4/100+1),5),0)-1</f>
        <v>134</v>
      </c>
      <c r="AO36" s="63">
        <f t="shared" si="18"/>
        <v>0</v>
      </c>
      <c r="AP36" s="63">
        <f t="shared" si="19"/>
        <v>0</v>
      </c>
      <c r="AQ36" s="667"/>
      <c r="AR36" s="62">
        <v>109</v>
      </c>
      <c r="AS36" s="62"/>
      <c r="AT36" s="514"/>
      <c r="AU36" s="515"/>
      <c r="AV36" s="511">
        <f t="shared" si="23"/>
        <v>109</v>
      </c>
      <c r="AW36" s="511">
        <f t="shared" si="24"/>
        <v>109</v>
      </c>
      <c r="AX36" s="64"/>
      <c r="AY36" s="65"/>
      <c r="AZ36" s="538"/>
      <c r="BA36" s="562"/>
      <c r="BB36" s="291"/>
      <c r="BC36" s="45">
        <f t="shared" si="25"/>
        <v>0</v>
      </c>
      <c r="BD36" s="44">
        <f t="shared" si="26"/>
        <v>0</v>
      </c>
      <c r="BE36" s="512">
        <f t="shared" ref="BE36:BE59" si="36">AV36*(1+AO36+AP36)</f>
        <v>109</v>
      </c>
      <c r="BF36" s="400"/>
      <c r="BG36" s="210">
        <f t="shared" si="20"/>
        <v>0</v>
      </c>
      <c r="BH36" s="512">
        <f t="shared" si="28"/>
        <v>119.9</v>
      </c>
      <c r="BI36" s="400"/>
      <c r="BJ36" s="44">
        <f t="shared" si="29"/>
        <v>0</v>
      </c>
      <c r="BK36" s="512">
        <f t="shared" si="30"/>
        <v>125.35</v>
      </c>
      <c r="BL36" s="400"/>
      <c r="BM36" s="210">
        <f t="shared" si="31"/>
        <v>0</v>
      </c>
      <c r="BN36" s="512">
        <f t="shared" si="32"/>
        <v>130.79999999999998</v>
      </c>
      <c r="BO36" s="397">
        <f t="shared" si="33"/>
        <v>0</v>
      </c>
      <c r="BP36" s="210">
        <f t="shared" si="34"/>
        <v>0</v>
      </c>
      <c r="BQ36" s="44">
        <f t="shared" si="35"/>
        <v>0</v>
      </c>
      <c r="BR36" s="215">
        <v>3189</v>
      </c>
      <c r="JY36" s="3"/>
      <c r="JZ36" s="3"/>
      <c r="KA36" s="3"/>
      <c r="KB36" s="3"/>
      <c r="KC36" s="3"/>
      <c r="KD36" s="3"/>
      <c r="KE36" s="3"/>
      <c r="KF36" s="3"/>
      <c r="KG36" s="3"/>
    </row>
    <row r="37" spans="1:293" ht="13" customHeight="1">
      <c r="A37" s="44" t="str">
        <f t="shared" ref="A37" si="37">"SQ6"&amp;REPT(0,4-LEN(BR37))&amp;BR37</f>
        <v>SQ63190</v>
      </c>
      <c r="B37" s="265" t="s">
        <v>445</v>
      </c>
      <c r="C37" s="264" t="s">
        <v>1415</v>
      </c>
      <c r="D37" s="265" t="s">
        <v>544</v>
      </c>
      <c r="E37" s="463"/>
      <c r="F37" s="48" t="s">
        <v>58</v>
      </c>
      <c r="G37" s="48" t="s">
        <v>99</v>
      </c>
      <c r="H37" s="283" t="s">
        <v>74</v>
      </c>
      <c r="I37" s="622" t="s">
        <v>1798</v>
      </c>
      <c r="J37" s="623" t="s">
        <v>1796</v>
      </c>
      <c r="K37" s="623" t="s">
        <v>1797</v>
      </c>
      <c r="L37" s="622" t="s">
        <v>1799</v>
      </c>
      <c r="M37" s="48">
        <v>2.6429999999999998</v>
      </c>
      <c r="N37" s="210">
        <v>2</v>
      </c>
      <c r="O37" s="210"/>
      <c r="P37" s="210"/>
      <c r="Q37" s="49"/>
      <c r="R37" s="123"/>
      <c r="S37" s="51"/>
      <c r="T37" s="52"/>
      <c r="U37" s="124"/>
      <c r="V37" s="54"/>
      <c r="W37" s="520"/>
      <c r="X37" s="56"/>
      <c r="Y37" s="57"/>
      <c r="Z37" s="58"/>
      <c r="AA37" s="561"/>
      <c r="AB37" s="563"/>
      <c r="AC37" s="311"/>
      <c r="AD37" s="213">
        <f t="shared" si="16"/>
        <v>0</v>
      </c>
      <c r="AE37" s="61">
        <f t="shared" ref="AE37" si="38">N37*AD37</f>
        <v>0</v>
      </c>
      <c r="AF37" s="62"/>
      <c r="AG37" s="62"/>
      <c r="AH37" s="63"/>
      <c r="AI37" s="62"/>
      <c r="AJ37" s="149"/>
      <c r="AK37" s="149"/>
      <c r="AL37" s="516"/>
      <c r="AM37" s="510"/>
      <c r="AN37" s="62">
        <f>ROUND(CEILING(AR37*('Summary '!$J$4/100+1),5),0)-1</f>
        <v>239</v>
      </c>
      <c r="AO37" s="63">
        <f t="shared" ref="AO37" si="39">IF(P37=TRUE,-0.05,0)</f>
        <v>0</v>
      </c>
      <c r="AP37" s="63">
        <f t="shared" ref="AP37" si="40">IF(O37=TRUE,0.15,0)</f>
        <v>0</v>
      </c>
      <c r="AQ37" s="667"/>
      <c r="AR37" s="62">
        <v>194</v>
      </c>
      <c r="AS37" s="62"/>
      <c r="AT37" s="514"/>
      <c r="AU37" s="515"/>
      <c r="AV37" s="511">
        <f t="shared" si="23"/>
        <v>194</v>
      </c>
      <c r="AW37" s="511">
        <f t="shared" si="24"/>
        <v>194</v>
      </c>
      <c r="AX37" s="64"/>
      <c r="AY37" s="65"/>
      <c r="AZ37" s="538"/>
      <c r="BA37" s="562"/>
      <c r="BB37" s="291"/>
      <c r="BC37" s="45">
        <f t="shared" si="25"/>
        <v>0</v>
      </c>
      <c r="BD37" s="44">
        <f t="shared" si="26"/>
        <v>0</v>
      </c>
      <c r="BE37" s="512">
        <f t="shared" si="36"/>
        <v>194</v>
      </c>
      <c r="BF37" s="400"/>
      <c r="BG37" s="210">
        <f t="shared" si="20"/>
        <v>0</v>
      </c>
      <c r="BH37" s="512">
        <f t="shared" si="28"/>
        <v>213.4</v>
      </c>
      <c r="BI37" s="400"/>
      <c r="BJ37" s="44">
        <f t="shared" si="29"/>
        <v>0</v>
      </c>
      <c r="BK37" s="512">
        <f t="shared" si="30"/>
        <v>223.1</v>
      </c>
      <c r="BL37" s="400"/>
      <c r="BM37" s="210">
        <f t="shared" si="31"/>
        <v>0</v>
      </c>
      <c r="BN37" s="512">
        <f t="shared" si="32"/>
        <v>232.79999999999998</v>
      </c>
      <c r="BO37" s="397">
        <f t="shared" si="33"/>
        <v>0</v>
      </c>
      <c r="BP37" s="210">
        <f t="shared" si="34"/>
        <v>0</v>
      </c>
      <c r="BQ37" s="44">
        <f t="shared" si="35"/>
        <v>0</v>
      </c>
      <c r="BR37" s="215">
        <v>3190</v>
      </c>
      <c r="JY37" s="3"/>
      <c r="JZ37" s="3"/>
      <c r="KA37" s="3"/>
      <c r="KB37" s="3"/>
      <c r="KC37" s="3"/>
      <c r="KD37" s="3"/>
      <c r="KE37" s="3"/>
      <c r="KF37" s="3"/>
      <c r="KG37" s="3"/>
    </row>
    <row r="38" spans="1:293" ht="13" customHeight="1">
      <c r="A38" s="44" t="str">
        <f t="shared" si="21"/>
        <v>SQ63191</v>
      </c>
      <c r="B38" s="265" t="s">
        <v>445</v>
      </c>
      <c r="C38" s="264" t="s">
        <v>1350</v>
      </c>
      <c r="D38" s="265" t="s">
        <v>544</v>
      </c>
      <c r="E38" s="463"/>
      <c r="F38" s="48" t="s">
        <v>58</v>
      </c>
      <c r="G38" s="48" t="s">
        <v>87</v>
      </c>
      <c r="H38" s="283" t="s">
        <v>74</v>
      </c>
      <c r="I38" s="622" t="s">
        <v>1798</v>
      </c>
      <c r="J38" s="623" t="s">
        <v>1796</v>
      </c>
      <c r="K38" s="623" t="s">
        <v>1797</v>
      </c>
      <c r="L38" s="622" t="s">
        <v>1799</v>
      </c>
      <c r="M38" s="48">
        <v>2.1629999999999998</v>
      </c>
      <c r="N38" s="210">
        <v>2</v>
      </c>
      <c r="O38" s="210"/>
      <c r="P38" s="210"/>
      <c r="Q38" s="49"/>
      <c r="R38" s="123"/>
      <c r="S38" s="51"/>
      <c r="T38" s="52"/>
      <c r="U38" s="124"/>
      <c r="V38" s="54"/>
      <c r="W38" s="520"/>
      <c r="X38" s="56"/>
      <c r="Y38" s="57"/>
      <c r="Z38" s="58"/>
      <c r="AA38" s="561"/>
      <c r="AB38" s="563"/>
      <c r="AC38" s="311"/>
      <c r="AD38" s="213">
        <f t="shared" si="16"/>
        <v>0</v>
      </c>
      <c r="AE38" s="61">
        <f t="shared" si="22"/>
        <v>0</v>
      </c>
      <c r="AF38" s="62"/>
      <c r="AG38" s="62"/>
      <c r="AH38" s="63"/>
      <c r="AI38" s="62"/>
      <c r="AJ38" s="149"/>
      <c r="AK38" s="149"/>
      <c r="AL38" s="516"/>
      <c r="AM38" s="510"/>
      <c r="AN38" s="62">
        <f>ROUND(CEILING(AR38*('Summary '!$J$4/100+1),5),0)-1</f>
        <v>204</v>
      </c>
      <c r="AO38" s="63">
        <f t="shared" si="18"/>
        <v>0</v>
      </c>
      <c r="AP38" s="63">
        <f t="shared" si="19"/>
        <v>0</v>
      </c>
      <c r="AQ38" s="667"/>
      <c r="AR38" s="62">
        <v>164</v>
      </c>
      <c r="AS38" s="62"/>
      <c r="AT38" s="514"/>
      <c r="AU38" s="515"/>
      <c r="AV38" s="511">
        <f t="shared" si="23"/>
        <v>164</v>
      </c>
      <c r="AW38" s="511">
        <f t="shared" si="24"/>
        <v>164</v>
      </c>
      <c r="AX38" s="64"/>
      <c r="AY38" s="65"/>
      <c r="AZ38" s="538"/>
      <c r="BA38" s="562"/>
      <c r="BB38" s="291"/>
      <c r="BC38" s="45">
        <f t="shared" si="25"/>
        <v>0</v>
      </c>
      <c r="BD38" s="44">
        <f t="shared" si="26"/>
        <v>0</v>
      </c>
      <c r="BE38" s="512">
        <f t="shared" si="36"/>
        <v>164</v>
      </c>
      <c r="BF38" s="400"/>
      <c r="BG38" s="210">
        <f t="shared" si="20"/>
        <v>0</v>
      </c>
      <c r="BH38" s="512">
        <f t="shared" si="28"/>
        <v>180.4</v>
      </c>
      <c r="BI38" s="400"/>
      <c r="BJ38" s="44">
        <f t="shared" si="29"/>
        <v>0</v>
      </c>
      <c r="BK38" s="512">
        <f t="shared" si="30"/>
        <v>188.6</v>
      </c>
      <c r="BL38" s="400"/>
      <c r="BM38" s="210">
        <f t="shared" si="31"/>
        <v>0</v>
      </c>
      <c r="BN38" s="512">
        <f t="shared" si="32"/>
        <v>196.79999999999998</v>
      </c>
      <c r="BO38" s="397">
        <f t="shared" si="33"/>
        <v>0</v>
      </c>
      <c r="BP38" s="210">
        <f t="shared" si="34"/>
        <v>0</v>
      </c>
      <c r="BQ38" s="44">
        <f t="shared" si="35"/>
        <v>0</v>
      </c>
      <c r="BR38" s="215">
        <v>3191</v>
      </c>
      <c r="JY38" s="3"/>
      <c r="JZ38" s="3"/>
      <c r="KA38" s="3"/>
      <c r="KB38" s="3"/>
      <c r="KC38" s="3"/>
      <c r="KD38" s="3"/>
      <c r="KE38" s="3"/>
      <c r="KF38" s="3"/>
      <c r="KG38" s="3"/>
    </row>
    <row r="39" spans="1:293" ht="13" customHeight="1">
      <c r="A39" s="44" t="str">
        <f t="shared" si="21"/>
        <v>SQ63192</v>
      </c>
      <c r="B39" s="265" t="s">
        <v>445</v>
      </c>
      <c r="C39" s="264" t="s">
        <v>1351</v>
      </c>
      <c r="D39" s="265" t="s">
        <v>544</v>
      </c>
      <c r="E39" s="463"/>
      <c r="F39" s="48" t="s">
        <v>58</v>
      </c>
      <c r="G39" s="48" t="s">
        <v>87</v>
      </c>
      <c r="H39" s="283" t="s">
        <v>74</v>
      </c>
      <c r="I39" s="622" t="s">
        <v>1798</v>
      </c>
      <c r="J39" s="623" t="s">
        <v>1796</v>
      </c>
      <c r="K39" s="623" t="s">
        <v>1797</v>
      </c>
      <c r="L39" s="622" t="s">
        <v>1799</v>
      </c>
      <c r="M39" s="48">
        <v>0.95699999999999996</v>
      </c>
      <c r="N39" s="210">
        <v>1</v>
      </c>
      <c r="O39" s="210"/>
      <c r="P39" s="210"/>
      <c r="Q39" s="49"/>
      <c r="R39" s="123"/>
      <c r="S39" s="51"/>
      <c r="T39" s="52"/>
      <c r="U39" s="124"/>
      <c r="V39" s="54"/>
      <c r="W39" s="520"/>
      <c r="X39" s="56"/>
      <c r="Y39" s="57"/>
      <c r="Z39" s="58"/>
      <c r="AA39" s="561"/>
      <c r="AB39" s="563"/>
      <c r="AC39" s="311"/>
      <c r="AD39" s="213">
        <f t="shared" si="16"/>
        <v>0</v>
      </c>
      <c r="AE39" s="61">
        <f t="shared" si="22"/>
        <v>0</v>
      </c>
      <c r="AF39" s="62"/>
      <c r="AG39" s="62"/>
      <c r="AH39" s="63"/>
      <c r="AI39" s="62"/>
      <c r="AJ39" s="149"/>
      <c r="AK39" s="149"/>
      <c r="AL39" s="516"/>
      <c r="AM39" s="510"/>
      <c r="AN39" s="62">
        <f>ROUND(CEILING(AR39*('Summary '!$J$4/100+1),5),0)-1</f>
        <v>99</v>
      </c>
      <c r="AO39" s="63">
        <f t="shared" si="18"/>
        <v>0</v>
      </c>
      <c r="AP39" s="63">
        <f t="shared" si="19"/>
        <v>0</v>
      </c>
      <c r="AQ39" s="667"/>
      <c r="AR39" s="62">
        <v>79</v>
      </c>
      <c r="AS39" s="62"/>
      <c r="AT39" s="514"/>
      <c r="AU39" s="515"/>
      <c r="AV39" s="511">
        <f t="shared" si="23"/>
        <v>79</v>
      </c>
      <c r="AW39" s="511">
        <f t="shared" si="24"/>
        <v>79</v>
      </c>
      <c r="AX39" s="64"/>
      <c r="AY39" s="65"/>
      <c r="AZ39" s="538"/>
      <c r="BA39" s="562"/>
      <c r="BB39" s="291"/>
      <c r="BC39" s="45">
        <f t="shared" si="25"/>
        <v>0</v>
      </c>
      <c r="BD39" s="44">
        <f t="shared" si="26"/>
        <v>0</v>
      </c>
      <c r="BE39" s="512">
        <f t="shared" si="36"/>
        <v>79</v>
      </c>
      <c r="BF39" s="400"/>
      <c r="BG39" s="210">
        <f t="shared" si="20"/>
        <v>0</v>
      </c>
      <c r="BH39" s="512">
        <f t="shared" si="28"/>
        <v>86.9</v>
      </c>
      <c r="BI39" s="400"/>
      <c r="BJ39" s="44">
        <f t="shared" si="29"/>
        <v>0</v>
      </c>
      <c r="BK39" s="512">
        <f t="shared" si="30"/>
        <v>90.85</v>
      </c>
      <c r="BL39" s="400"/>
      <c r="BM39" s="210">
        <f t="shared" si="31"/>
        <v>0</v>
      </c>
      <c r="BN39" s="512">
        <f t="shared" si="32"/>
        <v>94.8</v>
      </c>
      <c r="BO39" s="397">
        <f t="shared" si="33"/>
        <v>0</v>
      </c>
      <c r="BP39" s="210">
        <f t="shared" si="34"/>
        <v>0</v>
      </c>
      <c r="BQ39" s="44">
        <f t="shared" si="35"/>
        <v>0</v>
      </c>
      <c r="BR39" s="215">
        <v>3192</v>
      </c>
      <c r="JY39" s="3"/>
      <c r="JZ39" s="3"/>
      <c r="KA39" s="3"/>
      <c r="KB39" s="3"/>
      <c r="KC39" s="3"/>
      <c r="KD39" s="3"/>
      <c r="KE39" s="3"/>
      <c r="KF39" s="3"/>
      <c r="KG39" s="3"/>
    </row>
    <row r="40" spans="1:293" ht="13" customHeight="1">
      <c r="A40" s="44" t="str">
        <f t="shared" ref="A40:A43" si="41">"SQ6"&amp;REPT(0,4-LEN(BR40))&amp;BR40</f>
        <v>SQ63193</v>
      </c>
      <c r="B40" s="265" t="s">
        <v>445</v>
      </c>
      <c r="C40" s="264" t="s">
        <v>1352</v>
      </c>
      <c r="D40" s="265" t="s">
        <v>544</v>
      </c>
      <c r="E40" s="463"/>
      <c r="F40" s="48" t="s">
        <v>58</v>
      </c>
      <c r="G40" s="48" t="s">
        <v>87</v>
      </c>
      <c r="H40" s="283" t="s">
        <v>74</v>
      </c>
      <c r="I40" s="622" t="s">
        <v>1798</v>
      </c>
      <c r="J40" s="623" t="s">
        <v>1796</v>
      </c>
      <c r="K40" s="623" t="s">
        <v>1797</v>
      </c>
      <c r="L40" s="622" t="s">
        <v>1799</v>
      </c>
      <c r="M40" s="48">
        <v>1.796</v>
      </c>
      <c r="N40" s="210">
        <v>2</v>
      </c>
      <c r="O40" s="210"/>
      <c r="P40" s="210"/>
      <c r="Q40" s="49"/>
      <c r="R40" s="123"/>
      <c r="S40" s="51"/>
      <c r="T40" s="52"/>
      <c r="U40" s="124"/>
      <c r="V40" s="54"/>
      <c r="W40" s="520"/>
      <c r="X40" s="56"/>
      <c r="Y40" s="57"/>
      <c r="Z40" s="58"/>
      <c r="AA40" s="561"/>
      <c r="AB40" s="563"/>
      <c r="AC40" s="311"/>
      <c r="AD40" s="213">
        <f t="shared" si="16"/>
        <v>0</v>
      </c>
      <c r="AE40" s="61">
        <f t="shared" ref="AE40:AE43" si="42">N40*AD40</f>
        <v>0</v>
      </c>
      <c r="AF40" s="62"/>
      <c r="AG40" s="62"/>
      <c r="AH40" s="63"/>
      <c r="AI40" s="62"/>
      <c r="AJ40" s="149"/>
      <c r="AK40" s="149"/>
      <c r="AL40" s="516"/>
      <c r="AM40" s="510"/>
      <c r="AN40" s="62">
        <f>ROUND(CEILING(AR40*('Summary '!$J$4/100+1),5),0)-1</f>
        <v>179</v>
      </c>
      <c r="AO40" s="63">
        <f t="shared" si="18"/>
        <v>0</v>
      </c>
      <c r="AP40" s="63">
        <f t="shared" si="19"/>
        <v>0</v>
      </c>
      <c r="AQ40" s="667"/>
      <c r="AR40" s="62">
        <v>144</v>
      </c>
      <c r="AS40" s="62"/>
      <c r="AT40" s="514"/>
      <c r="AU40" s="515"/>
      <c r="AV40" s="511">
        <f t="shared" si="23"/>
        <v>144</v>
      </c>
      <c r="AW40" s="511">
        <f t="shared" si="24"/>
        <v>144</v>
      </c>
      <c r="AX40" s="64"/>
      <c r="AY40" s="65"/>
      <c r="AZ40" s="538"/>
      <c r="BA40" s="562"/>
      <c r="BB40" s="291"/>
      <c r="BC40" s="45">
        <f t="shared" si="25"/>
        <v>0</v>
      </c>
      <c r="BD40" s="44">
        <f t="shared" si="26"/>
        <v>0</v>
      </c>
      <c r="BE40" s="512">
        <f t="shared" si="36"/>
        <v>144</v>
      </c>
      <c r="BF40" s="400"/>
      <c r="BG40" s="210">
        <f t="shared" si="20"/>
        <v>0</v>
      </c>
      <c r="BH40" s="512">
        <f t="shared" si="28"/>
        <v>158.4</v>
      </c>
      <c r="BI40" s="400"/>
      <c r="BJ40" s="44">
        <f t="shared" si="29"/>
        <v>0</v>
      </c>
      <c r="BK40" s="512">
        <f t="shared" si="30"/>
        <v>165.6</v>
      </c>
      <c r="BL40" s="400"/>
      <c r="BM40" s="210">
        <f t="shared" si="31"/>
        <v>0</v>
      </c>
      <c r="BN40" s="512">
        <f t="shared" si="32"/>
        <v>172.79999999999998</v>
      </c>
      <c r="BO40" s="397">
        <f t="shared" si="33"/>
        <v>0</v>
      </c>
      <c r="BP40" s="210">
        <f t="shared" si="34"/>
        <v>0</v>
      </c>
      <c r="BQ40" s="44">
        <f t="shared" si="35"/>
        <v>0</v>
      </c>
      <c r="BR40" s="215">
        <v>3193</v>
      </c>
      <c r="JY40" s="3"/>
      <c r="JZ40" s="3"/>
      <c r="KA40" s="3"/>
      <c r="KB40" s="3"/>
      <c r="KC40" s="3"/>
      <c r="KD40" s="3"/>
      <c r="KE40" s="3"/>
      <c r="KF40" s="3"/>
      <c r="KG40" s="3"/>
    </row>
    <row r="41" spans="1:293" ht="13" customHeight="1">
      <c r="A41" s="44" t="str">
        <f t="shared" si="41"/>
        <v>SQ63194</v>
      </c>
      <c r="B41" s="265" t="s">
        <v>445</v>
      </c>
      <c r="C41" s="264" t="s">
        <v>1353</v>
      </c>
      <c r="D41" s="265" t="s">
        <v>544</v>
      </c>
      <c r="E41" s="463"/>
      <c r="F41" s="48" t="s">
        <v>58</v>
      </c>
      <c r="G41" s="48" t="s">
        <v>76</v>
      </c>
      <c r="H41" s="283" t="s">
        <v>74</v>
      </c>
      <c r="I41" s="625" t="s">
        <v>1798</v>
      </c>
      <c r="J41" s="623" t="s">
        <v>1796</v>
      </c>
      <c r="K41" s="623" t="s">
        <v>1797</v>
      </c>
      <c r="L41" s="625" t="s">
        <v>1799</v>
      </c>
      <c r="M41" s="48">
        <v>2.8769999999999998</v>
      </c>
      <c r="N41" s="210">
        <v>4</v>
      </c>
      <c r="O41" s="210"/>
      <c r="P41" s="210"/>
      <c r="Q41" s="49"/>
      <c r="R41" s="123"/>
      <c r="S41" s="51"/>
      <c r="T41" s="52"/>
      <c r="U41" s="124"/>
      <c r="V41" s="54"/>
      <c r="W41" s="520"/>
      <c r="X41" s="56"/>
      <c r="Y41" s="57"/>
      <c r="Z41" s="58"/>
      <c r="AA41" s="561"/>
      <c r="AB41" s="563"/>
      <c r="AC41" s="311"/>
      <c r="AD41" s="213">
        <f t="shared" si="16"/>
        <v>0</v>
      </c>
      <c r="AE41" s="61">
        <f t="shared" si="42"/>
        <v>0</v>
      </c>
      <c r="AF41" s="62"/>
      <c r="AG41" s="62"/>
      <c r="AH41" s="63"/>
      <c r="AI41" s="62"/>
      <c r="AJ41" s="149"/>
      <c r="AK41" s="149"/>
      <c r="AL41" s="516"/>
      <c r="AM41" s="510"/>
      <c r="AN41" s="62">
        <f>ROUND(CEILING(AR41*('Summary '!$J$4/100+1),5),0)-1</f>
        <v>294</v>
      </c>
      <c r="AO41" s="63">
        <f t="shared" si="18"/>
        <v>0</v>
      </c>
      <c r="AP41" s="63">
        <f t="shared" si="19"/>
        <v>0</v>
      </c>
      <c r="AQ41" s="667"/>
      <c r="AR41" s="62">
        <v>239</v>
      </c>
      <c r="AS41" s="62"/>
      <c r="AT41" s="514"/>
      <c r="AU41" s="515"/>
      <c r="AV41" s="511">
        <f t="shared" si="23"/>
        <v>239</v>
      </c>
      <c r="AW41" s="511">
        <f t="shared" si="24"/>
        <v>239</v>
      </c>
      <c r="AX41" s="64"/>
      <c r="AY41" s="65"/>
      <c r="AZ41" s="538"/>
      <c r="BA41" s="562"/>
      <c r="BB41" s="291"/>
      <c r="BC41" s="45">
        <f t="shared" si="25"/>
        <v>0</v>
      </c>
      <c r="BD41" s="44">
        <f t="shared" si="26"/>
        <v>0</v>
      </c>
      <c r="BE41" s="512">
        <f t="shared" si="36"/>
        <v>239</v>
      </c>
      <c r="BF41" s="400"/>
      <c r="BG41" s="210">
        <f t="shared" si="20"/>
        <v>0</v>
      </c>
      <c r="BH41" s="512">
        <f t="shared" si="28"/>
        <v>262.90000000000003</v>
      </c>
      <c r="BI41" s="400"/>
      <c r="BJ41" s="44">
        <f t="shared" si="29"/>
        <v>0</v>
      </c>
      <c r="BK41" s="512">
        <f t="shared" si="30"/>
        <v>274.84999999999997</v>
      </c>
      <c r="BL41" s="400"/>
      <c r="BM41" s="210">
        <f t="shared" si="31"/>
        <v>0</v>
      </c>
      <c r="BN41" s="512">
        <f t="shared" si="32"/>
        <v>286.8</v>
      </c>
      <c r="BO41" s="397">
        <f t="shared" si="33"/>
        <v>0</v>
      </c>
      <c r="BP41" s="210">
        <f t="shared" si="34"/>
        <v>0</v>
      </c>
      <c r="BQ41" s="44">
        <f t="shared" si="35"/>
        <v>0</v>
      </c>
      <c r="BR41" s="215">
        <v>3194</v>
      </c>
      <c r="JY41" s="3"/>
      <c r="JZ41" s="3"/>
      <c r="KA41" s="3"/>
      <c r="KB41" s="3"/>
      <c r="KC41" s="3"/>
      <c r="KD41" s="3"/>
      <c r="KE41" s="3"/>
      <c r="KF41" s="3"/>
      <c r="KG41" s="3"/>
    </row>
    <row r="42" spans="1:293" ht="13" customHeight="1">
      <c r="A42" s="44" t="str">
        <f t="shared" ref="A42" si="43">"SQ6"&amp;REPT(0,4-LEN(BR42))&amp;BR42</f>
        <v>SQ63195</v>
      </c>
      <c r="B42" s="265" t="s">
        <v>445</v>
      </c>
      <c r="C42" s="264" t="s">
        <v>1354</v>
      </c>
      <c r="D42" s="265" t="s">
        <v>544</v>
      </c>
      <c r="E42" s="463"/>
      <c r="F42" s="48" t="s">
        <v>58</v>
      </c>
      <c r="G42" s="48" t="s">
        <v>76</v>
      </c>
      <c r="H42" s="624" t="s">
        <v>74</v>
      </c>
      <c r="I42" s="627" t="s">
        <v>1798</v>
      </c>
      <c r="J42" s="623" t="s">
        <v>1796</v>
      </c>
      <c r="K42" s="623" t="s">
        <v>1797</v>
      </c>
      <c r="L42" s="627" t="s">
        <v>1799</v>
      </c>
      <c r="M42" s="3">
        <v>3.2469999999999999</v>
      </c>
      <c r="N42" s="210">
        <v>6</v>
      </c>
      <c r="O42" s="210"/>
      <c r="P42" s="210"/>
      <c r="Q42" s="49"/>
      <c r="R42" s="123"/>
      <c r="S42" s="51"/>
      <c r="T42" s="52"/>
      <c r="U42" s="124"/>
      <c r="V42" s="54"/>
      <c r="W42" s="520"/>
      <c r="X42" s="56"/>
      <c r="Y42" s="57"/>
      <c r="Z42" s="58"/>
      <c r="AA42" s="561"/>
      <c r="AB42" s="563"/>
      <c r="AC42" s="311"/>
      <c r="AD42" s="213">
        <f t="shared" si="16"/>
        <v>0</v>
      </c>
      <c r="AE42" s="61">
        <f t="shared" ref="AE42" si="44">N42*AD42</f>
        <v>0</v>
      </c>
      <c r="AF42" s="62"/>
      <c r="AG42" s="62"/>
      <c r="AH42" s="63"/>
      <c r="AI42" s="62"/>
      <c r="AJ42" s="149"/>
      <c r="AK42" s="149"/>
      <c r="AL42" s="516"/>
      <c r="AM42" s="510"/>
      <c r="AN42" s="62">
        <f>ROUND(CEILING(AR42*('Summary '!$J$4/100+1),5),0)-1</f>
        <v>349</v>
      </c>
      <c r="AO42" s="63">
        <f t="shared" si="18"/>
        <v>0</v>
      </c>
      <c r="AP42" s="63">
        <f t="shared" si="19"/>
        <v>0</v>
      </c>
      <c r="AQ42" s="667"/>
      <c r="AR42" s="62">
        <v>284</v>
      </c>
      <c r="AS42" s="62"/>
      <c r="AT42" s="514"/>
      <c r="AU42" s="515"/>
      <c r="AV42" s="511">
        <f t="shared" si="23"/>
        <v>284</v>
      </c>
      <c r="AW42" s="511">
        <f t="shared" si="24"/>
        <v>284</v>
      </c>
      <c r="AX42" s="64"/>
      <c r="AY42" s="65"/>
      <c r="AZ42" s="538"/>
      <c r="BA42" s="562"/>
      <c r="BB42" s="291"/>
      <c r="BC42" s="45">
        <f t="shared" si="25"/>
        <v>0</v>
      </c>
      <c r="BD42" s="44">
        <f t="shared" si="26"/>
        <v>0</v>
      </c>
      <c r="BE42" s="512">
        <f t="shared" si="36"/>
        <v>284</v>
      </c>
      <c r="BF42" s="400"/>
      <c r="BG42" s="210">
        <f t="shared" si="20"/>
        <v>0</v>
      </c>
      <c r="BH42" s="512">
        <f t="shared" si="28"/>
        <v>312.40000000000003</v>
      </c>
      <c r="BI42" s="400"/>
      <c r="BJ42" s="44">
        <f t="shared" si="29"/>
        <v>0</v>
      </c>
      <c r="BK42" s="512">
        <f t="shared" si="30"/>
        <v>326.59999999999997</v>
      </c>
      <c r="BL42" s="400"/>
      <c r="BM42" s="210">
        <f t="shared" si="31"/>
        <v>0</v>
      </c>
      <c r="BN42" s="512">
        <f t="shared" si="32"/>
        <v>340.8</v>
      </c>
      <c r="BO42" s="397">
        <f t="shared" si="33"/>
        <v>0</v>
      </c>
      <c r="BP42" s="210">
        <f t="shared" si="34"/>
        <v>0</v>
      </c>
      <c r="BQ42" s="44">
        <f t="shared" si="35"/>
        <v>0</v>
      </c>
      <c r="BR42" s="215">
        <v>3195</v>
      </c>
      <c r="JY42" s="3"/>
      <c r="JZ42" s="3"/>
      <c r="KA42" s="3"/>
      <c r="KB42" s="3"/>
      <c r="KC42" s="3"/>
      <c r="KD42" s="3"/>
      <c r="KE42" s="3"/>
      <c r="KF42" s="3"/>
      <c r="KG42" s="3"/>
    </row>
    <row r="43" spans="1:293" ht="13" customHeight="1">
      <c r="A43" s="44" t="str">
        <f t="shared" si="41"/>
        <v>SQ63196</v>
      </c>
      <c r="B43" s="265" t="s">
        <v>445</v>
      </c>
      <c r="C43" s="264" t="s">
        <v>1355</v>
      </c>
      <c r="D43" s="265" t="s">
        <v>544</v>
      </c>
      <c r="E43" s="463"/>
      <c r="F43" s="48" t="s">
        <v>58</v>
      </c>
      <c r="G43" s="48" t="s">
        <v>76</v>
      </c>
      <c r="H43" s="283" t="s">
        <v>74</v>
      </c>
      <c r="I43" s="626" t="s">
        <v>1798</v>
      </c>
      <c r="J43" s="623" t="s">
        <v>1796</v>
      </c>
      <c r="K43" s="623" t="s">
        <v>1797</v>
      </c>
      <c r="L43" s="626" t="s">
        <v>1799</v>
      </c>
      <c r="M43" s="48">
        <v>4.3019999999999996</v>
      </c>
      <c r="N43" s="210">
        <v>4</v>
      </c>
      <c r="O43" s="210"/>
      <c r="P43" s="210"/>
      <c r="Q43" s="49"/>
      <c r="R43" s="123"/>
      <c r="S43" s="51"/>
      <c r="T43" s="52"/>
      <c r="U43" s="124"/>
      <c r="V43" s="54"/>
      <c r="W43" s="520"/>
      <c r="X43" s="56"/>
      <c r="Y43" s="57"/>
      <c r="Z43" s="58"/>
      <c r="AA43" s="561"/>
      <c r="AB43" s="563"/>
      <c r="AC43" s="311"/>
      <c r="AD43" s="213">
        <f t="shared" si="16"/>
        <v>0</v>
      </c>
      <c r="AE43" s="61">
        <f t="shared" si="42"/>
        <v>0</v>
      </c>
      <c r="AF43" s="62"/>
      <c r="AG43" s="62"/>
      <c r="AH43" s="63"/>
      <c r="AI43" s="62"/>
      <c r="AJ43" s="149"/>
      <c r="AK43" s="149"/>
      <c r="AL43" s="516"/>
      <c r="AM43" s="510"/>
      <c r="AN43" s="62">
        <f>ROUND(CEILING(AR43*('Summary '!$J$4/100+1),5),0)-1</f>
        <v>304</v>
      </c>
      <c r="AO43" s="63">
        <f t="shared" si="18"/>
        <v>0</v>
      </c>
      <c r="AP43" s="63">
        <f t="shared" si="19"/>
        <v>0</v>
      </c>
      <c r="AQ43" s="667"/>
      <c r="AR43" s="62">
        <v>249</v>
      </c>
      <c r="AS43" s="62"/>
      <c r="AT43" s="514"/>
      <c r="AU43" s="515"/>
      <c r="AV43" s="511">
        <f t="shared" si="23"/>
        <v>249</v>
      </c>
      <c r="AW43" s="511">
        <f t="shared" si="24"/>
        <v>249</v>
      </c>
      <c r="AX43" s="64"/>
      <c r="AY43" s="65"/>
      <c r="AZ43" s="538"/>
      <c r="BA43" s="562"/>
      <c r="BB43" s="291"/>
      <c r="BC43" s="45">
        <f t="shared" si="25"/>
        <v>0</v>
      </c>
      <c r="BD43" s="44">
        <f t="shared" si="26"/>
        <v>0</v>
      </c>
      <c r="BE43" s="512">
        <f t="shared" si="36"/>
        <v>249</v>
      </c>
      <c r="BF43" s="400"/>
      <c r="BG43" s="210">
        <f t="shared" si="20"/>
        <v>0</v>
      </c>
      <c r="BH43" s="512">
        <f t="shared" si="28"/>
        <v>273.90000000000003</v>
      </c>
      <c r="BI43" s="400"/>
      <c r="BJ43" s="44">
        <f t="shared" si="29"/>
        <v>0</v>
      </c>
      <c r="BK43" s="512">
        <f t="shared" si="30"/>
        <v>286.34999999999997</v>
      </c>
      <c r="BL43" s="400"/>
      <c r="BM43" s="210">
        <f t="shared" si="31"/>
        <v>0</v>
      </c>
      <c r="BN43" s="512">
        <f t="shared" si="32"/>
        <v>298.8</v>
      </c>
      <c r="BO43" s="397">
        <f t="shared" si="33"/>
        <v>0</v>
      </c>
      <c r="BP43" s="210">
        <f t="shared" si="34"/>
        <v>0</v>
      </c>
      <c r="BQ43" s="44">
        <f t="shared" si="35"/>
        <v>0</v>
      </c>
      <c r="BR43" s="215">
        <v>3196</v>
      </c>
      <c r="JY43" s="3"/>
      <c r="JZ43" s="3"/>
      <c r="KA43" s="3"/>
      <c r="KB43" s="3"/>
      <c r="KC43" s="3"/>
      <c r="KD43" s="3"/>
      <c r="KE43" s="3"/>
      <c r="KF43" s="3"/>
      <c r="KG43" s="3"/>
    </row>
    <row r="44" spans="1:293" ht="13" customHeight="1">
      <c r="A44" s="44" t="str">
        <f t="shared" ref="A44:A47" si="45">"SQ6"&amp;REPT(0,4-LEN(BR44))&amp;BR44</f>
        <v>SQ63197</v>
      </c>
      <c r="B44" s="265" t="s">
        <v>445</v>
      </c>
      <c r="C44" s="264" t="s">
        <v>1356</v>
      </c>
      <c r="D44" s="265" t="s">
        <v>544</v>
      </c>
      <c r="E44" s="463"/>
      <c r="F44" s="48" t="s">
        <v>58</v>
      </c>
      <c r="G44" s="48" t="s">
        <v>87</v>
      </c>
      <c r="H44" s="283" t="s">
        <v>74</v>
      </c>
      <c r="I44" s="622" t="s">
        <v>1798</v>
      </c>
      <c r="J44" s="623" t="s">
        <v>1796</v>
      </c>
      <c r="K44" s="623" t="s">
        <v>1797</v>
      </c>
      <c r="L44" s="622" t="s">
        <v>1799</v>
      </c>
      <c r="M44" s="48">
        <v>1.5860000000000001</v>
      </c>
      <c r="N44" s="210">
        <v>2</v>
      </c>
      <c r="O44" s="210"/>
      <c r="P44" s="210"/>
      <c r="Q44" s="49"/>
      <c r="R44" s="123"/>
      <c r="S44" s="51"/>
      <c r="T44" s="52"/>
      <c r="U44" s="124"/>
      <c r="V44" s="54"/>
      <c r="W44" s="520"/>
      <c r="X44" s="56"/>
      <c r="Y44" s="57"/>
      <c r="Z44" s="58"/>
      <c r="AA44" s="561"/>
      <c r="AB44" s="563"/>
      <c r="AC44" s="311"/>
      <c r="AD44" s="213">
        <f t="shared" si="16"/>
        <v>0</v>
      </c>
      <c r="AE44" s="61">
        <f t="shared" ref="AE44:AE47" si="46">N44*AD44</f>
        <v>0</v>
      </c>
      <c r="AF44" s="62"/>
      <c r="AG44" s="62"/>
      <c r="AH44" s="63"/>
      <c r="AI44" s="62"/>
      <c r="AJ44" s="149"/>
      <c r="AK44" s="149"/>
      <c r="AL44" s="516"/>
      <c r="AM44" s="510"/>
      <c r="AN44" s="62">
        <f>ROUND(CEILING(AR44*('Summary '!$J$4/100+1),5),0)-1</f>
        <v>159</v>
      </c>
      <c r="AO44" s="63">
        <f t="shared" si="18"/>
        <v>0</v>
      </c>
      <c r="AP44" s="63">
        <f t="shared" si="19"/>
        <v>0</v>
      </c>
      <c r="AQ44" s="667"/>
      <c r="AR44" s="62">
        <v>129</v>
      </c>
      <c r="AS44" s="62"/>
      <c r="AT44" s="514"/>
      <c r="AU44" s="515"/>
      <c r="AV44" s="511">
        <f t="shared" si="23"/>
        <v>129</v>
      </c>
      <c r="AW44" s="511">
        <f t="shared" si="24"/>
        <v>129</v>
      </c>
      <c r="AX44" s="64"/>
      <c r="AY44" s="65"/>
      <c r="AZ44" s="538"/>
      <c r="BA44" s="562"/>
      <c r="BB44" s="291"/>
      <c r="BC44" s="45">
        <f t="shared" si="25"/>
        <v>0</v>
      </c>
      <c r="BD44" s="44">
        <f t="shared" si="26"/>
        <v>0</v>
      </c>
      <c r="BE44" s="512">
        <f t="shared" si="36"/>
        <v>129</v>
      </c>
      <c r="BF44" s="400"/>
      <c r="BG44" s="210">
        <f t="shared" si="20"/>
        <v>0</v>
      </c>
      <c r="BH44" s="512">
        <f t="shared" si="28"/>
        <v>141.9</v>
      </c>
      <c r="BI44" s="400"/>
      <c r="BJ44" s="44">
        <f t="shared" si="29"/>
        <v>0</v>
      </c>
      <c r="BK44" s="512">
        <f t="shared" si="30"/>
        <v>148.35</v>
      </c>
      <c r="BL44" s="400"/>
      <c r="BM44" s="210">
        <f t="shared" si="31"/>
        <v>0</v>
      </c>
      <c r="BN44" s="512">
        <f t="shared" si="32"/>
        <v>154.79999999999998</v>
      </c>
      <c r="BO44" s="397">
        <f t="shared" si="33"/>
        <v>0</v>
      </c>
      <c r="BP44" s="210">
        <f t="shared" si="34"/>
        <v>0</v>
      </c>
      <c r="BQ44" s="44">
        <f t="shared" si="35"/>
        <v>0</v>
      </c>
      <c r="BR44" s="215">
        <v>3197</v>
      </c>
      <c r="JY44" s="3"/>
      <c r="JZ44" s="3"/>
      <c r="KA44" s="3"/>
      <c r="KB44" s="3"/>
      <c r="KC44" s="3"/>
      <c r="KD44" s="3"/>
      <c r="KE44" s="3"/>
      <c r="KF44" s="3"/>
      <c r="KG44" s="3"/>
    </row>
    <row r="45" spans="1:293" ht="13" customHeight="1">
      <c r="A45" s="44" t="str">
        <f t="shared" si="45"/>
        <v>SQ63198</v>
      </c>
      <c r="B45" s="265" t="s">
        <v>445</v>
      </c>
      <c r="C45" s="264" t="s">
        <v>1357</v>
      </c>
      <c r="D45" s="265" t="s">
        <v>544</v>
      </c>
      <c r="E45" s="463"/>
      <c r="F45" s="48" t="s">
        <v>58</v>
      </c>
      <c r="G45" s="48" t="s">
        <v>87</v>
      </c>
      <c r="H45" s="283" t="s">
        <v>74</v>
      </c>
      <c r="I45" s="622" t="s">
        <v>1798</v>
      </c>
      <c r="J45" s="623" t="s">
        <v>1796</v>
      </c>
      <c r="K45" s="623" t="s">
        <v>1797</v>
      </c>
      <c r="L45" s="622" t="s">
        <v>1799</v>
      </c>
      <c r="M45" s="48">
        <v>1.4510000000000001</v>
      </c>
      <c r="N45" s="210">
        <v>2</v>
      </c>
      <c r="O45" s="210"/>
      <c r="P45" s="210"/>
      <c r="Q45" s="49"/>
      <c r="R45" s="123"/>
      <c r="S45" s="51"/>
      <c r="T45" s="52"/>
      <c r="U45" s="124"/>
      <c r="V45" s="54"/>
      <c r="W45" s="520"/>
      <c r="X45" s="56"/>
      <c r="Y45" s="57"/>
      <c r="Z45" s="58"/>
      <c r="AA45" s="561"/>
      <c r="AB45" s="563"/>
      <c r="AC45" s="311"/>
      <c r="AD45" s="213">
        <f t="shared" si="16"/>
        <v>0</v>
      </c>
      <c r="AE45" s="61">
        <f t="shared" si="46"/>
        <v>0</v>
      </c>
      <c r="AF45" s="62"/>
      <c r="AG45" s="62"/>
      <c r="AH45" s="63"/>
      <c r="AI45" s="62"/>
      <c r="AJ45" s="149"/>
      <c r="AK45" s="149"/>
      <c r="AL45" s="516"/>
      <c r="AM45" s="510"/>
      <c r="AN45" s="62">
        <f>ROUND(CEILING(AR45*('Summary '!$J$4/100+1),5),0)-1</f>
        <v>154</v>
      </c>
      <c r="AO45" s="63">
        <f t="shared" si="18"/>
        <v>0</v>
      </c>
      <c r="AP45" s="63">
        <f t="shared" si="19"/>
        <v>0</v>
      </c>
      <c r="AQ45" s="667"/>
      <c r="AR45" s="62">
        <v>124</v>
      </c>
      <c r="AS45" s="62"/>
      <c r="AT45" s="514"/>
      <c r="AU45" s="515"/>
      <c r="AV45" s="511">
        <f t="shared" si="23"/>
        <v>124</v>
      </c>
      <c r="AW45" s="511">
        <f t="shared" si="24"/>
        <v>124</v>
      </c>
      <c r="AX45" s="64"/>
      <c r="AY45" s="65"/>
      <c r="AZ45" s="538"/>
      <c r="BA45" s="562"/>
      <c r="BB45" s="291"/>
      <c r="BC45" s="45">
        <f t="shared" si="25"/>
        <v>0</v>
      </c>
      <c r="BD45" s="44">
        <f t="shared" si="26"/>
        <v>0</v>
      </c>
      <c r="BE45" s="512">
        <f t="shared" si="36"/>
        <v>124</v>
      </c>
      <c r="BF45" s="400"/>
      <c r="BG45" s="210">
        <f t="shared" si="20"/>
        <v>0</v>
      </c>
      <c r="BH45" s="512">
        <f t="shared" si="28"/>
        <v>136.4</v>
      </c>
      <c r="BI45" s="400"/>
      <c r="BJ45" s="44">
        <f t="shared" si="29"/>
        <v>0</v>
      </c>
      <c r="BK45" s="512">
        <f t="shared" si="30"/>
        <v>142.6</v>
      </c>
      <c r="BL45" s="400"/>
      <c r="BM45" s="210">
        <f t="shared" si="31"/>
        <v>0</v>
      </c>
      <c r="BN45" s="512">
        <f t="shared" si="32"/>
        <v>148.79999999999998</v>
      </c>
      <c r="BO45" s="397">
        <f t="shared" si="33"/>
        <v>0</v>
      </c>
      <c r="BP45" s="210">
        <f t="shared" si="34"/>
        <v>0</v>
      </c>
      <c r="BQ45" s="44">
        <f t="shared" si="35"/>
        <v>0</v>
      </c>
      <c r="BR45" s="215">
        <v>3198</v>
      </c>
      <c r="JY45" s="3"/>
      <c r="JZ45" s="3"/>
      <c r="KA45" s="3"/>
      <c r="KB45" s="3"/>
      <c r="KC45" s="3"/>
      <c r="KD45" s="3"/>
      <c r="KE45" s="3"/>
      <c r="KF45" s="3"/>
      <c r="KG45" s="3"/>
    </row>
    <row r="46" spans="1:293" ht="13" customHeight="1">
      <c r="A46" s="44" t="str">
        <f t="shared" si="45"/>
        <v>SQ63199</v>
      </c>
      <c r="B46" s="265" t="s">
        <v>445</v>
      </c>
      <c r="C46" s="264" t="s">
        <v>1358</v>
      </c>
      <c r="D46" s="265" t="s">
        <v>544</v>
      </c>
      <c r="E46" s="463"/>
      <c r="F46" s="48" t="s">
        <v>57</v>
      </c>
      <c r="G46" s="48" t="s">
        <v>99</v>
      </c>
      <c r="H46" s="283" t="s">
        <v>74</v>
      </c>
      <c r="I46" s="622" t="s">
        <v>1798</v>
      </c>
      <c r="J46" s="623" t="s">
        <v>1796</v>
      </c>
      <c r="K46" s="623" t="s">
        <v>1797</v>
      </c>
      <c r="L46" s="622" t="s">
        <v>1799</v>
      </c>
      <c r="M46" s="48">
        <v>0.873</v>
      </c>
      <c r="N46" s="210">
        <v>1</v>
      </c>
      <c r="O46" s="210"/>
      <c r="P46" s="210"/>
      <c r="Q46" s="49"/>
      <c r="R46" s="123"/>
      <c r="S46" s="51"/>
      <c r="T46" s="52"/>
      <c r="U46" s="124"/>
      <c r="V46" s="54"/>
      <c r="W46" s="520"/>
      <c r="X46" s="56"/>
      <c r="Y46" s="57"/>
      <c r="Z46" s="58"/>
      <c r="AA46" s="561"/>
      <c r="AB46" s="563"/>
      <c r="AC46" s="311"/>
      <c r="AD46" s="213">
        <f t="shared" si="16"/>
        <v>0</v>
      </c>
      <c r="AE46" s="61">
        <f t="shared" si="46"/>
        <v>0</v>
      </c>
      <c r="AF46" s="62"/>
      <c r="AG46" s="62"/>
      <c r="AH46" s="63"/>
      <c r="AI46" s="62"/>
      <c r="AJ46" s="149"/>
      <c r="AK46" s="149"/>
      <c r="AL46" s="516"/>
      <c r="AM46" s="510"/>
      <c r="AN46" s="62">
        <f>ROUND(CEILING(AR46*('Summary '!$J$4/100+1),5),0)-1</f>
        <v>94</v>
      </c>
      <c r="AO46" s="63">
        <f t="shared" si="18"/>
        <v>0</v>
      </c>
      <c r="AP46" s="63">
        <f t="shared" si="19"/>
        <v>0</v>
      </c>
      <c r="AQ46" s="667"/>
      <c r="AR46" s="62">
        <v>74</v>
      </c>
      <c r="AS46" s="62"/>
      <c r="AT46" s="514"/>
      <c r="AU46" s="515"/>
      <c r="AV46" s="511">
        <f t="shared" si="23"/>
        <v>74</v>
      </c>
      <c r="AW46" s="511">
        <f t="shared" si="24"/>
        <v>74</v>
      </c>
      <c r="AX46" s="64"/>
      <c r="AY46" s="65"/>
      <c r="AZ46" s="538"/>
      <c r="BA46" s="562"/>
      <c r="BB46" s="291"/>
      <c r="BC46" s="45">
        <f t="shared" si="25"/>
        <v>0</v>
      </c>
      <c r="BD46" s="44">
        <f t="shared" si="26"/>
        <v>0</v>
      </c>
      <c r="BE46" s="512">
        <f t="shared" si="36"/>
        <v>74</v>
      </c>
      <c r="BF46" s="400"/>
      <c r="BG46" s="210">
        <f t="shared" si="20"/>
        <v>0</v>
      </c>
      <c r="BH46" s="512">
        <f t="shared" si="28"/>
        <v>81.400000000000006</v>
      </c>
      <c r="BI46" s="400"/>
      <c r="BJ46" s="44">
        <f t="shared" si="29"/>
        <v>0</v>
      </c>
      <c r="BK46" s="512">
        <f t="shared" si="30"/>
        <v>85.1</v>
      </c>
      <c r="BL46" s="400"/>
      <c r="BM46" s="210">
        <f t="shared" si="31"/>
        <v>0</v>
      </c>
      <c r="BN46" s="512">
        <f t="shared" si="32"/>
        <v>88.8</v>
      </c>
      <c r="BO46" s="397">
        <f t="shared" si="33"/>
        <v>0</v>
      </c>
      <c r="BP46" s="210">
        <f t="shared" si="34"/>
        <v>0</v>
      </c>
      <c r="BQ46" s="44">
        <f t="shared" si="35"/>
        <v>0</v>
      </c>
      <c r="BR46" s="215">
        <v>3199</v>
      </c>
      <c r="JY46" s="3"/>
      <c r="JZ46" s="3"/>
      <c r="KA46" s="3"/>
      <c r="KB46" s="3"/>
      <c r="KC46" s="3"/>
      <c r="KD46" s="3"/>
      <c r="KE46" s="3"/>
      <c r="KF46" s="3"/>
      <c r="KG46" s="3"/>
    </row>
    <row r="47" spans="1:293" ht="13" customHeight="1">
      <c r="A47" s="44" t="str">
        <f t="shared" si="45"/>
        <v>SQ63200</v>
      </c>
      <c r="B47" s="265" t="s">
        <v>445</v>
      </c>
      <c r="C47" s="264" t="s">
        <v>1359</v>
      </c>
      <c r="D47" s="265" t="s">
        <v>544</v>
      </c>
      <c r="E47" s="463"/>
      <c r="F47" s="48" t="s">
        <v>57</v>
      </c>
      <c r="G47" s="48" t="s">
        <v>99</v>
      </c>
      <c r="H47" s="283" t="s">
        <v>74</v>
      </c>
      <c r="I47" s="622" t="s">
        <v>1798</v>
      </c>
      <c r="J47" s="623" t="s">
        <v>1796</v>
      </c>
      <c r="K47" s="623" t="s">
        <v>1797</v>
      </c>
      <c r="L47" s="622" t="s">
        <v>1799</v>
      </c>
      <c r="M47" s="48">
        <v>1.034</v>
      </c>
      <c r="N47" s="210">
        <v>1</v>
      </c>
      <c r="O47" s="210"/>
      <c r="P47" s="210"/>
      <c r="Q47" s="49"/>
      <c r="R47" s="123"/>
      <c r="S47" s="51"/>
      <c r="T47" s="52"/>
      <c r="U47" s="124"/>
      <c r="V47" s="54"/>
      <c r="W47" s="520"/>
      <c r="X47" s="56"/>
      <c r="Y47" s="57"/>
      <c r="Z47" s="58"/>
      <c r="AA47" s="561"/>
      <c r="AB47" s="563"/>
      <c r="AC47" s="311"/>
      <c r="AD47" s="213">
        <f t="shared" si="16"/>
        <v>0</v>
      </c>
      <c r="AE47" s="61">
        <f t="shared" si="46"/>
        <v>0</v>
      </c>
      <c r="AF47" s="62"/>
      <c r="AG47" s="62"/>
      <c r="AH47" s="63"/>
      <c r="AI47" s="62"/>
      <c r="AJ47" s="149"/>
      <c r="AK47" s="149"/>
      <c r="AL47" s="516"/>
      <c r="AM47" s="510"/>
      <c r="AN47" s="62">
        <f>ROUND(CEILING(AR47*('Summary '!$J$4/100+1),5),0)-1</f>
        <v>104</v>
      </c>
      <c r="AO47" s="63">
        <f t="shared" si="18"/>
        <v>0</v>
      </c>
      <c r="AP47" s="63">
        <f t="shared" si="19"/>
        <v>0</v>
      </c>
      <c r="AQ47" s="667"/>
      <c r="AR47" s="62">
        <v>84</v>
      </c>
      <c r="AS47" s="62"/>
      <c r="AT47" s="514"/>
      <c r="AU47" s="515"/>
      <c r="AV47" s="511">
        <f t="shared" si="23"/>
        <v>84</v>
      </c>
      <c r="AW47" s="511">
        <f t="shared" si="24"/>
        <v>84</v>
      </c>
      <c r="AX47" s="64"/>
      <c r="AY47" s="65"/>
      <c r="AZ47" s="538"/>
      <c r="BA47" s="562"/>
      <c r="BB47" s="291"/>
      <c r="BC47" s="45">
        <f t="shared" si="25"/>
        <v>0</v>
      </c>
      <c r="BD47" s="44">
        <f t="shared" si="26"/>
        <v>0</v>
      </c>
      <c r="BE47" s="512">
        <f t="shared" si="36"/>
        <v>84</v>
      </c>
      <c r="BF47" s="400"/>
      <c r="BG47" s="210">
        <f t="shared" si="20"/>
        <v>0</v>
      </c>
      <c r="BH47" s="512">
        <f t="shared" si="28"/>
        <v>92.4</v>
      </c>
      <c r="BI47" s="400"/>
      <c r="BJ47" s="44">
        <f t="shared" si="29"/>
        <v>0</v>
      </c>
      <c r="BK47" s="512">
        <f t="shared" si="30"/>
        <v>96.6</v>
      </c>
      <c r="BL47" s="400"/>
      <c r="BM47" s="210">
        <f t="shared" si="31"/>
        <v>0</v>
      </c>
      <c r="BN47" s="512">
        <f t="shared" si="32"/>
        <v>100.8</v>
      </c>
      <c r="BO47" s="397">
        <f t="shared" si="33"/>
        <v>0</v>
      </c>
      <c r="BP47" s="210">
        <f t="shared" si="34"/>
        <v>0</v>
      </c>
      <c r="BQ47" s="44">
        <f t="shared" si="35"/>
        <v>0</v>
      </c>
      <c r="BR47" s="215">
        <v>3200</v>
      </c>
      <c r="JY47" s="3"/>
      <c r="JZ47" s="3"/>
      <c r="KA47" s="3"/>
      <c r="KB47" s="3"/>
      <c r="KC47" s="3"/>
      <c r="KD47" s="3"/>
      <c r="KE47" s="3"/>
      <c r="KF47" s="3"/>
      <c r="KG47" s="3"/>
    </row>
    <row r="48" spans="1:293" ht="13" customHeight="1">
      <c r="A48" s="44" t="str">
        <f t="shared" si="21"/>
        <v>SQ63201</v>
      </c>
      <c r="B48" s="265" t="s">
        <v>445</v>
      </c>
      <c r="C48" s="264" t="s">
        <v>1360</v>
      </c>
      <c r="D48" s="265" t="s">
        <v>544</v>
      </c>
      <c r="E48" s="463"/>
      <c r="F48" s="48" t="s">
        <v>57</v>
      </c>
      <c r="G48" s="48" t="s">
        <v>76</v>
      </c>
      <c r="H48" s="283" t="s">
        <v>74</v>
      </c>
      <c r="I48" s="622" t="s">
        <v>1798</v>
      </c>
      <c r="J48" s="623" t="s">
        <v>1796</v>
      </c>
      <c r="K48" s="623" t="s">
        <v>1797</v>
      </c>
      <c r="L48" s="622" t="s">
        <v>1799</v>
      </c>
      <c r="M48" s="48">
        <v>1.98</v>
      </c>
      <c r="N48" s="210">
        <v>2</v>
      </c>
      <c r="O48" s="210"/>
      <c r="P48" s="210"/>
      <c r="Q48" s="49"/>
      <c r="R48" s="123"/>
      <c r="S48" s="51"/>
      <c r="T48" s="52"/>
      <c r="U48" s="124"/>
      <c r="V48" s="54"/>
      <c r="W48" s="520"/>
      <c r="X48" s="56"/>
      <c r="Y48" s="57"/>
      <c r="Z48" s="58"/>
      <c r="AA48" s="561"/>
      <c r="AB48" s="563"/>
      <c r="AC48" s="311"/>
      <c r="AD48" s="213">
        <f t="shared" si="16"/>
        <v>0</v>
      </c>
      <c r="AE48" s="61">
        <f t="shared" si="22"/>
        <v>0</v>
      </c>
      <c r="AF48" s="62"/>
      <c r="AG48" s="62"/>
      <c r="AH48" s="63"/>
      <c r="AI48" s="62"/>
      <c r="AJ48" s="149"/>
      <c r="AK48" s="149"/>
      <c r="AL48" s="516"/>
      <c r="AM48" s="510"/>
      <c r="AN48" s="62">
        <f>ROUND(CEILING(AR48*('Summary '!$J$4/100+1),5),0)-1</f>
        <v>189</v>
      </c>
      <c r="AO48" s="63">
        <f t="shared" si="18"/>
        <v>0</v>
      </c>
      <c r="AP48" s="63">
        <f t="shared" si="19"/>
        <v>0</v>
      </c>
      <c r="AQ48" s="667"/>
      <c r="AR48" s="62">
        <v>154</v>
      </c>
      <c r="AS48" s="62"/>
      <c r="AT48" s="514"/>
      <c r="AU48" s="515"/>
      <c r="AV48" s="511">
        <f t="shared" si="23"/>
        <v>154</v>
      </c>
      <c r="AW48" s="511">
        <f t="shared" si="24"/>
        <v>154</v>
      </c>
      <c r="AX48" s="64"/>
      <c r="AY48" s="65"/>
      <c r="AZ48" s="538"/>
      <c r="BA48" s="562"/>
      <c r="BB48" s="291"/>
      <c r="BC48" s="45">
        <f t="shared" si="25"/>
        <v>0</v>
      </c>
      <c r="BD48" s="44">
        <f t="shared" si="26"/>
        <v>0</v>
      </c>
      <c r="BE48" s="512">
        <f t="shared" si="36"/>
        <v>154</v>
      </c>
      <c r="BF48" s="400"/>
      <c r="BG48" s="210">
        <f t="shared" si="20"/>
        <v>0</v>
      </c>
      <c r="BH48" s="512">
        <f t="shared" si="28"/>
        <v>169.4</v>
      </c>
      <c r="BI48" s="400"/>
      <c r="BJ48" s="44">
        <f t="shared" si="29"/>
        <v>0</v>
      </c>
      <c r="BK48" s="512">
        <f t="shared" si="30"/>
        <v>177.1</v>
      </c>
      <c r="BL48" s="400"/>
      <c r="BM48" s="210">
        <f t="shared" si="31"/>
        <v>0</v>
      </c>
      <c r="BN48" s="512">
        <f t="shared" si="32"/>
        <v>184.79999999999998</v>
      </c>
      <c r="BO48" s="397">
        <f t="shared" si="33"/>
        <v>0</v>
      </c>
      <c r="BP48" s="210">
        <f t="shared" si="34"/>
        <v>0</v>
      </c>
      <c r="BQ48" s="44">
        <f t="shared" si="35"/>
        <v>0</v>
      </c>
      <c r="BR48" s="215">
        <v>3201</v>
      </c>
      <c r="JY48" s="3"/>
      <c r="JZ48" s="3"/>
      <c r="KA48" s="3"/>
      <c r="KB48" s="3"/>
      <c r="KC48" s="3"/>
      <c r="KD48" s="3"/>
      <c r="KE48" s="3"/>
      <c r="KF48" s="3"/>
      <c r="KG48" s="3"/>
    </row>
    <row r="49" spans="1:293" ht="13" customHeight="1">
      <c r="A49" s="44" t="str">
        <f t="shared" ref="A49:A51" si="47">"SQ6"&amp;REPT(0,4-LEN(BR49))&amp;BR49</f>
        <v>SQ63202</v>
      </c>
      <c r="B49" s="265" t="s">
        <v>445</v>
      </c>
      <c r="C49" s="264" t="s">
        <v>1361</v>
      </c>
      <c r="D49" s="265" t="s">
        <v>544</v>
      </c>
      <c r="E49" s="463"/>
      <c r="F49" s="48" t="s">
        <v>57</v>
      </c>
      <c r="G49" s="48" t="s">
        <v>87</v>
      </c>
      <c r="H49" s="283" t="s">
        <v>74</v>
      </c>
      <c r="I49" s="622" t="s">
        <v>1798</v>
      </c>
      <c r="J49" s="623" t="s">
        <v>1796</v>
      </c>
      <c r="K49" s="623" t="s">
        <v>1797</v>
      </c>
      <c r="L49" s="622" t="s">
        <v>1799</v>
      </c>
      <c r="M49" s="48">
        <v>1.659</v>
      </c>
      <c r="N49" s="210">
        <v>2</v>
      </c>
      <c r="O49" s="210"/>
      <c r="P49" s="210"/>
      <c r="Q49" s="49"/>
      <c r="R49" s="123"/>
      <c r="S49" s="51"/>
      <c r="T49" s="52"/>
      <c r="U49" s="124"/>
      <c r="V49" s="54"/>
      <c r="W49" s="520"/>
      <c r="X49" s="56"/>
      <c r="Y49" s="57"/>
      <c r="Z49" s="58"/>
      <c r="AA49" s="561"/>
      <c r="AB49" s="563"/>
      <c r="AC49" s="311"/>
      <c r="AD49" s="213">
        <f t="shared" si="16"/>
        <v>0</v>
      </c>
      <c r="AE49" s="61">
        <f t="shared" ref="AE49:AE51" si="48">N49*AD49</f>
        <v>0</v>
      </c>
      <c r="AF49" s="62"/>
      <c r="AG49" s="62"/>
      <c r="AH49" s="63"/>
      <c r="AI49" s="62"/>
      <c r="AJ49" s="149"/>
      <c r="AK49" s="149"/>
      <c r="AL49" s="516"/>
      <c r="AM49" s="510"/>
      <c r="AN49" s="62">
        <f>ROUND(CEILING(AR49*('Summary '!$J$4/100+1),5),0)-1</f>
        <v>164</v>
      </c>
      <c r="AO49" s="63">
        <f t="shared" si="18"/>
        <v>0</v>
      </c>
      <c r="AP49" s="63">
        <f t="shared" si="19"/>
        <v>0</v>
      </c>
      <c r="AQ49" s="667"/>
      <c r="AR49" s="62">
        <v>134</v>
      </c>
      <c r="AS49" s="62"/>
      <c r="AT49" s="514"/>
      <c r="AU49" s="515"/>
      <c r="AV49" s="511">
        <f t="shared" si="23"/>
        <v>134</v>
      </c>
      <c r="AW49" s="511">
        <f t="shared" si="24"/>
        <v>134</v>
      </c>
      <c r="AX49" s="64"/>
      <c r="AY49" s="65"/>
      <c r="AZ49" s="538"/>
      <c r="BA49" s="562"/>
      <c r="BB49" s="291"/>
      <c r="BC49" s="45">
        <f t="shared" si="25"/>
        <v>0</v>
      </c>
      <c r="BD49" s="44">
        <f t="shared" si="26"/>
        <v>0</v>
      </c>
      <c r="BE49" s="512">
        <f t="shared" si="36"/>
        <v>134</v>
      </c>
      <c r="BF49" s="400"/>
      <c r="BG49" s="210">
        <f t="shared" si="20"/>
        <v>0</v>
      </c>
      <c r="BH49" s="512">
        <f t="shared" si="28"/>
        <v>147.4</v>
      </c>
      <c r="BI49" s="400"/>
      <c r="BJ49" s="44">
        <f t="shared" si="29"/>
        <v>0</v>
      </c>
      <c r="BK49" s="512">
        <f t="shared" si="30"/>
        <v>154.1</v>
      </c>
      <c r="BL49" s="400"/>
      <c r="BM49" s="210">
        <f t="shared" si="31"/>
        <v>0</v>
      </c>
      <c r="BN49" s="512">
        <f t="shared" si="32"/>
        <v>160.79999999999998</v>
      </c>
      <c r="BO49" s="397">
        <f t="shared" si="33"/>
        <v>0</v>
      </c>
      <c r="BP49" s="210">
        <f t="shared" si="34"/>
        <v>0</v>
      </c>
      <c r="BQ49" s="44">
        <f t="shared" si="35"/>
        <v>0</v>
      </c>
      <c r="BR49" s="215">
        <v>3202</v>
      </c>
      <c r="JY49" s="3"/>
      <c r="JZ49" s="3"/>
      <c r="KA49" s="3"/>
      <c r="KB49" s="3"/>
      <c r="KC49" s="3"/>
      <c r="KD49" s="3"/>
      <c r="KE49" s="3"/>
      <c r="KF49" s="3"/>
      <c r="KG49" s="3"/>
    </row>
    <row r="50" spans="1:293" ht="13" customHeight="1">
      <c r="A50" s="44" t="str">
        <f t="shared" si="47"/>
        <v>SQ63203</v>
      </c>
      <c r="B50" s="265" t="s">
        <v>445</v>
      </c>
      <c r="C50" s="264" t="s">
        <v>1362</v>
      </c>
      <c r="D50" s="265" t="s">
        <v>544</v>
      </c>
      <c r="E50" s="463"/>
      <c r="F50" s="48" t="s">
        <v>57</v>
      </c>
      <c r="G50" s="48" t="s">
        <v>87</v>
      </c>
      <c r="H50" s="283" t="s">
        <v>74</v>
      </c>
      <c r="I50" s="622" t="s">
        <v>1798</v>
      </c>
      <c r="J50" s="623" t="s">
        <v>1796</v>
      </c>
      <c r="K50" s="623" t="s">
        <v>1797</v>
      </c>
      <c r="L50" s="622" t="s">
        <v>1799</v>
      </c>
      <c r="M50" s="48">
        <v>1.4319999999999999</v>
      </c>
      <c r="N50" s="210">
        <v>2</v>
      </c>
      <c r="O50" s="210"/>
      <c r="P50" s="210"/>
      <c r="Q50" s="49"/>
      <c r="R50" s="123"/>
      <c r="S50" s="51"/>
      <c r="T50" s="52"/>
      <c r="U50" s="124"/>
      <c r="V50" s="54"/>
      <c r="W50" s="520"/>
      <c r="X50" s="56"/>
      <c r="Y50" s="57"/>
      <c r="Z50" s="58"/>
      <c r="AA50" s="561"/>
      <c r="AB50" s="563"/>
      <c r="AC50" s="311"/>
      <c r="AD50" s="213">
        <f t="shared" si="16"/>
        <v>0</v>
      </c>
      <c r="AE50" s="61">
        <f t="shared" si="48"/>
        <v>0</v>
      </c>
      <c r="AF50" s="62"/>
      <c r="AG50" s="62"/>
      <c r="AH50" s="63"/>
      <c r="AI50" s="62"/>
      <c r="AJ50" s="149"/>
      <c r="AK50" s="149"/>
      <c r="AL50" s="516"/>
      <c r="AM50" s="510"/>
      <c r="AN50" s="62">
        <f>ROUND(CEILING(AR50*('Summary '!$J$4/100+1),5),0)-1</f>
        <v>154</v>
      </c>
      <c r="AO50" s="63">
        <f t="shared" si="18"/>
        <v>0</v>
      </c>
      <c r="AP50" s="63">
        <f t="shared" si="19"/>
        <v>0</v>
      </c>
      <c r="AQ50" s="667"/>
      <c r="AR50" s="62">
        <v>124</v>
      </c>
      <c r="AS50" s="62"/>
      <c r="AT50" s="514"/>
      <c r="AU50" s="515"/>
      <c r="AV50" s="511">
        <f t="shared" si="23"/>
        <v>124</v>
      </c>
      <c r="AW50" s="511">
        <f t="shared" si="24"/>
        <v>124</v>
      </c>
      <c r="AX50" s="64"/>
      <c r="AY50" s="65"/>
      <c r="AZ50" s="538"/>
      <c r="BA50" s="562"/>
      <c r="BB50" s="291"/>
      <c r="BC50" s="45">
        <f t="shared" si="25"/>
        <v>0</v>
      </c>
      <c r="BD50" s="44">
        <f t="shared" si="26"/>
        <v>0</v>
      </c>
      <c r="BE50" s="512">
        <f t="shared" si="36"/>
        <v>124</v>
      </c>
      <c r="BF50" s="400"/>
      <c r="BG50" s="210">
        <f t="shared" si="20"/>
        <v>0</v>
      </c>
      <c r="BH50" s="512">
        <f t="shared" si="28"/>
        <v>136.4</v>
      </c>
      <c r="BI50" s="400"/>
      <c r="BJ50" s="44">
        <f t="shared" si="29"/>
        <v>0</v>
      </c>
      <c r="BK50" s="512">
        <f t="shared" si="30"/>
        <v>142.6</v>
      </c>
      <c r="BL50" s="400"/>
      <c r="BM50" s="210">
        <f t="shared" si="31"/>
        <v>0</v>
      </c>
      <c r="BN50" s="512">
        <f t="shared" si="32"/>
        <v>148.79999999999998</v>
      </c>
      <c r="BO50" s="397">
        <f t="shared" si="33"/>
        <v>0</v>
      </c>
      <c r="BP50" s="210">
        <f t="shared" si="34"/>
        <v>0</v>
      </c>
      <c r="BQ50" s="44">
        <f t="shared" si="35"/>
        <v>0</v>
      </c>
      <c r="BR50" s="215">
        <v>3203</v>
      </c>
      <c r="JY50" s="3"/>
      <c r="JZ50" s="3"/>
      <c r="KA50" s="3"/>
      <c r="KB50" s="3"/>
      <c r="KC50" s="3"/>
      <c r="KD50" s="3"/>
      <c r="KE50" s="3"/>
      <c r="KF50" s="3"/>
      <c r="KG50" s="3"/>
    </row>
    <row r="51" spans="1:293" ht="13" customHeight="1">
      <c r="A51" s="44" t="str">
        <f t="shared" si="47"/>
        <v>SQ63204</v>
      </c>
      <c r="B51" s="265" t="s">
        <v>445</v>
      </c>
      <c r="C51" s="264" t="s">
        <v>1363</v>
      </c>
      <c r="D51" s="265" t="s">
        <v>544</v>
      </c>
      <c r="E51" s="463"/>
      <c r="F51" s="48" t="s">
        <v>57</v>
      </c>
      <c r="G51" s="48" t="s">
        <v>87</v>
      </c>
      <c r="H51" s="283" t="s">
        <v>74</v>
      </c>
      <c r="I51" s="622" t="s">
        <v>1798</v>
      </c>
      <c r="J51" s="623" t="s">
        <v>1796</v>
      </c>
      <c r="K51" s="623" t="s">
        <v>1797</v>
      </c>
      <c r="L51" s="622" t="s">
        <v>1799</v>
      </c>
      <c r="M51" s="48">
        <v>1.2529999999999999</v>
      </c>
      <c r="N51" s="210">
        <v>2</v>
      </c>
      <c r="O51" s="210"/>
      <c r="P51" s="210"/>
      <c r="Q51" s="49"/>
      <c r="R51" s="123"/>
      <c r="S51" s="51"/>
      <c r="T51" s="52"/>
      <c r="U51" s="124"/>
      <c r="V51" s="54"/>
      <c r="W51" s="520"/>
      <c r="X51" s="56"/>
      <c r="Y51" s="57"/>
      <c r="Z51" s="58"/>
      <c r="AA51" s="561"/>
      <c r="AB51" s="563"/>
      <c r="AC51" s="311"/>
      <c r="AD51" s="213">
        <f t="shared" si="16"/>
        <v>0</v>
      </c>
      <c r="AE51" s="61">
        <f t="shared" si="48"/>
        <v>0</v>
      </c>
      <c r="AF51" s="62"/>
      <c r="AG51" s="62"/>
      <c r="AH51" s="63"/>
      <c r="AI51" s="62"/>
      <c r="AJ51" s="149"/>
      <c r="AK51" s="149"/>
      <c r="AL51" s="516"/>
      <c r="AM51" s="510"/>
      <c r="AN51" s="62">
        <f>ROUND(CEILING(AR51*('Summary '!$J$4/100+1),5),0)-1</f>
        <v>134</v>
      </c>
      <c r="AO51" s="63">
        <f t="shared" si="18"/>
        <v>0</v>
      </c>
      <c r="AP51" s="63">
        <f t="shared" si="19"/>
        <v>0</v>
      </c>
      <c r="AQ51" s="667"/>
      <c r="AR51" s="62">
        <v>109</v>
      </c>
      <c r="AS51" s="62"/>
      <c r="AT51" s="514"/>
      <c r="AU51" s="515"/>
      <c r="AV51" s="511">
        <f t="shared" si="23"/>
        <v>109</v>
      </c>
      <c r="AW51" s="511">
        <f t="shared" si="24"/>
        <v>109</v>
      </c>
      <c r="AX51" s="64"/>
      <c r="AY51" s="65"/>
      <c r="AZ51" s="538"/>
      <c r="BA51" s="562"/>
      <c r="BB51" s="291"/>
      <c r="BC51" s="45">
        <f t="shared" si="25"/>
        <v>0</v>
      </c>
      <c r="BD51" s="44">
        <f t="shared" si="26"/>
        <v>0</v>
      </c>
      <c r="BE51" s="512">
        <f t="shared" si="36"/>
        <v>109</v>
      </c>
      <c r="BF51" s="400"/>
      <c r="BG51" s="210">
        <f t="shared" si="20"/>
        <v>0</v>
      </c>
      <c r="BH51" s="512">
        <f t="shared" si="28"/>
        <v>119.9</v>
      </c>
      <c r="BI51" s="400"/>
      <c r="BJ51" s="44">
        <f t="shared" si="29"/>
        <v>0</v>
      </c>
      <c r="BK51" s="512">
        <f t="shared" si="30"/>
        <v>125.35</v>
      </c>
      <c r="BL51" s="400"/>
      <c r="BM51" s="210">
        <f t="shared" si="31"/>
        <v>0</v>
      </c>
      <c r="BN51" s="512">
        <f t="shared" si="32"/>
        <v>130.79999999999998</v>
      </c>
      <c r="BO51" s="397">
        <f t="shared" si="33"/>
        <v>0</v>
      </c>
      <c r="BP51" s="210">
        <f t="shared" si="34"/>
        <v>0</v>
      </c>
      <c r="BQ51" s="44">
        <f t="shared" si="35"/>
        <v>0</v>
      </c>
      <c r="BR51" s="215">
        <v>3204</v>
      </c>
      <c r="JY51" s="3"/>
      <c r="JZ51" s="3"/>
      <c r="KA51" s="3"/>
      <c r="KB51" s="3"/>
      <c r="KC51" s="3"/>
      <c r="KD51" s="3"/>
      <c r="KE51" s="3"/>
      <c r="KF51" s="3"/>
      <c r="KG51" s="3"/>
    </row>
    <row r="52" spans="1:293" ht="13" customHeight="1">
      <c r="A52" s="44" t="str">
        <f t="shared" ref="A52" si="49">"SQ6"&amp;REPT(0,4-LEN(BR52))&amp;BR52</f>
        <v>SQ63205</v>
      </c>
      <c r="B52" s="265" t="s">
        <v>445</v>
      </c>
      <c r="C52" s="264" t="s">
        <v>1364</v>
      </c>
      <c r="D52" s="265" t="s">
        <v>544</v>
      </c>
      <c r="E52" s="463"/>
      <c r="F52" s="48" t="s">
        <v>57</v>
      </c>
      <c r="G52" s="48" t="s">
        <v>76</v>
      </c>
      <c r="H52" s="283" t="s">
        <v>74</v>
      </c>
      <c r="I52" s="622" t="s">
        <v>1798</v>
      </c>
      <c r="J52" s="623" t="s">
        <v>1796</v>
      </c>
      <c r="K52" s="623" t="s">
        <v>1797</v>
      </c>
      <c r="L52" s="622" t="s">
        <v>1799</v>
      </c>
      <c r="M52" s="48">
        <v>1.821</v>
      </c>
      <c r="N52" s="210">
        <v>4</v>
      </c>
      <c r="O52" s="210"/>
      <c r="P52" s="210"/>
      <c r="Q52" s="49"/>
      <c r="R52" s="123"/>
      <c r="S52" s="51"/>
      <c r="T52" s="52"/>
      <c r="U52" s="124"/>
      <c r="V52" s="54"/>
      <c r="W52" s="520"/>
      <c r="X52" s="56"/>
      <c r="Y52" s="57"/>
      <c r="Z52" s="58"/>
      <c r="AA52" s="561"/>
      <c r="AB52" s="563"/>
      <c r="AC52" s="311"/>
      <c r="AD52" s="213">
        <f t="shared" si="16"/>
        <v>0</v>
      </c>
      <c r="AE52" s="61">
        <f t="shared" ref="AE52" si="50">N52*AD52</f>
        <v>0</v>
      </c>
      <c r="AF52" s="62"/>
      <c r="AG52" s="62"/>
      <c r="AH52" s="63"/>
      <c r="AI52" s="62"/>
      <c r="AJ52" s="149"/>
      <c r="AK52" s="149"/>
      <c r="AL52" s="516"/>
      <c r="AM52" s="510"/>
      <c r="AN52" s="62">
        <f>ROUND(CEILING(AR52*('Summary '!$J$4/100+1),5),0)-1</f>
        <v>214</v>
      </c>
      <c r="AO52" s="63">
        <f t="shared" si="18"/>
        <v>0</v>
      </c>
      <c r="AP52" s="63">
        <f t="shared" si="19"/>
        <v>0</v>
      </c>
      <c r="AQ52" s="667"/>
      <c r="AR52" s="62">
        <v>174</v>
      </c>
      <c r="AS52" s="62"/>
      <c r="AT52" s="514"/>
      <c r="AU52" s="515"/>
      <c r="AV52" s="511">
        <f t="shared" si="23"/>
        <v>174</v>
      </c>
      <c r="AW52" s="511">
        <f t="shared" si="24"/>
        <v>174</v>
      </c>
      <c r="AX52" s="64"/>
      <c r="AY52" s="65"/>
      <c r="AZ52" s="538"/>
      <c r="BA52" s="562"/>
      <c r="BB52" s="291"/>
      <c r="BC52" s="45">
        <f t="shared" si="25"/>
        <v>0</v>
      </c>
      <c r="BD52" s="44">
        <f t="shared" si="26"/>
        <v>0</v>
      </c>
      <c r="BE52" s="512">
        <f t="shared" si="36"/>
        <v>174</v>
      </c>
      <c r="BF52" s="400"/>
      <c r="BG52" s="210">
        <f t="shared" si="20"/>
        <v>0</v>
      </c>
      <c r="BH52" s="512">
        <f t="shared" si="28"/>
        <v>191.4</v>
      </c>
      <c r="BI52" s="400"/>
      <c r="BJ52" s="44">
        <f t="shared" si="29"/>
        <v>0</v>
      </c>
      <c r="BK52" s="512">
        <f t="shared" si="30"/>
        <v>200.1</v>
      </c>
      <c r="BL52" s="400"/>
      <c r="BM52" s="210">
        <f t="shared" si="31"/>
        <v>0</v>
      </c>
      <c r="BN52" s="512">
        <f t="shared" si="32"/>
        <v>208.79999999999998</v>
      </c>
      <c r="BO52" s="397">
        <f t="shared" si="33"/>
        <v>0</v>
      </c>
      <c r="BP52" s="210">
        <f t="shared" si="34"/>
        <v>0</v>
      </c>
      <c r="BQ52" s="44">
        <f t="shared" si="35"/>
        <v>0</v>
      </c>
      <c r="BR52" s="215">
        <v>3205</v>
      </c>
      <c r="JY52" s="3"/>
      <c r="JZ52" s="3"/>
      <c r="KA52" s="3"/>
      <c r="KB52" s="3"/>
      <c r="KC52" s="3"/>
      <c r="KD52" s="3"/>
      <c r="KE52" s="3"/>
      <c r="KF52" s="3"/>
      <c r="KG52" s="3"/>
    </row>
    <row r="53" spans="1:293" ht="13" customHeight="1">
      <c r="A53" s="44" t="str">
        <f t="shared" si="21"/>
        <v>SQ63206</v>
      </c>
      <c r="B53" s="265" t="s">
        <v>445</v>
      </c>
      <c r="C53" s="264" t="s">
        <v>1365</v>
      </c>
      <c r="D53" s="265" t="s">
        <v>544</v>
      </c>
      <c r="E53" s="463"/>
      <c r="F53" s="48" t="s">
        <v>63</v>
      </c>
      <c r="G53" s="48" t="s">
        <v>76</v>
      </c>
      <c r="H53" s="283" t="s">
        <v>74</v>
      </c>
      <c r="I53" s="622" t="s">
        <v>1798</v>
      </c>
      <c r="J53" s="623" t="s">
        <v>1796</v>
      </c>
      <c r="K53" s="623" t="s">
        <v>1797</v>
      </c>
      <c r="L53" s="622" t="s">
        <v>1799</v>
      </c>
      <c r="M53" s="48">
        <v>1.2010000000000001</v>
      </c>
      <c r="N53" s="210">
        <v>2</v>
      </c>
      <c r="O53" s="210"/>
      <c r="P53" s="210"/>
      <c r="Q53" s="49"/>
      <c r="R53" s="123"/>
      <c r="S53" s="51"/>
      <c r="T53" s="52"/>
      <c r="U53" s="124"/>
      <c r="V53" s="54"/>
      <c r="W53" s="520"/>
      <c r="X53" s="56"/>
      <c r="Y53" s="57"/>
      <c r="Z53" s="58"/>
      <c r="AA53" s="561"/>
      <c r="AB53" s="563"/>
      <c r="AC53" s="311"/>
      <c r="AD53" s="213">
        <f t="shared" si="16"/>
        <v>0</v>
      </c>
      <c r="AE53" s="61">
        <f t="shared" si="22"/>
        <v>0</v>
      </c>
      <c r="AF53" s="62"/>
      <c r="AG53" s="62"/>
      <c r="AH53" s="63"/>
      <c r="AI53" s="62"/>
      <c r="AJ53" s="149"/>
      <c r="AK53" s="149"/>
      <c r="AL53" s="516"/>
      <c r="AM53" s="510"/>
      <c r="AN53" s="62">
        <f>ROUND(CEILING(AR53*('Summary '!$J$4/100+1),5),0)-1</f>
        <v>94</v>
      </c>
      <c r="AO53" s="63">
        <f t="shared" si="18"/>
        <v>0</v>
      </c>
      <c r="AP53" s="63">
        <f t="shared" si="19"/>
        <v>0</v>
      </c>
      <c r="AQ53" s="667"/>
      <c r="AR53" s="62">
        <v>74</v>
      </c>
      <c r="AS53" s="62"/>
      <c r="AT53" s="514"/>
      <c r="AU53" s="515"/>
      <c r="AV53" s="511">
        <f t="shared" si="23"/>
        <v>74</v>
      </c>
      <c r="AW53" s="511">
        <f t="shared" si="24"/>
        <v>74</v>
      </c>
      <c r="AX53" s="64"/>
      <c r="AY53" s="65"/>
      <c r="AZ53" s="538"/>
      <c r="BA53" s="562"/>
      <c r="BB53" s="291"/>
      <c r="BC53" s="45">
        <f t="shared" si="25"/>
        <v>0</v>
      </c>
      <c r="BD53" s="44">
        <f t="shared" si="26"/>
        <v>0</v>
      </c>
      <c r="BE53" s="512">
        <f t="shared" si="36"/>
        <v>74</v>
      </c>
      <c r="BF53" s="400"/>
      <c r="BG53" s="210">
        <f t="shared" si="20"/>
        <v>0</v>
      </c>
      <c r="BH53" s="512">
        <f t="shared" si="28"/>
        <v>81.400000000000006</v>
      </c>
      <c r="BI53" s="400"/>
      <c r="BJ53" s="44">
        <f t="shared" si="29"/>
        <v>0</v>
      </c>
      <c r="BK53" s="512">
        <f t="shared" si="30"/>
        <v>85.1</v>
      </c>
      <c r="BL53" s="400"/>
      <c r="BM53" s="210">
        <f t="shared" si="31"/>
        <v>0</v>
      </c>
      <c r="BN53" s="512">
        <f t="shared" si="32"/>
        <v>88.8</v>
      </c>
      <c r="BO53" s="397">
        <f t="shared" si="33"/>
        <v>0</v>
      </c>
      <c r="BP53" s="210">
        <f t="shared" si="34"/>
        <v>0</v>
      </c>
      <c r="BQ53" s="44">
        <f t="shared" si="35"/>
        <v>0</v>
      </c>
      <c r="BR53" s="215">
        <v>3206</v>
      </c>
      <c r="JY53" s="3"/>
      <c r="JZ53" s="3"/>
      <c r="KA53" s="3"/>
      <c r="KB53" s="3"/>
      <c r="KC53" s="3"/>
      <c r="KD53" s="3"/>
      <c r="KE53" s="3"/>
      <c r="KF53" s="3"/>
      <c r="KG53" s="3"/>
    </row>
    <row r="54" spans="1:293" ht="13" customHeight="1">
      <c r="A54" s="44" t="str">
        <f t="shared" ref="A54:A57" si="51">"SQ6"&amp;REPT(0,4-LEN(BR54))&amp;BR54</f>
        <v>SQ63183</v>
      </c>
      <c r="B54" s="265" t="s">
        <v>445</v>
      </c>
      <c r="C54" s="264" t="s">
        <v>1366</v>
      </c>
      <c r="D54" s="265" t="s">
        <v>544</v>
      </c>
      <c r="E54" s="463"/>
      <c r="F54" s="48" t="s">
        <v>63</v>
      </c>
      <c r="G54" s="48" t="s">
        <v>76</v>
      </c>
      <c r="H54" s="283" t="s">
        <v>74</v>
      </c>
      <c r="I54" s="622" t="s">
        <v>1798</v>
      </c>
      <c r="J54" s="623" t="s">
        <v>1796</v>
      </c>
      <c r="K54" s="623" t="s">
        <v>1797</v>
      </c>
      <c r="L54" s="622" t="s">
        <v>1799</v>
      </c>
      <c r="M54" s="48">
        <v>1.3260000000000001</v>
      </c>
      <c r="N54" s="44">
        <v>4</v>
      </c>
      <c r="O54" s="210"/>
      <c r="P54" s="210"/>
      <c r="Q54" s="49"/>
      <c r="R54" s="123"/>
      <c r="S54" s="51"/>
      <c r="T54" s="52"/>
      <c r="U54" s="124"/>
      <c r="V54" s="54"/>
      <c r="W54" s="520"/>
      <c r="X54" s="56"/>
      <c r="Y54" s="57"/>
      <c r="Z54" s="58"/>
      <c r="AA54" s="561"/>
      <c r="AB54" s="563"/>
      <c r="AC54" s="311"/>
      <c r="AD54" s="213">
        <f t="shared" si="16"/>
        <v>0</v>
      </c>
      <c r="AE54" s="61">
        <f t="shared" ref="AE54:AE57" si="52">N54*AD54</f>
        <v>0</v>
      </c>
      <c r="AF54" s="62"/>
      <c r="AG54" s="62"/>
      <c r="AH54" s="63"/>
      <c r="AI54" s="62"/>
      <c r="AJ54" s="149"/>
      <c r="AK54" s="149"/>
      <c r="AL54" s="516"/>
      <c r="AM54" s="510"/>
      <c r="AN54" s="62">
        <f>ROUND(CEILING(AR54*('Summary '!$J$4/100+1),5),0)-1</f>
        <v>109</v>
      </c>
      <c r="AO54" s="63">
        <f t="shared" ref="AO54:AO150" si="53">IF(P54=TRUE,-0.05,0)</f>
        <v>0</v>
      </c>
      <c r="AP54" s="63">
        <f t="shared" ref="AP54:AP150" si="54">IF(O54=TRUE,0.15,0)</f>
        <v>0</v>
      </c>
      <c r="AQ54" s="667"/>
      <c r="AR54" s="62">
        <v>89</v>
      </c>
      <c r="AS54" s="62"/>
      <c r="AT54" s="514"/>
      <c r="AU54" s="515"/>
      <c r="AV54" s="511">
        <f t="shared" si="23"/>
        <v>89</v>
      </c>
      <c r="AW54" s="511">
        <f t="shared" si="24"/>
        <v>89</v>
      </c>
      <c r="AX54" s="64"/>
      <c r="AY54" s="65"/>
      <c r="AZ54" s="538"/>
      <c r="BA54" s="562"/>
      <c r="BB54" s="291"/>
      <c r="BC54" s="45">
        <f t="shared" si="25"/>
        <v>0</v>
      </c>
      <c r="BD54" s="44">
        <f t="shared" si="26"/>
        <v>0</v>
      </c>
      <c r="BE54" s="512">
        <f t="shared" si="36"/>
        <v>89</v>
      </c>
      <c r="BF54" s="400"/>
      <c r="BG54" s="210">
        <f t="shared" si="20"/>
        <v>0</v>
      </c>
      <c r="BH54" s="512">
        <f t="shared" si="28"/>
        <v>97.9</v>
      </c>
      <c r="BI54" s="400"/>
      <c r="BJ54" s="44">
        <f t="shared" si="29"/>
        <v>0</v>
      </c>
      <c r="BK54" s="512">
        <f t="shared" si="30"/>
        <v>102.35</v>
      </c>
      <c r="BL54" s="400"/>
      <c r="BM54" s="210">
        <f t="shared" si="31"/>
        <v>0</v>
      </c>
      <c r="BN54" s="512">
        <f t="shared" si="32"/>
        <v>106.8</v>
      </c>
      <c r="BO54" s="397">
        <f t="shared" si="33"/>
        <v>0</v>
      </c>
      <c r="BP54" s="210">
        <f t="shared" si="34"/>
        <v>0</v>
      </c>
      <c r="BQ54" s="44">
        <f t="shared" si="35"/>
        <v>0</v>
      </c>
      <c r="BR54" s="215">
        <v>3183</v>
      </c>
      <c r="JY54" s="3"/>
      <c r="JZ54" s="3"/>
      <c r="KA54" s="3"/>
      <c r="KB54" s="3"/>
      <c r="KC54" s="3"/>
      <c r="KD54" s="3"/>
      <c r="KE54" s="3"/>
      <c r="KF54" s="3"/>
      <c r="KG54" s="3"/>
    </row>
    <row r="55" spans="1:293" ht="13" customHeight="1">
      <c r="A55" s="44" t="str">
        <f t="shared" si="51"/>
        <v>SQ63184</v>
      </c>
      <c r="B55" s="265" t="s">
        <v>445</v>
      </c>
      <c r="C55" s="264" t="s">
        <v>1367</v>
      </c>
      <c r="D55" s="265" t="s">
        <v>544</v>
      </c>
      <c r="E55" s="463"/>
      <c r="F55" s="48" t="s">
        <v>58</v>
      </c>
      <c r="G55" s="48" t="s">
        <v>73</v>
      </c>
      <c r="H55" s="283" t="s">
        <v>74</v>
      </c>
      <c r="I55" s="622" t="s">
        <v>1798</v>
      </c>
      <c r="J55" s="623" t="s">
        <v>1796</v>
      </c>
      <c r="K55" s="623" t="s">
        <v>1797</v>
      </c>
      <c r="L55" s="622" t="s">
        <v>1799</v>
      </c>
      <c r="M55" s="48">
        <v>1.099</v>
      </c>
      <c r="N55" s="44">
        <v>8</v>
      </c>
      <c r="O55" s="210"/>
      <c r="P55" s="210"/>
      <c r="Q55" s="49"/>
      <c r="R55" s="123"/>
      <c r="S55" s="51"/>
      <c r="T55" s="52"/>
      <c r="U55" s="124"/>
      <c r="V55" s="54"/>
      <c r="W55" s="520"/>
      <c r="X55" s="56"/>
      <c r="Y55" s="57"/>
      <c r="Z55" s="58"/>
      <c r="AA55" s="561"/>
      <c r="AB55" s="563"/>
      <c r="AC55" s="311"/>
      <c r="AD55" s="213">
        <f t="shared" si="16"/>
        <v>0</v>
      </c>
      <c r="AE55" s="61">
        <f t="shared" si="52"/>
        <v>0</v>
      </c>
      <c r="AF55" s="62"/>
      <c r="AG55" s="62"/>
      <c r="AH55" s="63"/>
      <c r="AI55" s="62"/>
      <c r="AJ55" s="149"/>
      <c r="AK55" s="149"/>
      <c r="AL55" s="516"/>
      <c r="AM55" s="510"/>
      <c r="AN55" s="62">
        <f>ROUND(CEILING(AR55*('Summary '!$J$4/100+1),5),0)-1</f>
        <v>114</v>
      </c>
      <c r="AO55" s="63">
        <f t="shared" si="53"/>
        <v>0</v>
      </c>
      <c r="AP55" s="63">
        <f t="shared" si="54"/>
        <v>0</v>
      </c>
      <c r="AQ55" s="667"/>
      <c r="AR55" s="62">
        <v>94</v>
      </c>
      <c r="AS55" s="62"/>
      <c r="AT55" s="514"/>
      <c r="AU55" s="515"/>
      <c r="AV55" s="511">
        <f t="shared" si="23"/>
        <v>94</v>
      </c>
      <c r="AW55" s="511">
        <f t="shared" si="24"/>
        <v>94</v>
      </c>
      <c r="AX55" s="64"/>
      <c r="AY55" s="65"/>
      <c r="AZ55" s="538"/>
      <c r="BA55" s="562"/>
      <c r="BB55" s="291"/>
      <c r="BC55" s="45">
        <f t="shared" si="25"/>
        <v>0</v>
      </c>
      <c r="BD55" s="44">
        <f t="shared" si="26"/>
        <v>0</v>
      </c>
      <c r="BE55" s="512">
        <f t="shared" si="36"/>
        <v>94</v>
      </c>
      <c r="BF55" s="400"/>
      <c r="BG55" s="210">
        <f t="shared" si="20"/>
        <v>0</v>
      </c>
      <c r="BH55" s="512">
        <f t="shared" si="28"/>
        <v>103.4</v>
      </c>
      <c r="BI55" s="400"/>
      <c r="BJ55" s="44">
        <f t="shared" si="29"/>
        <v>0</v>
      </c>
      <c r="BK55" s="512">
        <f t="shared" si="30"/>
        <v>108.1</v>
      </c>
      <c r="BL55" s="400"/>
      <c r="BM55" s="210">
        <f t="shared" si="31"/>
        <v>0</v>
      </c>
      <c r="BN55" s="512">
        <f t="shared" si="32"/>
        <v>112.8</v>
      </c>
      <c r="BO55" s="397">
        <f t="shared" si="33"/>
        <v>0</v>
      </c>
      <c r="BP55" s="210">
        <f t="shared" si="34"/>
        <v>0</v>
      </c>
      <c r="BQ55" s="44">
        <f t="shared" si="35"/>
        <v>0</v>
      </c>
      <c r="BR55" s="215">
        <v>3184</v>
      </c>
      <c r="JY55" s="3"/>
      <c r="JZ55" s="3"/>
      <c r="KA55" s="3"/>
      <c r="KB55" s="3"/>
      <c r="KC55" s="3"/>
      <c r="KD55" s="3"/>
      <c r="KE55" s="3"/>
      <c r="KF55" s="3"/>
      <c r="KG55" s="3"/>
    </row>
    <row r="56" spans="1:293" ht="13" customHeight="1">
      <c r="A56" s="44" t="str">
        <f t="shared" si="51"/>
        <v>SQ63185</v>
      </c>
      <c r="B56" s="265" t="s">
        <v>445</v>
      </c>
      <c r="C56" s="264" t="s">
        <v>1368</v>
      </c>
      <c r="D56" s="265" t="s">
        <v>544</v>
      </c>
      <c r="E56" s="463"/>
      <c r="F56" s="48" t="s">
        <v>57</v>
      </c>
      <c r="G56" s="48" t="s">
        <v>73</v>
      </c>
      <c r="H56" s="283" t="s">
        <v>74</v>
      </c>
      <c r="I56" s="622" t="s">
        <v>1798</v>
      </c>
      <c r="J56" s="623" t="s">
        <v>1796</v>
      </c>
      <c r="K56" s="623" t="s">
        <v>1797</v>
      </c>
      <c r="L56" s="622" t="s">
        <v>1799</v>
      </c>
      <c r="M56" s="48">
        <v>1.355</v>
      </c>
      <c r="N56" s="44">
        <v>8</v>
      </c>
      <c r="O56" s="210"/>
      <c r="P56" s="210"/>
      <c r="Q56" s="49"/>
      <c r="R56" s="123"/>
      <c r="S56" s="51"/>
      <c r="T56" s="52"/>
      <c r="U56" s="124"/>
      <c r="V56" s="54"/>
      <c r="W56" s="520"/>
      <c r="X56" s="56"/>
      <c r="Y56" s="57"/>
      <c r="Z56" s="58"/>
      <c r="AA56" s="561"/>
      <c r="AB56" s="563"/>
      <c r="AC56" s="311"/>
      <c r="AD56" s="213">
        <f t="shared" si="16"/>
        <v>0</v>
      </c>
      <c r="AE56" s="61">
        <f t="shared" si="52"/>
        <v>0</v>
      </c>
      <c r="AF56" s="62"/>
      <c r="AG56" s="62"/>
      <c r="AH56" s="63"/>
      <c r="AI56" s="62"/>
      <c r="AJ56" s="149"/>
      <c r="AK56" s="149"/>
      <c r="AL56" s="516"/>
      <c r="AM56" s="510"/>
      <c r="AN56" s="62">
        <f>ROUND(CEILING(AR56*('Summary '!$J$4/100+1),5),0)-1</f>
        <v>129</v>
      </c>
      <c r="AO56" s="63">
        <f t="shared" si="53"/>
        <v>0</v>
      </c>
      <c r="AP56" s="63">
        <f t="shared" si="54"/>
        <v>0</v>
      </c>
      <c r="AQ56" s="667"/>
      <c r="AR56" s="62">
        <v>104</v>
      </c>
      <c r="AS56" s="62"/>
      <c r="AT56" s="514"/>
      <c r="AU56" s="515"/>
      <c r="AV56" s="511">
        <f t="shared" si="23"/>
        <v>104</v>
      </c>
      <c r="AW56" s="511">
        <f t="shared" si="24"/>
        <v>104</v>
      </c>
      <c r="AX56" s="64"/>
      <c r="AY56" s="65"/>
      <c r="AZ56" s="538"/>
      <c r="BA56" s="562"/>
      <c r="BB56" s="291"/>
      <c r="BC56" s="45">
        <f t="shared" si="25"/>
        <v>0</v>
      </c>
      <c r="BD56" s="44">
        <f t="shared" si="26"/>
        <v>0</v>
      </c>
      <c r="BE56" s="512">
        <f t="shared" si="36"/>
        <v>104</v>
      </c>
      <c r="BF56" s="400"/>
      <c r="BG56" s="210">
        <f t="shared" si="20"/>
        <v>0</v>
      </c>
      <c r="BH56" s="512">
        <f t="shared" si="28"/>
        <v>114.4</v>
      </c>
      <c r="BI56" s="400"/>
      <c r="BJ56" s="44">
        <f t="shared" si="29"/>
        <v>0</v>
      </c>
      <c r="BK56" s="512">
        <f t="shared" si="30"/>
        <v>119.6</v>
      </c>
      <c r="BL56" s="400"/>
      <c r="BM56" s="210">
        <f t="shared" si="31"/>
        <v>0</v>
      </c>
      <c r="BN56" s="512">
        <f t="shared" si="32"/>
        <v>124.8</v>
      </c>
      <c r="BO56" s="397">
        <f t="shared" si="33"/>
        <v>0</v>
      </c>
      <c r="BP56" s="210">
        <f t="shared" si="34"/>
        <v>0</v>
      </c>
      <c r="BQ56" s="44">
        <f t="shared" si="35"/>
        <v>0</v>
      </c>
      <c r="BR56" s="215">
        <v>3185</v>
      </c>
      <c r="JY56" s="3"/>
      <c r="JZ56" s="3"/>
      <c r="KA56" s="3"/>
      <c r="KB56" s="3"/>
      <c r="KC56" s="3"/>
      <c r="KD56" s="3"/>
      <c r="KE56" s="3"/>
      <c r="KF56" s="3"/>
      <c r="KG56" s="3"/>
    </row>
    <row r="57" spans="1:293" ht="13" customHeight="1">
      <c r="A57" s="44" t="str">
        <f t="shared" si="51"/>
        <v>SQ63186</v>
      </c>
      <c r="B57" s="265" t="s">
        <v>445</v>
      </c>
      <c r="C57" s="264" t="s">
        <v>1369</v>
      </c>
      <c r="D57" s="265" t="s">
        <v>544</v>
      </c>
      <c r="E57" s="463"/>
      <c r="F57" s="48" t="s">
        <v>63</v>
      </c>
      <c r="G57" s="48" t="s">
        <v>93</v>
      </c>
      <c r="H57" s="283" t="s">
        <v>74</v>
      </c>
      <c r="I57" s="622" t="s">
        <v>1798</v>
      </c>
      <c r="J57" s="623" t="s">
        <v>1796</v>
      </c>
      <c r="K57" s="623" t="s">
        <v>1797</v>
      </c>
      <c r="L57" s="622" t="s">
        <v>1799</v>
      </c>
      <c r="M57" s="48">
        <v>0.438</v>
      </c>
      <c r="N57" s="44">
        <v>6</v>
      </c>
      <c r="O57" s="210"/>
      <c r="P57" s="210"/>
      <c r="Q57" s="49"/>
      <c r="R57" s="123"/>
      <c r="S57" s="51"/>
      <c r="T57" s="52"/>
      <c r="U57" s="124"/>
      <c r="V57" s="54"/>
      <c r="W57" s="520"/>
      <c r="X57" s="56"/>
      <c r="Y57" s="57"/>
      <c r="Z57" s="58"/>
      <c r="AA57" s="561"/>
      <c r="AB57" s="563"/>
      <c r="AC57" s="311"/>
      <c r="AD57" s="213">
        <f t="shared" si="16"/>
        <v>0</v>
      </c>
      <c r="AE57" s="61">
        <f t="shared" si="52"/>
        <v>0</v>
      </c>
      <c r="AF57" s="62"/>
      <c r="AG57" s="62"/>
      <c r="AH57" s="63"/>
      <c r="AI57" s="62"/>
      <c r="AJ57" s="149"/>
      <c r="AK57" s="149"/>
      <c r="AL57" s="516"/>
      <c r="AM57" s="510"/>
      <c r="AN57" s="62">
        <f>ROUND(CEILING(AR57*('Summary '!$J$4/100+1),5),0)-1</f>
        <v>59</v>
      </c>
      <c r="AO57" s="63">
        <f t="shared" si="53"/>
        <v>0</v>
      </c>
      <c r="AP57" s="63">
        <f t="shared" si="54"/>
        <v>0</v>
      </c>
      <c r="AQ57" s="667"/>
      <c r="AR57" s="62">
        <v>49</v>
      </c>
      <c r="AS57" s="62"/>
      <c r="AT57" s="514"/>
      <c r="AU57" s="515"/>
      <c r="AV57" s="511">
        <f t="shared" si="23"/>
        <v>49</v>
      </c>
      <c r="AW57" s="511">
        <f t="shared" si="24"/>
        <v>49</v>
      </c>
      <c r="AX57" s="64"/>
      <c r="AY57" s="65"/>
      <c r="AZ57" s="538"/>
      <c r="BA57" s="562"/>
      <c r="BB57" s="291"/>
      <c r="BC57" s="45">
        <f t="shared" si="25"/>
        <v>0</v>
      </c>
      <c r="BD57" s="44">
        <f t="shared" si="26"/>
        <v>0</v>
      </c>
      <c r="BE57" s="512">
        <f t="shared" si="36"/>
        <v>49</v>
      </c>
      <c r="BF57" s="400"/>
      <c r="BG57" s="210">
        <f t="shared" si="20"/>
        <v>0</v>
      </c>
      <c r="BH57" s="512">
        <f t="shared" si="28"/>
        <v>53.900000000000006</v>
      </c>
      <c r="BI57" s="400"/>
      <c r="BJ57" s="44">
        <f t="shared" si="29"/>
        <v>0</v>
      </c>
      <c r="BK57" s="512">
        <f t="shared" si="30"/>
        <v>56.349999999999994</v>
      </c>
      <c r="BL57" s="400"/>
      <c r="BM57" s="210">
        <f t="shared" si="31"/>
        <v>0</v>
      </c>
      <c r="BN57" s="512">
        <f t="shared" si="32"/>
        <v>58.8</v>
      </c>
      <c r="BO57" s="397">
        <f t="shared" si="33"/>
        <v>0</v>
      </c>
      <c r="BP57" s="210">
        <f t="shared" si="34"/>
        <v>0</v>
      </c>
      <c r="BQ57" s="44">
        <f t="shared" si="35"/>
        <v>0</v>
      </c>
      <c r="BR57" s="215">
        <v>3186</v>
      </c>
      <c r="JY57" s="3"/>
      <c r="JZ57" s="3"/>
      <c r="KA57" s="3"/>
      <c r="KB57" s="3"/>
      <c r="KC57" s="3"/>
      <c r="KD57" s="3"/>
      <c r="KE57" s="3"/>
      <c r="KF57" s="3"/>
      <c r="KG57" s="3"/>
    </row>
    <row r="58" spans="1:293" ht="13" customHeight="1">
      <c r="A58" s="44" t="str">
        <f t="shared" si="21"/>
        <v>SQ63187</v>
      </c>
      <c r="B58" s="265" t="s">
        <v>445</v>
      </c>
      <c r="C58" s="264" t="s">
        <v>1370</v>
      </c>
      <c r="D58" s="265" t="s">
        <v>544</v>
      </c>
      <c r="E58" s="463"/>
      <c r="F58" s="48" t="s">
        <v>63</v>
      </c>
      <c r="G58" s="48" t="s">
        <v>93</v>
      </c>
      <c r="H58" s="283" t="s">
        <v>74</v>
      </c>
      <c r="I58" s="622" t="s">
        <v>1798</v>
      </c>
      <c r="J58" s="623" t="s">
        <v>1796</v>
      </c>
      <c r="K58" s="623" t="s">
        <v>1797</v>
      </c>
      <c r="L58" s="622" t="s">
        <v>1799</v>
      </c>
      <c r="M58" s="48">
        <v>0.39800000000000002</v>
      </c>
      <c r="N58" s="44">
        <v>10</v>
      </c>
      <c r="O58" s="210"/>
      <c r="P58" s="210"/>
      <c r="Q58" s="49"/>
      <c r="R58" s="123"/>
      <c r="S58" s="51"/>
      <c r="T58" s="52"/>
      <c r="U58" s="124"/>
      <c r="V58" s="54"/>
      <c r="W58" s="520"/>
      <c r="X58" s="56"/>
      <c r="Y58" s="57"/>
      <c r="Z58" s="58"/>
      <c r="AA58" s="561"/>
      <c r="AB58" s="563"/>
      <c r="AC58" s="311"/>
      <c r="AD58" s="213">
        <f t="shared" si="16"/>
        <v>0</v>
      </c>
      <c r="AE58" s="61">
        <f t="shared" si="22"/>
        <v>0</v>
      </c>
      <c r="AF58" s="62"/>
      <c r="AG58" s="62"/>
      <c r="AH58" s="63"/>
      <c r="AI58" s="62"/>
      <c r="AJ58" s="149"/>
      <c r="AK58" s="149"/>
      <c r="AL58" s="516"/>
      <c r="AM58" s="510"/>
      <c r="AN58" s="62">
        <f>ROUND(CEILING(AR58*('Summary '!$J$4/100+1),5),0)-1</f>
        <v>74</v>
      </c>
      <c r="AO58" s="63">
        <f t="shared" si="53"/>
        <v>0</v>
      </c>
      <c r="AP58" s="63">
        <f t="shared" si="54"/>
        <v>0</v>
      </c>
      <c r="AQ58" s="667"/>
      <c r="AR58" s="62">
        <v>59</v>
      </c>
      <c r="AS58" s="62"/>
      <c r="AT58" s="514"/>
      <c r="AU58" s="515"/>
      <c r="AV58" s="511">
        <f t="shared" si="23"/>
        <v>59</v>
      </c>
      <c r="AW58" s="511">
        <f t="shared" si="24"/>
        <v>59</v>
      </c>
      <c r="AX58" s="64"/>
      <c r="AY58" s="65"/>
      <c r="AZ58" s="538"/>
      <c r="BA58" s="562"/>
      <c r="BB58" s="291"/>
      <c r="BC58" s="45">
        <f t="shared" si="25"/>
        <v>0</v>
      </c>
      <c r="BD58" s="44">
        <f t="shared" si="26"/>
        <v>0</v>
      </c>
      <c r="BE58" s="512">
        <f t="shared" si="36"/>
        <v>59</v>
      </c>
      <c r="BF58" s="400"/>
      <c r="BG58" s="210">
        <f t="shared" si="20"/>
        <v>0</v>
      </c>
      <c r="BH58" s="512">
        <f t="shared" si="28"/>
        <v>64.900000000000006</v>
      </c>
      <c r="BI58" s="400"/>
      <c r="BJ58" s="44">
        <f t="shared" si="29"/>
        <v>0</v>
      </c>
      <c r="BK58" s="512">
        <f t="shared" si="30"/>
        <v>67.849999999999994</v>
      </c>
      <c r="BL58" s="400"/>
      <c r="BM58" s="210">
        <f t="shared" si="31"/>
        <v>0</v>
      </c>
      <c r="BN58" s="512">
        <f t="shared" si="32"/>
        <v>70.8</v>
      </c>
      <c r="BO58" s="397">
        <f t="shared" si="33"/>
        <v>0</v>
      </c>
      <c r="BP58" s="210">
        <f t="shared" si="34"/>
        <v>0</v>
      </c>
      <c r="BQ58" s="44">
        <f t="shared" si="35"/>
        <v>0</v>
      </c>
      <c r="BR58" s="215">
        <v>3187</v>
      </c>
      <c r="JY58" s="3"/>
      <c r="JZ58" s="3"/>
      <c r="KA58" s="3"/>
      <c r="KB58" s="3"/>
      <c r="KC58" s="3"/>
      <c r="KD58" s="3"/>
      <c r="KE58" s="3"/>
      <c r="KF58" s="3"/>
      <c r="KG58" s="3"/>
    </row>
    <row r="59" spans="1:293" ht="13" customHeight="1">
      <c r="A59" s="44" t="str">
        <f t="shared" ref="A59:A61" si="55">"SQ6"&amp;REPT(0,4-LEN(BR59))&amp;BR59</f>
        <v>SQ63188</v>
      </c>
      <c r="B59" s="265" t="s">
        <v>445</v>
      </c>
      <c r="C59" s="264" t="s">
        <v>1371</v>
      </c>
      <c r="D59" s="265" t="s">
        <v>544</v>
      </c>
      <c r="E59" s="463"/>
      <c r="F59" s="48" t="s">
        <v>63</v>
      </c>
      <c r="G59" s="48" t="s">
        <v>93</v>
      </c>
      <c r="H59" s="283" t="s">
        <v>74</v>
      </c>
      <c r="I59" s="622" t="s">
        <v>1798</v>
      </c>
      <c r="J59" s="623" t="s">
        <v>1796</v>
      </c>
      <c r="K59" s="623" t="s">
        <v>1797</v>
      </c>
      <c r="L59" s="622" t="s">
        <v>1799</v>
      </c>
      <c r="M59" s="48">
        <v>0.66400000000000003</v>
      </c>
      <c r="N59" s="44">
        <v>10</v>
      </c>
      <c r="O59" s="210"/>
      <c r="P59" s="210"/>
      <c r="Q59" s="49"/>
      <c r="R59" s="123"/>
      <c r="S59" s="51"/>
      <c r="T59" s="52"/>
      <c r="U59" s="124"/>
      <c r="V59" s="54"/>
      <c r="W59" s="520"/>
      <c r="X59" s="56"/>
      <c r="Y59" s="57"/>
      <c r="Z59" s="58"/>
      <c r="AA59" s="561"/>
      <c r="AB59" s="563"/>
      <c r="AC59" s="311"/>
      <c r="AD59" s="213">
        <f t="shared" si="16"/>
        <v>0</v>
      </c>
      <c r="AE59" s="61">
        <f t="shared" ref="AE59:AE61" si="56">N59*AD59</f>
        <v>0</v>
      </c>
      <c r="AF59" s="62"/>
      <c r="AG59" s="62"/>
      <c r="AH59" s="63"/>
      <c r="AI59" s="62"/>
      <c r="AJ59" s="149"/>
      <c r="AK59" s="149"/>
      <c r="AL59" s="516"/>
      <c r="AM59" s="510"/>
      <c r="AN59" s="62">
        <f>ROUND(CEILING(AR59*('Summary '!$J$4/100+1),5),0)-1</f>
        <v>94</v>
      </c>
      <c r="AO59" s="63">
        <f t="shared" si="53"/>
        <v>0</v>
      </c>
      <c r="AP59" s="63">
        <f t="shared" si="54"/>
        <v>0</v>
      </c>
      <c r="AQ59" s="667"/>
      <c r="AR59" s="62">
        <v>74</v>
      </c>
      <c r="AS59" s="62"/>
      <c r="AT59" s="514"/>
      <c r="AU59" s="515"/>
      <c r="AV59" s="511">
        <f t="shared" si="23"/>
        <v>74</v>
      </c>
      <c r="AW59" s="511">
        <f t="shared" si="24"/>
        <v>74</v>
      </c>
      <c r="AX59" s="64"/>
      <c r="AY59" s="65"/>
      <c r="AZ59" s="538"/>
      <c r="BA59" s="562"/>
      <c r="BB59" s="291"/>
      <c r="BC59" s="45">
        <f t="shared" si="25"/>
        <v>0</v>
      </c>
      <c r="BD59" s="44">
        <f t="shared" si="26"/>
        <v>0</v>
      </c>
      <c r="BE59" s="512">
        <f t="shared" si="36"/>
        <v>74</v>
      </c>
      <c r="BF59" s="400"/>
      <c r="BG59" s="210">
        <f t="shared" si="20"/>
        <v>0</v>
      </c>
      <c r="BH59" s="512">
        <f t="shared" si="28"/>
        <v>81.400000000000006</v>
      </c>
      <c r="BI59" s="400"/>
      <c r="BJ59" s="44">
        <f t="shared" si="29"/>
        <v>0</v>
      </c>
      <c r="BK59" s="512">
        <f t="shared" si="30"/>
        <v>85.1</v>
      </c>
      <c r="BL59" s="400"/>
      <c r="BM59" s="210">
        <f t="shared" si="31"/>
        <v>0</v>
      </c>
      <c r="BN59" s="512">
        <f t="shared" si="32"/>
        <v>88.8</v>
      </c>
      <c r="BO59" s="397">
        <f t="shared" si="33"/>
        <v>0</v>
      </c>
      <c r="BP59" s="210">
        <f t="shared" si="34"/>
        <v>0</v>
      </c>
      <c r="BQ59" s="44">
        <f t="shared" si="35"/>
        <v>0</v>
      </c>
      <c r="BR59" s="215">
        <v>3188</v>
      </c>
      <c r="JY59" s="3"/>
      <c r="JZ59" s="3"/>
      <c r="KA59" s="3"/>
      <c r="KB59" s="3"/>
      <c r="KC59" s="3"/>
      <c r="KD59" s="3"/>
      <c r="KE59" s="3"/>
      <c r="KF59" s="3"/>
      <c r="KG59" s="3"/>
    </row>
    <row r="60" spans="1:293" ht="13" customHeight="1">
      <c r="A60" s="44" t="str">
        <f t="shared" si="55"/>
        <v>SQ62686</v>
      </c>
      <c r="B60" s="228" t="s">
        <v>445</v>
      </c>
      <c r="C60" s="228" t="s">
        <v>1896</v>
      </c>
      <c r="D60" s="228" t="s">
        <v>1504</v>
      </c>
      <c r="E60" s="445"/>
      <c r="F60" s="48"/>
      <c r="G60" s="654" t="s">
        <v>2085</v>
      </c>
      <c r="H60" s="283"/>
      <c r="I60" s="623" t="s">
        <v>1819</v>
      </c>
      <c r="J60" s="623" t="s">
        <v>1796</v>
      </c>
      <c r="K60" s="623" t="s">
        <v>1797</v>
      </c>
      <c r="L60" s="622" t="s">
        <v>1799</v>
      </c>
      <c r="M60" s="48">
        <v>1.2</v>
      </c>
      <c r="N60" s="44">
        <v>1</v>
      </c>
      <c r="O60" s="210"/>
      <c r="P60" s="210"/>
      <c r="Q60" s="49"/>
      <c r="R60" s="123"/>
      <c r="S60" s="51"/>
      <c r="T60" s="52"/>
      <c r="U60" s="124"/>
      <c r="V60" s="54"/>
      <c r="W60" s="55"/>
      <c r="X60" s="56"/>
      <c r="Y60" s="57"/>
      <c r="Z60" s="58"/>
      <c r="AA60" s="125"/>
      <c r="AB60" s="69"/>
      <c r="AC60" s="69"/>
      <c r="AD60" s="213">
        <f t="shared" si="16"/>
        <v>0</v>
      </c>
      <c r="AE60" s="61">
        <f t="shared" si="56"/>
        <v>0</v>
      </c>
      <c r="AF60" s="62"/>
      <c r="AG60" s="62"/>
      <c r="AH60" s="63"/>
      <c r="AI60" s="62"/>
      <c r="AJ60" s="62"/>
      <c r="AK60" s="62"/>
      <c r="AL60" s="516"/>
      <c r="AM60" s="510"/>
      <c r="AN60" s="62">
        <f>ROUND(CEILING(AR60*('Summary '!$J$4/100+1),5),0)-1</f>
        <v>309</v>
      </c>
      <c r="AO60" s="63">
        <f t="shared" si="53"/>
        <v>0</v>
      </c>
      <c r="AP60" s="63">
        <f t="shared" si="54"/>
        <v>0</v>
      </c>
      <c r="AQ60" s="63"/>
      <c r="AR60" s="62">
        <v>254</v>
      </c>
      <c r="AS60" s="62"/>
      <c r="AT60" s="514"/>
      <c r="AU60" s="515"/>
      <c r="AV60" s="511">
        <f t="shared" ref="AV60:AV61" si="57">IF(OrderFormType="Wholesale",CEILING(AR60*ExchRate,ExchRateRoundUpTo),CEILING(AN60*ExchRate,ExchRateRoundUpTo)/1.22)</f>
        <v>254</v>
      </c>
      <c r="AW60" s="511">
        <f t="shared" ref="AW60:AW61" si="58">AV60*(1+AO60+AP60)</f>
        <v>254</v>
      </c>
      <c r="AX60" s="64"/>
      <c r="AY60" s="65"/>
      <c r="AZ60" s="66"/>
      <c r="BA60" s="126"/>
      <c r="BB60" s="291"/>
      <c r="BC60" s="45">
        <f t="shared" si="25"/>
        <v>0</v>
      </c>
      <c r="BD60" s="44">
        <f t="shared" si="26"/>
        <v>0</v>
      </c>
      <c r="BE60" s="512">
        <f t="shared" ref="BE60:BE67" si="59">AV60*(1.05+AO60+AP60)</f>
        <v>266.7</v>
      </c>
      <c r="BF60" s="69"/>
      <c r="BG60" s="210">
        <f t="shared" ref="BG60:BG61" si="60">$N60*BF60</f>
        <v>0</v>
      </c>
      <c r="BH60" s="512">
        <f t="shared" si="28"/>
        <v>279.40000000000003</v>
      </c>
      <c r="BI60" s="400"/>
      <c r="BJ60" s="44">
        <f t="shared" si="29"/>
        <v>0</v>
      </c>
      <c r="BK60" s="512">
        <f t="shared" si="30"/>
        <v>292.09999999999997</v>
      </c>
      <c r="BL60" s="400"/>
      <c r="BM60" s="210">
        <f t="shared" si="31"/>
        <v>0</v>
      </c>
      <c r="BN60" s="512">
        <f t="shared" si="32"/>
        <v>304.8</v>
      </c>
      <c r="BO60" s="397">
        <f t="shared" si="33"/>
        <v>0</v>
      </c>
      <c r="BP60" s="210">
        <f t="shared" si="34"/>
        <v>0</v>
      </c>
      <c r="BQ60" s="44">
        <f t="shared" si="35"/>
        <v>0</v>
      </c>
      <c r="BR60" s="70">
        <v>2686</v>
      </c>
      <c r="JY60" s="3"/>
      <c r="JZ60" s="3"/>
      <c r="KA60" s="3"/>
      <c r="KB60" s="3"/>
      <c r="KC60" s="3"/>
      <c r="KD60" s="3"/>
      <c r="KE60" s="3"/>
      <c r="KF60" s="3"/>
      <c r="KG60" s="3"/>
    </row>
    <row r="61" spans="1:293" ht="13" customHeight="1">
      <c r="A61" s="44" t="str">
        <f t="shared" si="55"/>
        <v>SQ62816</v>
      </c>
      <c r="B61" s="228" t="s">
        <v>445</v>
      </c>
      <c r="C61" s="228" t="s">
        <v>2292</v>
      </c>
      <c r="D61" s="228" t="s">
        <v>1504</v>
      </c>
      <c r="E61" s="445"/>
      <c r="F61" s="48"/>
      <c r="G61" s="656" t="s">
        <v>2297</v>
      </c>
      <c r="H61" s="283"/>
      <c r="I61" s="623" t="s">
        <v>1819</v>
      </c>
      <c r="J61" s="623" t="s">
        <v>1796</v>
      </c>
      <c r="K61" s="623" t="s">
        <v>1797</v>
      </c>
      <c r="L61" s="622" t="s">
        <v>1799</v>
      </c>
      <c r="M61" s="48">
        <v>1.9</v>
      </c>
      <c r="N61" s="44">
        <v>1</v>
      </c>
      <c r="O61" s="210"/>
      <c r="P61" s="210"/>
      <c r="Q61" s="49"/>
      <c r="R61" s="123"/>
      <c r="S61" s="51"/>
      <c r="T61" s="52"/>
      <c r="U61" s="124"/>
      <c r="V61" s="54"/>
      <c r="W61" s="55"/>
      <c r="X61" s="56"/>
      <c r="Y61" s="57"/>
      <c r="Z61" s="58"/>
      <c r="AA61" s="125"/>
      <c r="AB61" s="69"/>
      <c r="AC61" s="69"/>
      <c r="AD61" s="213">
        <f t="shared" ref="AD61" si="61">SUM(Q61:AC61)</f>
        <v>0</v>
      </c>
      <c r="AE61" s="61">
        <f t="shared" si="56"/>
        <v>0</v>
      </c>
      <c r="AF61" s="62"/>
      <c r="AG61" s="62"/>
      <c r="AH61" s="63"/>
      <c r="AI61" s="62"/>
      <c r="AJ61" s="62"/>
      <c r="AK61" s="62"/>
      <c r="AL61" s="516"/>
      <c r="AM61" s="510"/>
      <c r="AN61" s="62">
        <f>ROUND(CEILING(AR61*('Summary '!$J$4/100+1),5),0)-1</f>
        <v>384</v>
      </c>
      <c r="AO61" s="63">
        <f t="shared" si="53"/>
        <v>0</v>
      </c>
      <c r="AP61" s="63">
        <f t="shared" si="54"/>
        <v>0</v>
      </c>
      <c r="AQ61" s="63"/>
      <c r="AR61" s="62">
        <v>314</v>
      </c>
      <c r="AS61" s="62"/>
      <c r="AT61" s="514"/>
      <c r="AU61" s="515"/>
      <c r="AV61" s="511">
        <f t="shared" si="57"/>
        <v>314</v>
      </c>
      <c r="AW61" s="511">
        <f t="shared" si="58"/>
        <v>314</v>
      </c>
      <c r="AX61" s="64"/>
      <c r="AY61" s="65"/>
      <c r="AZ61" s="66"/>
      <c r="BA61" s="126"/>
      <c r="BB61" s="291"/>
      <c r="BC61" s="45">
        <f t="shared" ref="BC61" si="62">SUM(AX61:BB61)</f>
        <v>0</v>
      </c>
      <c r="BD61" s="44">
        <f t="shared" ref="BD61" si="63">N61*BC61</f>
        <v>0</v>
      </c>
      <c r="BE61" s="512">
        <f t="shared" si="59"/>
        <v>329.7</v>
      </c>
      <c r="BF61" s="69"/>
      <c r="BG61" s="210">
        <f t="shared" si="60"/>
        <v>0</v>
      </c>
      <c r="BH61" s="512">
        <f t="shared" si="28"/>
        <v>345.40000000000003</v>
      </c>
      <c r="BI61" s="400"/>
      <c r="BJ61" s="44">
        <f t="shared" ref="BJ61" si="64">N61*BI61</f>
        <v>0</v>
      </c>
      <c r="BK61" s="512">
        <f t="shared" ref="BK61" si="65">AV61*(1.15+AO61+AP61)</f>
        <v>361.09999999999997</v>
      </c>
      <c r="BL61" s="400"/>
      <c r="BM61" s="210">
        <f t="shared" ref="BM61" si="66">N61*BL61</f>
        <v>0</v>
      </c>
      <c r="BN61" s="512">
        <f t="shared" ref="BN61" si="67">AV61*(1.2+AO61+AP61)</f>
        <v>376.8</v>
      </c>
      <c r="BO61" s="397">
        <f t="shared" ref="BO61" si="68">(AD61*AW61)+(BC61*BE61)+(BF61*BH61)+(BI61*BK61)+(BL61*BN61)</f>
        <v>0</v>
      </c>
      <c r="BP61" s="210">
        <f t="shared" ref="BP61" si="69">AD61+BC61+BF61+BI61+BL61</f>
        <v>0</v>
      </c>
      <c r="BQ61" s="44">
        <f t="shared" ref="BQ61" si="70">N61*BP61</f>
        <v>0</v>
      </c>
      <c r="BR61" s="70">
        <v>2816</v>
      </c>
      <c r="JY61" s="3"/>
      <c r="JZ61" s="3"/>
      <c r="KA61" s="3"/>
      <c r="KB61" s="3"/>
      <c r="KC61" s="3"/>
      <c r="KD61" s="3"/>
      <c r="KE61" s="3"/>
      <c r="KF61" s="3"/>
      <c r="KG61" s="3"/>
    </row>
    <row r="62" spans="1:293" ht="13" customHeight="1">
      <c r="A62" s="44" t="str">
        <f t="shared" ref="A62" si="71">"SQ6"&amp;REPT(0,4-LEN(BR62))&amp;BR62</f>
        <v>SQ62817</v>
      </c>
      <c r="B62" s="228" t="s">
        <v>445</v>
      </c>
      <c r="C62" s="228" t="s">
        <v>2293</v>
      </c>
      <c r="D62" s="228" t="s">
        <v>1504</v>
      </c>
      <c r="E62" s="445"/>
      <c r="F62" s="48"/>
      <c r="G62" s="656" t="s">
        <v>2298</v>
      </c>
      <c r="H62" s="283"/>
      <c r="I62" s="623" t="s">
        <v>1819</v>
      </c>
      <c r="J62" s="623" t="s">
        <v>1796</v>
      </c>
      <c r="K62" s="623" t="s">
        <v>1797</v>
      </c>
      <c r="L62" s="622" t="s">
        <v>1799</v>
      </c>
      <c r="M62" s="48">
        <v>1.3</v>
      </c>
      <c r="N62" s="44">
        <v>1</v>
      </c>
      <c r="O62" s="210"/>
      <c r="P62" s="210"/>
      <c r="Q62" s="49"/>
      <c r="R62" s="123"/>
      <c r="S62" s="51"/>
      <c r="T62" s="52"/>
      <c r="U62" s="124"/>
      <c r="V62" s="54"/>
      <c r="W62" s="55"/>
      <c r="X62" s="56"/>
      <c r="Y62" s="57"/>
      <c r="Z62" s="58"/>
      <c r="AA62" s="125"/>
      <c r="AB62" s="69"/>
      <c r="AC62" s="69"/>
      <c r="AD62" s="213">
        <f t="shared" ref="AD62" si="72">SUM(Q62:AC62)</f>
        <v>0</v>
      </c>
      <c r="AE62" s="61">
        <f t="shared" ref="AE62" si="73">N62*AD62</f>
        <v>0</v>
      </c>
      <c r="AF62" s="62"/>
      <c r="AG62" s="62"/>
      <c r="AH62" s="63"/>
      <c r="AI62" s="62"/>
      <c r="AJ62" s="62"/>
      <c r="AK62" s="62"/>
      <c r="AL62" s="516"/>
      <c r="AM62" s="510"/>
      <c r="AN62" s="62">
        <f>ROUND(CEILING(AR62*('Summary '!$J$4/100+1),5),0)-1</f>
        <v>329</v>
      </c>
      <c r="AO62" s="63">
        <f t="shared" ref="AO62" si="74">IF(P62=TRUE,-0.05,0)</f>
        <v>0</v>
      </c>
      <c r="AP62" s="63">
        <f t="shared" ref="AP62" si="75">IF(O62=TRUE,0.15,0)</f>
        <v>0</v>
      </c>
      <c r="AQ62" s="63"/>
      <c r="AR62" s="62">
        <v>269</v>
      </c>
      <c r="AS62" s="62"/>
      <c r="AT62" s="514"/>
      <c r="AU62" s="515"/>
      <c r="AV62" s="511">
        <f t="shared" ref="AV62" si="76">IF(OrderFormType="Wholesale",CEILING(AR62*ExchRate,ExchRateRoundUpTo),CEILING(AN62*ExchRate,ExchRateRoundUpTo)/1.22)</f>
        <v>269</v>
      </c>
      <c r="AW62" s="511">
        <f t="shared" ref="AW62" si="77">AV62*(1+AO62+AP62)</f>
        <v>269</v>
      </c>
      <c r="AX62" s="64"/>
      <c r="AY62" s="65"/>
      <c r="AZ62" s="66"/>
      <c r="BA62" s="126"/>
      <c r="BB62" s="291"/>
      <c r="BC62" s="45">
        <f t="shared" ref="BC62" si="78">SUM(AX62:BB62)</f>
        <v>0</v>
      </c>
      <c r="BD62" s="44">
        <f t="shared" ref="BD62" si="79">N62*BC62</f>
        <v>0</v>
      </c>
      <c r="BE62" s="512">
        <f t="shared" si="59"/>
        <v>282.45</v>
      </c>
      <c r="BF62" s="69"/>
      <c r="BG62" s="210">
        <f t="shared" ref="BG62" si="80">$N62*BF62</f>
        <v>0</v>
      </c>
      <c r="BH62" s="512">
        <f t="shared" si="28"/>
        <v>295.90000000000003</v>
      </c>
      <c r="BI62" s="400"/>
      <c r="BJ62" s="44">
        <f t="shared" ref="BJ62" si="81">N62*BI62</f>
        <v>0</v>
      </c>
      <c r="BK62" s="512">
        <f t="shared" ref="BK62" si="82">AV62*(1.15+AO62+AP62)</f>
        <v>309.34999999999997</v>
      </c>
      <c r="BL62" s="400"/>
      <c r="BM62" s="210">
        <f t="shared" ref="BM62" si="83">N62*BL62</f>
        <v>0</v>
      </c>
      <c r="BN62" s="512">
        <f t="shared" ref="BN62" si="84">AV62*(1.2+AO62+AP62)</f>
        <v>322.8</v>
      </c>
      <c r="BO62" s="397">
        <f t="shared" ref="BO62" si="85">(AD62*AW62)+(BC62*BE62)+(BF62*BH62)+(BI62*BK62)+(BL62*BN62)</f>
        <v>0</v>
      </c>
      <c r="BP62" s="210">
        <f t="shared" ref="BP62" si="86">AD62+BC62+BF62+BI62+BL62</f>
        <v>0</v>
      </c>
      <c r="BQ62" s="44">
        <f t="shared" ref="BQ62" si="87">N62*BP62</f>
        <v>0</v>
      </c>
      <c r="BR62" s="70">
        <v>2817</v>
      </c>
      <c r="JY62" s="3"/>
      <c r="JZ62" s="3"/>
      <c r="KA62" s="3"/>
      <c r="KB62" s="3"/>
      <c r="KC62" s="3"/>
      <c r="KD62" s="3"/>
      <c r="KE62" s="3"/>
      <c r="KF62" s="3"/>
      <c r="KG62" s="3"/>
    </row>
    <row r="63" spans="1:293" ht="13" customHeight="1">
      <c r="A63" s="44" t="str">
        <f t="shared" ref="A63:A64" si="88">"SQ6"&amp;REPT(0,4-LEN(BR63))&amp;BR63</f>
        <v>SQ62687</v>
      </c>
      <c r="B63" s="228" t="s">
        <v>445</v>
      </c>
      <c r="C63" s="228" t="s">
        <v>1856</v>
      </c>
      <c r="D63" s="228" t="s">
        <v>1504</v>
      </c>
      <c r="E63" s="445"/>
      <c r="F63" s="48"/>
      <c r="G63" s="654" t="s">
        <v>2086</v>
      </c>
      <c r="H63" s="283"/>
      <c r="I63" s="623" t="s">
        <v>1819</v>
      </c>
      <c r="J63" s="623" t="s">
        <v>1796</v>
      </c>
      <c r="K63" s="623" t="s">
        <v>1797</v>
      </c>
      <c r="L63" s="622" t="s">
        <v>1799</v>
      </c>
      <c r="M63" s="48">
        <v>2</v>
      </c>
      <c r="N63" s="44">
        <v>1</v>
      </c>
      <c r="O63" s="210"/>
      <c r="P63" s="210"/>
      <c r="Q63" s="49"/>
      <c r="R63" s="123"/>
      <c r="S63" s="51"/>
      <c r="T63" s="52"/>
      <c r="U63" s="124"/>
      <c r="V63" s="54"/>
      <c r="W63" s="55"/>
      <c r="X63" s="56"/>
      <c r="Y63" s="57"/>
      <c r="Z63" s="58"/>
      <c r="AA63" s="125"/>
      <c r="AB63" s="69"/>
      <c r="AC63" s="69"/>
      <c r="AD63" s="213">
        <f t="shared" si="16"/>
        <v>0</v>
      </c>
      <c r="AE63" s="61">
        <f t="shared" ref="AE63:AE64" si="89">N63*AD63</f>
        <v>0</v>
      </c>
      <c r="AF63" s="62"/>
      <c r="AG63" s="62"/>
      <c r="AH63" s="63"/>
      <c r="AI63" s="62"/>
      <c r="AJ63" s="62"/>
      <c r="AK63" s="62"/>
      <c r="AL63" s="516"/>
      <c r="AM63" s="510"/>
      <c r="AN63" s="62">
        <f>ROUND(CEILING(AR63*('Summary '!$J$4/100+1),5),0)-1</f>
        <v>379</v>
      </c>
      <c r="AO63" s="63">
        <f t="shared" ref="AO63:AO64" si="90">IF(P63=TRUE,-0.05,0)</f>
        <v>0</v>
      </c>
      <c r="AP63" s="63">
        <f t="shared" ref="AP63:AP64" si="91">IF(O63=TRUE,0.15,0)</f>
        <v>0</v>
      </c>
      <c r="AQ63" s="63"/>
      <c r="AR63" s="62">
        <v>309</v>
      </c>
      <c r="AS63" s="62"/>
      <c r="AT63" s="514"/>
      <c r="AU63" s="515"/>
      <c r="AV63" s="511">
        <f t="shared" ref="AV63:AV64" si="92">IF(OrderFormType="Wholesale",CEILING(AR63*ExchRate,ExchRateRoundUpTo),CEILING(AN63*ExchRate,ExchRateRoundUpTo)/1.22)</f>
        <v>309</v>
      </c>
      <c r="AW63" s="511">
        <f t="shared" ref="AW63:AW64" si="93">AV63*(1+AO63+AP63)</f>
        <v>309</v>
      </c>
      <c r="AX63" s="64"/>
      <c r="AY63" s="65"/>
      <c r="AZ63" s="66"/>
      <c r="BA63" s="126"/>
      <c r="BB63" s="291"/>
      <c r="BC63" s="45">
        <f t="shared" si="25"/>
        <v>0</v>
      </c>
      <c r="BD63" s="44">
        <f t="shared" si="26"/>
        <v>0</v>
      </c>
      <c r="BE63" s="512">
        <f t="shared" si="59"/>
        <v>324.45</v>
      </c>
      <c r="BF63" s="69"/>
      <c r="BG63" s="210">
        <f t="shared" ref="BG63:BG64" si="94">$N63*BF63</f>
        <v>0</v>
      </c>
      <c r="BH63" s="512">
        <f t="shared" si="28"/>
        <v>339.90000000000003</v>
      </c>
      <c r="BI63" s="400"/>
      <c r="BJ63" s="44">
        <f t="shared" si="29"/>
        <v>0</v>
      </c>
      <c r="BK63" s="512">
        <f t="shared" si="30"/>
        <v>355.34999999999997</v>
      </c>
      <c r="BL63" s="400"/>
      <c r="BM63" s="210">
        <f t="shared" si="31"/>
        <v>0</v>
      </c>
      <c r="BN63" s="512">
        <f t="shared" si="32"/>
        <v>370.8</v>
      </c>
      <c r="BO63" s="397">
        <f t="shared" si="33"/>
        <v>0</v>
      </c>
      <c r="BP63" s="210">
        <f t="shared" si="34"/>
        <v>0</v>
      </c>
      <c r="BQ63" s="44">
        <f t="shared" si="35"/>
        <v>0</v>
      </c>
      <c r="BR63" s="70">
        <v>2687</v>
      </c>
      <c r="JY63" s="3"/>
      <c r="JZ63" s="3"/>
      <c r="KA63" s="3"/>
      <c r="KB63" s="3"/>
      <c r="KC63" s="3"/>
      <c r="KD63" s="3"/>
      <c r="KE63" s="3"/>
      <c r="KF63" s="3"/>
      <c r="KG63" s="3"/>
    </row>
    <row r="64" spans="1:293" ht="13" customHeight="1">
      <c r="A64" s="44" t="str">
        <f t="shared" si="88"/>
        <v>SQ62818</v>
      </c>
      <c r="B64" s="228" t="s">
        <v>445</v>
      </c>
      <c r="C64" s="228" t="s">
        <v>2294</v>
      </c>
      <c r="D64" s="228" t="s">
        <v>1504</v>
      </c>
      <c r="E64" s="445"/>
      <c r="F64" s="48"/>
      <c r="G64" s="656" t="s">
        <v>2299</v>
      </c>
      <c r="H64" s="283"/>
      <c r="I64" s="623" t="s">
        <v>1819</v>
      </c>
      <c r="J64" s="623" t="s">
        <v>1796</v>
      </c>
      <c r="K64" s="623" t="s">
        <v>1797</v>
      </c>
      <c r="L64" s="622" t="s">
        <v>1799</v>
      </c>
      <c r="M64" s="48">
        <v>11.4</v>
      </c>
      <c r="N64" s="44">
        <v>1</v>
      </c>
      <c r="O64" s="210"/>
      <c r="P64" s="210"/>
      <c r="Q64" s="49"/>
      <c r="R64" s="123"/>
      <c r="S64" s="51"/>
      <c r="T64" s="52"/>
      <c r="U64" s="124"/>
      <c r="V64" s="54"/>
      <c r="W64" s="55"/>
      <c r="X64" s="56"/>
      <c r="Y64" s="57"/>
      <c r="Z64" s="58"/>
      <c r="AA64" s="125"/>
      <c r="AB64" s="69"/>
      <c r="AC64" s="69"/>
      <c r="AD64" s="213">
        <f t="shared" si="16"/>
        <v>0</v>
      </c>
      <c r="AE64" s="61">
        <f t="shared" si="89"/>
        <v>0</v>
      </c>
      <c r="AF64" s="62"/>
      <c r="AG64" s="62"/>
      <c r="AH64" s="63"/>
      <c r="AI64" s="62"/>
      <c r="AJ64" s="62"/>
      <c r="AK64" s="62"/>
      <c r="AL64" s="516"/>
      <c r="AM64" s="510"/>
      <c r="AN64" s="62">
        <f>ROUND(CEILING(AR64*('Summary '!$J$4/100+1),5),0)-1</f>
        <v>329</v>
      </c>
      <c r="AO64" s="63">
        <f t="shared" si="90"/>
        <v>0</v>
      </c>
      <c r="AP64" s="63">
        <f t="shared" si="91"/>
        <v>0</v>
      </c>
      <c r="AQ64" s="63"/>
      <c r="AR64" s="62">
        <v>269</v>
      </c>
      <c r="AS64" s="62"/>
      <c r="AT64" s="514"/>
      <c r="AU64" s="515"/>
      <c r="AV64" s="511">
        <f t="shared" si="92"/>
        <v>269</v>
      </c>
      <c r="AW64" s="511">
        <f t="shared" si="93"/>
        <v>269</v>
      </c>
      <c r="AX64" s="64"/>
      <c r="AY64" s="65"/>
      <c r="AZ64" s="66"/>
      <c r="BA64" s="126"/>
      <c r="BB64" s="291"/>
      <c r="BC64" s="45">
        <f t="shared" si="25"/>
        <v>0</v>
      </c>
      <c r="BD64" s="44">
        <f t="shared" si="26"/>
        <v>0</v>
      </c>
      <c r="BE64" s="512">
        <f t="shared" si="59"/>
        <v>282.45</v>
      </c>
      <c r="BF64" s="69"/>
      <c r="BG64" s="210">
        <f t="shared" si="94"/>
        <v>0</v>
      </c>
      <c r="BH64" s="512">
        <f t="shared" si="28"/>
        <v>295.90000000000003</v>
      </c>
      <c r="BI64" s="400"/>
      <c r="BJ64" s="44">
        <f t="shared" si="29"/>
        <v>0</v>
      </c>
      <c r="BK64" s="512">
        <f t="shared" si="30"/>
        <v>309.34999999999997</v>
      </c>
      <c r="BL64" s="400"/>
      <c r="BM64" s="210">
        <f t="shared" si="31"/>
        <v>0</v>
      </c>
      <c r="BN64" s="512">
        <f t="shared" si="32"/>
        <v>322.8</v>
      </c>
      <c r="BO64" s="397">
        <f t="shared" si="33"/>
        <v>0</v>
      </c>
      <c r="BP64" s="210">
        <f t="shared" si="34"/>
        <v>0</v>
      </c>
      <c r="BQ64" s="44">
        <f t="shared" si="35"/>
        <v>0</v>
      </c>
      <c r="BR64" s="70">
        <v>2818</v>
      </c>
      <c r="JY64" s="3"/>
      <c r="JZ64" s="3"/>
      <c r="KA64" s="3"/>
      <c r="KB64" s="3"/>
      <c r="KC64" s="3"/>
      <c r="KD64" s="3"/>
      <c r="KE64" s="3"/>
      <c r="KF64" s="3"/>
      <c r="KG64" s="3"/>
    </row>
    <row r="65" spans="1:293" ht="13" customHeight="1">
      <c r="A65" s="44" t="str">
        <f t="shared" ref="A65:A66" si="95">"SQ6"&amp;REPT(0,4-LEN(BR65))&amp;BR65</f>
        <v>SQ62698</v>
      </c>
      <c r="B65" s="228" t="s">
        <v>445</v>
      </c>
      <c r="C65" s="228" t="s">
        <v>1869</v>
      </c>
      <c r="D65" s="228" t="s">
        <v>1504</v>
      </c>
      <c r="E65" s="445"/>
      <c r="F65" s="48"/>
      <c r="G65" s="654" t="s">
        <v>2087</v>
      </c>
      <c r="H65" s="283"/>
      <c r="I65" s="623" t="s">
        <v>1819</v>
      </c>
      <c r="J65" s="623" t="s">
        <v>1796</v>
      </c>
      <c r="K65" s="623" t="s">
        <v>1797</v>
      </c>
      <c r="L65" s="622" t="s">
        <v>1799</v>
      </c>
      <c r="M65" s="48">
        <v>2</v>
      </c>
      <c r="N65" s="44">
        <v>1</v>
      </c>
      <c r="O65" s="210"/>
      <c r="P65" s="210"/>
      <c r="Q65" s="49"/>
      <c r="R65" s="123"/>
      <c r="S65" s="51"/>
      <c r="T65" s="52"/>
      <c r="U65" s="124"/>
      <c r="V65" s="54"/>
      <c r="W65" s="55"/>
      <c r="X65" s="56"/>
      <c r="Y65" s="57"/>
      <c r="Z65" s="58"/>
      <c r="AA65" s="125"/>
      <c r="AB65" s="69"/>
      <c r="AC65" s="69"/>
      <c r="AD65" s="213">
        <f t="shared" si="16"/>
        <v>0</v>
      </c>
      <c r="AE65" s="61">
        <f t="shared" ref="AE65:AE66" si="96">N65*AD65</f>
        <v>0</v>
      </c>
      <c r="AF65" s="62"/>
      <c r="AG65" s="62"/>
      <c r="AH65" s="63"/>
      <c r="AI65" s="62"/>
      <c r="AJ65" s="62"/>
      <c r="AK65" s="62"/>
      <c r="AL65" s="516"/>
      <c r="AM65" s="510"/>
      <c r="AN65" s="62">
        <f>ROUND(CEILING(AR65*('Summary '!$J$4/100+1),5),0)-1</f>
        <v>414</v>
      </c>
      <c r="AO65" s="63">
        <f t="shared" ref="AO65:AO66" si="97">IF(P65=TRUE,-0.05,0)</f>
        <v>0</v>
      </c>
      <c r="AP65" s="63">
        <f t="shared" ref="AP65:AP66" si="98">IF(O65=TRUE,0.15,0)</f>
        <v>0</v>
      </c>
      <c r="AQ65" s="63"/>
      <c r="AR65" s="62">
        <v>339</v>
      </c>
      <c r="AS65" s="62"/>
      <c r="AT65" s="514"/>
      <c r="AU65" s="515"/>
      <c r="AV65" s="511">
        <f t="shared" ref="AV65:AV66" si="99">IF(OrderFormType="Wholesale",CEILING(AR65*ExchRate,ExchRateRoundUpTo),CEILING(AN65*ExchRate,ExchRateRoundUpTo)/1.22)</f>
        <v>339</v>
      </c>
      <c r="AW65" s="511">
        <f t="shared" ref="AW65:AW66" si="100">AV65*(1+AO65+AP65)</f>
        <v>339</v>
      </c>
      <c r="AX65" s="64"/>
      <c r="AY65" s="65"/>
      <c r="AZ65" s="66"/>
      <c r="BA65" s="126"/>
      <c r="BB65" s="291"/>
      <c r="BC65" s="45">
        <f t="shared" si="25"/>
        <v>0</v>
      </c>
      <c r="BD65" s="44">
        <f t="shared" si="26"/>
        <v>0</v>
      </c>
      <c r="BE65" s="512">
        <f t="shared" si="59"/>
        <v>355.95</v>
      </c>
      <c r="BF65" s="69"/>
      <c r="BG65" s="210">
        <f t="shared" ref="BG65:BG66" si="101">$N65*BF65</f>
        <v>0</v>
      </c>
      <c r="BH65" s="512">
        <f t="shared" si="28"/>
        <v>372.90000000000003</v>
      </c>
      <c r="BI65" s="400"/>
      <c r="BJ65" s="44">
        <f t="shared" si="29"/>
        <v>0</v>
      </c>
      <c r="BK65" s="512">
        <f t="shared" si="30"/>
        <v>389.84999999999997</v>
      </c>
      <c r="BL65" s="400"/>
      <c r="BM65" s="210">
        <f t="shared" si="31"/>
        <v>0</v>
      </c>
      <c r="BN65" s="512">
        <f t="shared" si="32"/>
        <v>406.8</v>
      </c>
      <c r="BO65" s="397">
        <f t="shared" si="33"/>
        <v>0</v>
      </c>
      <c r="BP65" s="210">
        <f t="shared" si="34"/>
        <v>0</v>
      </c>
      <c r="BQ65" s="44">
        <f t="shared" si="35"/>
        <v>0</v>
      </c>
      <c r="BR65" s="70">
        <v>2698</v>
      </c>
      <c r="JY65" s="3"/>
      <c r="JZ65" s="3"/>
      <c r="KA65" s="3"/>
      <c r="KB65" s="3"/>
      <c r="KC65" s="3"/>
      <c r="KD65" s="3"/>
      <c r="KE65" s="3"/>
      <c r="KF65" s="3"/>
      <c r="KG65" s="3"/>
    </row>
    <row r="66" spans="1:293" ht="13" customHeight="1">
      <c r="A66" s="44" t="str">
        <f t="shared" si="95"/>
        <v>SQ62819</v>
      </c>
      <c r="B66" s="228" t="s">
        <v>445</v>
      </c>
      <c r="C66" s="228" t="s">
        <v>2295</v>
      </c>
      <c r="D66" s="228" t="s">
        <v>1504</v>
      </c>
      <c r="E66" s="445"/>
      <c r="F66" s="48"/>
      <c r="G66" s="656" t="s">
        <v>2298</v>
      </c>
      <c r="H66" s="283"/>
      <c r="I66" s="623" t="s">
        <v>1819</v>
      </c>
      <c r="J66" s="623" t="s">
        <v>1796</v>
      </c>
      <c r="K66" s="623" t="s">
        <v>1797</v>
      </c>
      <c r="L66" s="622" t="s">
        <v>1799</v>
      </c>
      <c r="M66" s="48">
        <v>1.4</v>
      </c>
      <c r="N66" s="44">
        <v>1</v>
      </c>
      <c r="O66" s="210"/>
      <c r="P66" s="210"/>
      <c r="Q66" s="49"/>
      <c r="R66" s="123"/>
      <c r="S66" s="51"/>
      <c r="T66" s="52"/>
      <c r="U66" s="124"/>
      <c r="V66" s="54"/>
      <c r="W66" s="55"/>
      <c r="X66" s="56"/>
      <c r="Y66" s="57"/>
      <c r="Z66" s="58"/>
      <c r="AA66" s="125"/>
      <c r="AB66" s="69"/>
      <c r="AC66" s="69"/>
      <c r="AD66" s="213">
        <f t="shared" ref="AD66" si="102">SUM(Q66:AC66)</f>
        <v>0</v>
      </c>
      <c r="AE66" s="61">
        <f t="shared" si="96"/>
        <v>0</v>
      </c>
      <c r="AF66" s="62"/>
      <c r="AG66" s="62"/>
      <c r="AH66" s="63"/>
      <c r="AI66" s="62"/>
      <c r="AJ66" s="62"/>
      <c r="AK66" s="62"/>
      <c r="AL66" s="516"/>
      <c r="AM66" s="510"/>
      <c r="AN66" s="62">
        <f>ROUND(CEILING(AR66*('Summary '!$J$4/100+1),5),0)-1</f>
        <v>334</v>
      </c>
      <c r="AO66" s="63">
        <f t="shared" si="97"/>
        <v>0</v>
      </c>
      <c r="AP66" s="63">
        <f t="shared" si="98"/>
        <v>0</v>
      </c>
      <c r="AQ66" s="63"/>
      <c r="AR66" s="62">
        <v>274</v>
      </c>
      <c r="AS66" s="62"/>
      <c r="AT66" s="514"/>
      <c r="AU66" s="515"/>
      <c r="AV66" s="511">
        <f t="shared" si="99"/>
        <v>274</v>
      </c>
      <c r="AW66" s="511">
        <f t="shared" si="100"/>
        <v>274</v>
      </c>
      <c r="AX66" s="64"/>
      <c r="AY66" s="65"/>
      <c r="AZ66" s="66"/>
      <c r="BA66" s="126"/>
      <c r="BB66" s="291"/>
      <c r="BC66" s="45">
        <f t="shared" ref="BC66" si="103">SUM(AX66:BB66)</f>
        <v>0</v>
      </c>
      <c r="BD66" s="44">
        <f t="shared" ref="BD66" si="104">N66*BC66</f>
        <v>0</v>
      </c>
      <c r="BE66" s="512">
        <f t="shared" si="59"/>
        <v>287.7</v>
      </c>
      <c r="BF66" s="69"/>
      <c r="BG66" s="210">
        <f t="shared" si="101"/>
        <v>0</v>
      </c>
      <c r="BH66" s="512">
        <f t="shared" si="28"/>
        <v>301.40000000000003</v>
      </c>
      <c r="BI66" s="400"/>
      <c r="BJ66" s="44">
        <f t="shared" ref="BJ66" si="105">N66*BI66</f>
        <v>0</v>
      </c>
      <c r="BK66" s="512">
        <f t="shared" ref="BK66" si="106">AV66*(1.15+AO66+AP66)</f>
        <v>315.09999999999997</v>
      </c>
      <c r="BL66" s="400"/>
      <c r="BM66" s="210">
        <f t="shared" ref="BM66" si="107">N66*BL66</f>
        <v>0</v>
      </c>
      <c r="BN66" s="512">
        <f t="shared" ref="BN66" si="108">AV66*(1.2+AO66+AP66)</f>
        <v>328.8</v>
      </c>
      <c r="BO66" s="397">
        <f t="shared" ref="BO66" si="109">(AD66*AW66)+(BC66*BE66)+(BF66*BH66)+(BI66*BK66)+(BL66*BN66)</f>
        <v>0</v>
      </c>
      <c r="BP66" s="210">
        <f t="shared" ref="BP66" si="110">AD66+BC66+BF66+BI66+BL66</f>
        <v>0</v>
      </c>
      <c r="BQ66" s="44">
        <f t="shared" ref="BQ66" si="111">N66*BP66</f>
        <v>0</v>
      </c>
      <c r="BR66" s="70">
        <v>2819</v>
      </c>
      <c r="JY66" s="3"/>
      <c r="JZ66" s="3"/>
      <c r="KA66" s="3"/>
      <c r="KB66" s="3"/>
      <c r="KC66" s="3"/>
      <c r="KD66" s="3"/>
      <c r="KE66" s="3"/>
      <c r="KF66" s="3"/>
      <c r="KG66" s="3"/>
    </row>
    <row r="67" spans="1:293" ht="13" customHeight="1">
      <c r="A67" s="44" t="str">
        <f t="shared" ref="A67" si="112">"SQ6"&amp;REPT(0,4-LEN(BR67))&amp;BR67</f>
        <v>SQ62820</v>
      </c>
      <c r="B67" s="228" t="s">
        <v>445</v>
      </c>
      <c r="C67" s="228" t="s">
        <v>2296</v>
      </c>
      <c r="D67" s="228" t="s">
        <v>1504</v>
      </c>
      <c r="E67" s="445"/>
      <c r="F67" s="48"/>
      <c r="G67" s="656" t="s">
        <v>2300</v>
      </c>
      <c r="H67" s="283"/>
      <c r="I67" s="623" t="s">
        <v>1819</v>
      </c>
      <c r="J67" s="623" t="s">
        <v>1796</v>
      </c>
      <c r="K67" s="623" t="s">
        <v>1797</v>
      </c>
      <c r="L67" s="622" t="s">
        <v>1799</v>
      </c>
      <c r="M67" s="48">
        <v>2.2000000000000002</v>
      </c>
      <c r="N67" s="44">
        <v>1</v>
      </c>
      <c r="O67" s="210"/>
      <c r="P67" s="210"/>
      <c r="Q67" s="49"/>
      <c r="R67" s="123"/>
      <c r="S67" s="51"/>
      <c r="T67" s="52"/>
      <c r="U67" s="124"/>
      <c r="V67" s="54"/>
      <c r="W67" s="55"/>
      <c r="X67" s="56"/>
      <c r="Y67" s="57"/>
      <c r="Z67" s="58"/>
      <c r="AA67" s="125"/>
      <c r="AB67" s="69"/>
      <c r="AC67" s="69"/>
      <c r="AD67" s="213">
        <f t="shared" ref="AD67" si="113">SUM(Q67:AC67)</f>
        <v>0</v>
      </c>
      <c r="AE67" s="61">
        <f t="shared" ref="AE67" si="114">N67*AD67</f>
        <v>0</v>
      </c>
      <c r="AF67" s="62"/>
      <c r="AG67" s="62"/>
      <c r="AH67" s="63"/>
      <c r="AI67" s="62"/>
      <c r="AJ67" s="62"/>
      <c r="AK67" s="62"/>
      <c r="AL67" s="516"/>
      <c r="AM67" s="510"/>
      <c r="AN67" s="62">
        <f>ROUND(CEILING(AR67*('Summary '!$J$4/100+1),5),0)-1</f>
        <v>419</v>
      </c>
      <c r="AO67" s="63">
        <f t="shared" ref="AO67" si="115">IF(P67=TRUE,-0.05,0)</f>
        <v>0</v>
      </c>
      <c r="AP67" s="63">
        <f t="shared" ref="AP67" si="116">IF(O67=TRUE,0.15,0)</f>
        <v>0</v>
      </c>
      <c r="AQ67" s="63"/>
      <c r="AR67" s="62">
        <v>344</v>
      </c>
      <c r="AS67" s="62"/>
      <c r="AT67" s="514"/>
      <c r="AU67" s="515"/>
      <c r="AV67" s="511">
        <f t="shared" ref="AV67" si="117">IF(OrderFormType="Wholesale",CEILING(AR67*ExchRate,ExchRateRoundUpTo),CEILING(AN67*ExchRate,ExchRateRoundUpTo)/1.22)</f>
        <v>344</v>
      </c>
      <c r="AW67" s="511">
        <f t="shared" ref="AW67" si="118">AV67*(1+AO67+AP67)</f>
        <v>344</v>
      </c>
      <c r="AX67" s="64"/>
      <c r="AY67" s="65"/>
      <c r="AZ67" s="66"/>
      <c r="BA67" s="126"/>
      <c r="BB67" s="291"/>
      <c r="BC67" s="45">
        <f t="shared" ref="BC67" si="119">SUM(AX67:BB67)</f>
        <v>0</v>
      </c>
      <c r="BD67" s="44">
        <f t="shared" ref="BD67" si="120">N67*BC67</f>
        <v>0</v>
      </c>
      <c r="BE67" s="512">
        <f t="shared" si="59"/>
        <v>361.2</v>
      </c>
      <c r="BF67" s="69"/>
      <c r="BG67" s="210">
        <f t="shared" ref="BG67" si="121">$N67*BF67</f>
        <v>0</v>
      </c>
      <c r="BH67" s="512">
        <f t="shared" si="28"/>
        <v>378.40000000000003</v>
      </c>
      <c r="BI67" s="400"/>
      <c r="BJ67" s="44">
        <f t="shared" ref="BJ67" si="122">N67*BI67</f>
        <v>0</v>
      </c>
      <c r="BK67" s="512">
        <f t="shared" ref="BK67" si="123">AV67*(1.15+AO67+AP67)</f>
        <v>395.59999999999997</v>
      </c>
      <c r="BL67" s="400"/>
      <c r="BM67" s="210">
        <f t="shared" ref="BM67" si="124">N67*BL67</f>
        <v>0</v>
      </c>
      <c r="BN67" s="512">
        <f t="shared" ref="BN67" si="125">AV67*(1.2+AO67+AP67)</f>
        <v>412.8</v>
      </c>
      <c r="BO67" s="397">
        <f t="shared" ref="BO67" si="126">(AD67*AW67)+(BC67*BE67)+(BF67*BH67)+(BI67*BK67)+(BL67*BN67)</f>
        <v>0</v>
      </c>
      <c r="BP67" s="210">
        <f t="shared" ref="BP67" si="127">AD67+BC67+BF67+BI67+BL67</f>
        <v>0</v>
      </c>
      <c r="BQ67" s="44">
        <f t="shared" ref="BQ67" si="128">N67*BP67</f>
        <v>0</v>
      </c>
      <c r="BR67" s="70">
        <v>2820</v>
      </c>
      <c r="JY67" s="3"/>
      <c r="JZ67" s="3"/>
      <c r="KA67" s="3"/>
      <c r="KB67" s="3"/>
      <c r="KC67" s="3"/>
      <c r="KD67" s="3"/>
      <c r="KE67" s="3"/>
      <c r="KF67" s="3"/>
      <c r="KG67" s="3"/>
    </row>
    <row r="68" spans="1:293" ht="17">
      <c r="A68" s="207"/>
      <c r="B68" s="207"/>
      <c r="C68" s="300" t="s">
        <v>497</v>
      </c>
      <c r="D68" s="216"/>
      <c r="E68" s="216"/>
      <c r="F68" s="217"/>
      <c r="G68" s="217"/>
      <c r="H68" s="285"/>
      <c r="I68" s="632"/>
      <c r="J68" s="632"/>
      <c r="K68" s="632"/>
      <c r="L68" s="632"/>
      <c r="M68" s="217"/>
      <c r="N68" s="218"/>
      <c r="O68" s="218"/>
      <c r="P68" s="218"/>
      <c r="Q68" s="245"/>
      <c r="R68" s="219"/>
      <c r="S68" s="219"/>
      <c r="T68" s="219"/>
      <c r="U68" s="220"/>
      <c r="V68" s="219"/>
      <c r="W68" s="219"/>
      <c r="X68" s="221"/>
      <c r="Y68" s="219"/>
      <c r="Z68" s="221"/>
      <c r="AA68" s="221"/>
      <c r="AB68" s="565"/>
      <c r="AC68" s="565"/>
      <c r="AD68" s="209"/>
      <c r="AE68" s="209"/>
      <c r="AF68" s="209"/>
      <c r="AG68" s="209"/>
      <c r="AH68" s="209"/>
      <c r="AI68" s="209"/>
      <c r="AJ68" s="209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565"/>
      <c r="AY68" s="565"/>
      <c r="AZ68" s="565"/>
      <c r="BA68" s="565"/>
      <c r="BB68" s="565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1"/>
      <c r="BR68" s="222"/>
      <c r="JY68" s="3"/>
      <c r="JZ68" s="3"/>
      <c r="KA68" s="3"/>
      <c r="KB68" s="3"/>
      <c r="KC68" s="3"/>
      <c r="KD68" s="3"/>
      <c r="KE68" s="3"/>
      <c r="KF68" s="3"/>
      <c r="KG68" s="3"/>
    </row>
    <row r="69" spans="1:293" ht="13" customHeight="1">
      <c r="A69" s="44" t="str">
        <f t="shared" ref="A69:A92" si="129">"SQ6"&amp;REPT(0,4-LEN(BR69))&amp;BR69</f>
        <v>SQ60817</v>
      </c>
      <c r="B69" s="228" t="s">
        <v>497</v>
      </c>
      <c r="C69" s="150" t="s">
        <v>385</v>
      </c>
      <c r="D69" s="150" t="s">
        <v>65</v>
      </c>
      <c r="E69" s="445"/>
      <c r="F69" s="615" t="s">
        <v>344</v>
      </c>
      <c r="G69" s="654" t="s">
        <v>2088</v>
      </c>
      <c r="H69" s="616" t="s">
        <v>74</v>
      </c>
      <c r="I69" s="631" t="s">
        <v>1798</v>
      </c>
      <c r="J69" s="636" t="s">
        <v>1796</v>
      </c>
      <c r="K69" s="636" t="s">
        <v>1797</v>
      </c>
      <c r="L69" s="631" t="s">
        <v>1795</v>
      </c>
      <c r="M69" s="628">
        <v>3.8</v>
      </c>
      <c r="N69" s="44">
        <v>1</v>
      </c>
      <c r="O69" s="210"/>
      <c r="P69" s="210"/>
      <c r="Q69" s="49"/>
      <c r="R69" s="123"/>
      <c r="S69" s="51"/>
      <c r="T69" s="52"/>
      <c r="U69" s="124"/>
      <c r="V69" s="54"/>
      <c r="W69" s="55"/>
      <c r="X69" s="56"/>
      <c r="Y69" s="57"/>
      <c r="Z69" s="58"/>
      <c r="AA69" s="125"/>
      <c r="AB69" s="69"/>
      <c r="AC69" s="69"/>
      <c r="AD69" s="213">
        <f t="shared" ref="AD69:AD152" si="130">SUM(Q69:AC69)</f>
        <v>0</v>
      </c>
      <c r="AE69" s="61">
        <f t="shared" ref="AE69:AE92" si="131">N69*AD69</f>
        <v>0</v>
      </c>
      <c r="AF69" s="62"/>
      <c r="AG69" s="62"/>
      <c r="AH69" s="63"/>
      <c r="AI69" s="589"/>
      <c r="AJ69" s="62"/>
      <c r="AK69" s="62"/>
      <c r="AL69" s="516"/>
      <c r="AM69" s="510"/>
      <c r="AN69" s="62">
        <f>ROUND(CEILING(AR69*('Summary '!$J$4/100+1),5),0)-1</f>
        <v>324</v>
      </c>
      <c r="AO69" s="63">
        <f t="shared" si="53"/>
        <v>0</v>
      </c>
      <c r="AP69" s="63">
        <f t="shared" si="54"/>
        <v>0</v>
      </c>
      <c r="AQ69" s="63"/>
      <c r="AR69" s="62">
        <v>264</v>
      </c>
      <c r="AS69" s="62"/>
      <c r="AT69" s="514"/>
      <c r="AU69" s="515"/>
      <c r="AV69" s="511">
        <f t="shared" ref="AV69:AV100" si="132">IF(OrderFormType="Wholesale",CEILING(AR69*ExchRate,ExchRateRoundUpTo),CEILING(AN69*ExchRate,ExchRateRoundUpTo)/1.22)</f>
        <v>264</v>
      </c>
      <c r="AW69" s="511">
        <f t="shared" ref="AW69:AW100" si="133">AV69*(1+AO69+AP69)</f>
        <v>264</v>
      </c>
      <c r="AX69" s="64"/>
      <c r="AY69" s="65"/>
      <c r="AZ69" s="66"/>
      <c r="BA69" s="126"/>
      <c r="BB69" s="291"/>
      <c r="BC69" s="45">
        <f t="shared" ref="BC69:BC100" si="134">SUM(AX69:BB69)</f>
        <v>0</v>
      </c>
      <c r="BD69" s="44">
        <f t="shared" ref="BD69:BD100" si="135">N69*BC69</f>
        <v>0</v>
      </c>
      <c r="BE69" s="512">
        <f t="shared" ref="BE69:BE100" si="136">AV69*(1.05+AO69+AP69)</f>
        <v>277.2</v>
      </c>
      <c r="BF69" s="69"/>
      <c r="BG69" s="210">
        <f t="shared" si="20"/>
        <v>0</v>
      </c>
      <c r="BH69" s="512">
        <f t="shared" ref="BH69:BH121" si="137">$AV69*(1.1+$AO69+$AP69)</f>
        <v>290.40000000000003</v>
      </c>
      <c r="BI69" s="400"/>
      <c r="BJ69" s="44">
        <f t="shared" ref="BJ69:BJ100" si="138">N69*BI69</f>
        <v>0</v>
      </c>
      <c r="BK69" s="512">
        <f t="shared" ref="BK69:BK100" si="139">AV69*(1.15+AO69+AP69)</f>
        <v>303.59999999999997</v>
      </c>
      <c r="BL69" s="400"/>
      <c r="BM69" s="210">
        <f t="shared" ref="BM69:BM100" si="140">N69*BL69</f>
        <v>0</v>
      </c>
      <c r="BN69" s="512">
        <f t="shared" ref="BN69:BN100" si="141">AV69*(1.2+AO69+AP69)</f>
        <v>316.8</v>
      </c>
      <c r="BO69" s="397">
        <f t="shared" ref="BO69:BO100" si="142">(AD69*AW69)+(BC69*BE69)+(BF69*BH69)+(BI69*BK69)+(BL69*BN69)</f>
        <v>0</v>
      </c>
      <c r="BP69" s="210">
        <f t="shared" ref="BP69:BP100" si="143">AD69+BC69+BF69+BI69+BL69</f>
        <v>0</v>
      </c>
      <c r="BQ69" s="44">
        <f t="shared" ref="BQ69:BQ100" si="144">N69*BP69</f>
        <v>0</v>
      </c>
      <c r="BR69" s="70">
        <v>817</v>
      </c>
      <c r="BS69" s="3"/>
      <c r="JY69" s="3"/>
      <c r="JZ69" s="3"/>
      <c r="KA69" s="3"/>
      <c r="KB69" s="3"/>
      <c r="KC69" s="3"/>
      <c r="KD69" s="3"/>
      <c r="KE69" s="3"/>
      <c r="KF69" s="3"/>
      <c r="KG69" s="3"/>
    </row>
    <row r="70" spans="1:293" ht="13" customHeight="1">
      <c r="A70" s="44" t="str">
        <f t="shared" si="129"/>
        <v>SQ60818</v>
      </c>
      <c r="B70" s="228" t="s">
        <v>497</v>
      </c>
      <c r="C70" s="150" t="s">
        <v>386</v>
      </c>
      <c r="D70" s="150" t="s">
        <v>65</v>
      </c>
      <c r="E70" s="445"/>
      <c r="F70" s="615" t="s">
        <v>344</v>
      </c>
      <c r="G70" s="654" t="s">
        <v>2089</v>
      </c>
      <c r="H70" s="616" t="s">
        <v>74</v>
      </c>
      <c r="I70" s="631" t="s">
        <v>1798</v>
      </c>
      <c r="J70" s="636" t="s">
        <v>1796</v>
      </c>
      <c r="K70" s="636" t="s">
        <v>1797</v>
      </c>
      <c r="L70" s="631" t="s">
        <v>1795</v>
      </c>
      <c r="M70" s="628">
        <v>5</v>
      </c>
      <c r="N70" s="44">
        <v>1</v>
      </c>
      <c r="O70" s="210"/>
      <c r="P70" s="210"/>
      <c r="Q70" s="49"/>
      <c r="R70" s="123"/>
      <c r="S70" s="51"/>
      <c r="T70" s="52"/>
      <c r="U70" s="124"/>
      <c r="V70" s="54"/>
      <c r="W70" s="55"/>
      <c r="X70" s="56"/>
      <c r="Y70" s="57"/>
      <c r="Z70" s="58"/>
      <c r="AA70" s="125"/>
      <c r="AB70" s="69"/>
      <c r="AC70" s="69"/>
      <c r="AD70" s="213">
        <f t="shared" si="130"/>
        <v>0</v>
      </c>
      <c r="AE70" s="61">
        <f t="shared" si="131"/>
        <v>0</v>
      </c>
      <c r="AF70" s="62"/>
      <c r="AG70" s="62"/>
      <c r="AH70" s="63"/>
      <c r="AI70" s="589"/>
      <c r="AJ70" s="62"/>
      <c r="AK70" s="62"/>
      <c r="AL70" s="516"/>
      <c r="AM70" s="510"/>
      <c r="AN70" s="62">
        <f>ROUND(CEILING(AR70*('Summary '!$J$4/100+1),5),0)-1</f>
        <v>324</v>
      </c>
      <c r="AO70" s="63">
        <f t="shared" si="53"/>
        <v>0</v>
      </c>
      <c r="AP70" s="63">
        <f t="shared" si="54"/>
        <v>0</v>
      </c>
      <c r="AQ70" s="63"/>
      <c r="AR70" s="62">
        <v>264</v>
      </c>
      <c r="AS70" s="62"/>
      <c r="AT70" s="514"/>
      <c r="AU70" s="515"/>
      <c r="AV70" s="511">
        <f t="shared" si="132"/>
        <v>264</v>
      </c>
      <c r="AW70" s="511">
        <f t="shared" si="133"/>
        <v>264</v>
      </c>
      <c r="AX70" s="64"/>
      <c r="AY70" s="65"/>
      <c r="AZ70" s="66"/>
      <c r="BA70" s="126"/>
      <c r="BB70" s="291"/>
      <c r="BC70" s="45">
        <f t="shared" si="134"/>
        <v>0</v>
      </c>
      <c r="BD70" s="44">
        <f t="shared" si="135"/>
        <v>0</v>
      </c>
      <c r="BE70" s="512">
        <f t="shared" si="136"/>
        <v>277.2</v>
      </c>
      <c r="BF70" s="69"/>
      <c r="BG70" s="210">
        <f t="shared" ref="BG70:BG155" si="145">$N70*BF70</f>
        <v>0</v>
      </c>
      <c r="BH70" s="512">
        <f t="shared" si="137"/>
        <v>290.40000000000003</v>
      </c>
      <c r="BI70" s="400"/>
      <c r="BJ70" s="44">
        <f t="shared" si="138"/>
        <v>0</v>
      </c>
      <c r="BK70" s="512">
        <f t="shared" si="139"/>
        <v>303.59999999999997</v>
      </c>
      <c r="BL70" s="400"/>
      <c r="BM70" s="210">
        <f t="shared" si="140"/>
        <v>0</v>
      </c>
      <c r="BN70" s="512">
        <f t="shared" si="141"/>
        <v>316.8</v>
      </c>
      <c r="BO70" s="397">
        <f t="shared" si="142"/>
        <v>0</v>
      </c>
      <c r="BP70" s="210">
        <f t="shared" si="143"/>
        <v>0</v>
      </c>
      <c r="BQ70" s="44">
        <f t="shared" si="144"/>
        <v>0</v>
      </c>
      <c r="BR70" s="70">
        <v>818</v>
      </c>
      <c r="JY70" s="3"/>
      <c r="JZ70" s="3"/>
      <c r="KA70" s="3"/>
      <c r="KB70" s="3"/>
      <c r="KC70" s="3"/>
      <c r="KD70" s="3"/>
      <c r="KE70" s="3"/>
      <c r="KF70" s="3"/>
      <c r="KG70" s="3"/>
    </row>
    <row r="71" spans="1:293" ht="13" customHeight="1">
      <c r="A71" s="44" t="str">
        <f t="shared" si="129"/>
        <v>SQ60819</v>
      </c>
      <c r="B71" s="228" t="s">
        <v>497</v>
      </c>
      <c r="C71" s="150" t="s">
        <v>387</v>
      </c>
      <c r="D71" s="150" t="s">
        <v>65</v>
      </c>
      <c r="E71" s="445"/>
      <c r="F71" s="615" t="s">
        <v>1773</v>
      </c>
      <c r="G71" s="654" t="s">
        <v>2090</v>
      </c>
      <c r="H71" s="616" t="s">
        <v>74</v>
      </c>
      <c r="I71" s="631" t="s">
        <v>1798</v>
      </c>
      <c r="J71" s="636" t="s">
        <v>1796</v>
      </c>
      <c r="K71" s="636" t="s">
        <v>1797</v>
      </c>
      <c r="L71" s="631" t="s">
        <v>1795</v>
      </c>
      <c r="M71" s="628">
        <v>5.9</v>
      </c>
      <c r="N71" s="44">
        <v>1</v>
      </c>
      <c r="O71" s="210"/>
      <c r="P71" s="210"/>
      <c r="Q71" s="49"/>
      <c r="R71" s="123"/>
      <c r="S71" s="51"/>
      <c r="T71" s="52"/>
      <c r="U71" s="124"/>
      <c r="V71" s="54"/>
      <c r="W71" s="55"/>
      <c r="X71" s="56"/>
      <c r="Y71" s="57"/>
      <c r="Z71" s="58"/>
      <c r="AA71" s="125"/>
      <c r="AB71" s="69"/>
      <c r="AC71" s="69"/>
      <c r="AD71" s="213">
        <f t="shared" si="130"/>
        <v>0</v>
      </c>
      <c r="AE71" s="61">
        <f t="shared" si="131"/>
        <v>0</v>
      </c>
      <c r="AF71" s="62"/>
      <c r="AG71" s="62"/>
      <c r="AH71" s="63"/>
      <c r="AI71" s="589"/>
      <c r="AJ71" s="62"/>
      <c r="AK71" s="62"/>
      <c r="AL71" s="516"/>
      <c r="AM71" s="510"/>
      <c r="AN71" s="62">
        <f>ROUND(CEILING(AR71*('Summary '!$J$4/100+1),5),0)-1</f>
        <v>364</v>
      </c>
      <c r="AO71" s="63">
        <f t="shared" si="53"/>
        <v>0</v>
      </c>
      <c r="AP71" s="63">
        <f t="shared" si="54"/>
        <v>0</v>
      </c>
      <c r="AQ71" s="63"/>
      <c r="AR71" s="62">
        <v>299</v>
      </c>
      <c r="AS71" s="62"/>
      <c r="AT71" s="514"/>
      <c r="AU71" s="515"/>
      <c r="AV71" s="511">
        <f t="shared" si="132"/>
        <v>299</v>
      </c>
      <c r="AW71" s="511">
        <f t="shared" si="133"/>
        <v>299</v>
      </c>
      <c r="AX71" s="64"/>
      <c r="AY71" s="65"/>
      <c r="AZ71" s="66"/>
      <c r="BA71" s="126"/>
      <c r="BB71" s="291"/>
      <c r="BC71" s="45">
        <f t="shared" si="134"/>
        <v>0</v>
      </c>
      <c r="BD71" s="44">
        <f t="shared" si="135"/>
        <v>0</v>
      </c>
      <c r="BE71" s="512">
        <f t="shared" si="136"/>
        <v>313.95</v>
      </c>
      <c r="BF71" s="69"/>
      <c r="BG71" s="210">
        <f t="shared" si="145"/>
        <v>0</v>
      </c>
      <c r="BH71" s="512">
        <f t="shared" si="137"/>
        <v>328.90000000000003</v>
      </c>
      <c r="BI71" s="400"/>
      <c r="BJ71" s="44">
        <f t="shared" si="138"/>
        <v>0</v>
      </c>
      <c r="BK71" s="512">
        <f t="shared" si="139"/>
        <v>343.84999999999997</v>
      </c>
      <c r="BL71" s="400"/>
      <c r="BM71" s="210">
        <f t="shared" si="140"/>
        <v>0</v>
      </c>
      <c r="BN71" s="512">
        <f t="shared" si="141"/>
        <v>358.8</v>
      </c>
      <c r="BO71" s="397">
        <f t="shared" si="142"/>
        <v>0</v>
      </c>
      <c r="BP71" s="210">
        <f t="shared" si="143"/>
        <v>0</v>
      </c>
      <c r="BQ71" s="44">
        <f t="shared" si="144"/>
        <v>0</v>
      </c>
      <c r="BR71" s="70">
        <v>819</v>
      </c>
      <c r="BS71" s="3"/>
      <c r="JY71" s="3"/>
      <c r="JZ71" s="3"/>
      <c r="KA71" s="3"/>
      <c r="KB71" s="3"/>
      <c r="KC71" s="3"/>
      <c r="KD71" s="3"/>
      <c r="KE71" s="3"/>
      <c r="KF71" s="3"/>
      <c r="KG71" s="3"/>
    </row>
    <row r="72" spans="1:293" ht="13" customHeight="1">
      <c r="A72" s="44" t="str">
        <f t="shared" si="129"/>
        <v>SQ60820</v>
      </c>
      <c r="B72" s="228" t="s">
        <v>497</v>
      </c>
      <c r="C72" s="150" t="s">
        <v>388</v>
      </c>
      <c r="D72" s="150" t="s">
        <v>65</v>
      </c>
      <c r="E72" s="445"/>
      <c r="F72" s="615" t="s">
        <v>1773</v>
      </c>
      <c r="G72" s="654" t="s">
        <v>2091</v>
      </c>
      <c r="H72" s="616" t="s">
        <v>74</v>
      </c>
      <c r="I72" s="631" t="s">
        <v>1798</v>
      </c>
      <c r="J72" s="636" t="s">
        <v>1796</v>
      </c>
      <c r="K72" s="636" t="s">
        <v>1797</v>
      </c>
      <c r="L72" s="631" t="s">
        <v>1795</v>
      </c>
      <c r="M72" s="628">
        <v>6.1</v>
      </c>
      <c r="N72" s="44">
        <v>1</v>
      </c>
      <c r="O72" s="210"/>
      <c r="P72" s="210"/>
      <c r="Q72" s="49"/>
      <c r="R72" s="123"/>
      <c r="S72" s="51"/>
      <c r="T72" s="52"/>
      <c r="U72" s="124"/>
      <c r="V72" s="54"/>
      <c r="W72" s="55"/>
      <c r="X72" s="56"/>
      <c r="Y72" s="57"/>
      <c r="Z72" s="58"/>
      <c r="AA72" s="125"/>
      <c r="AB72" s="69"/>
      <c r="AC72" s="69"/>
      <c r="AD72" s="213">
        <f t="shared" si="130"/>
        <v>0</v>
      </c>
      <c r="AE72" s="61">
        <f t="shared" si="131"/>
        <v>0</v>
      </c>
      <c r="AF72" s="62"/>
      <c r="AG72" s="62"/>
      <c r="AH72" s="63"/>
      <c r="AI72" s="589"/>
      <c r="AJ72" s="62"/>
      <c r="AK72" s="62"/>
      <c r="AL72" s="516"/>
      <c r="AM72" s="510"/>
      <c r="AN72" s="62">
        <f>ROUND(CEILING(AR72*('Summary '!$J$4/100+1),5),0)-1</f>
        <v>364</v>
      </c>
      <c r="AO72" s="63">
        <f t="shared" si="53"/>
        <v>0</v>
      </c>
      <c r="AP72" s="63">
        <f t="shared" si="54"/>
        <v>0</v>
      </c>
      <c r="AQ72" s="63"/>
      <c r="AR72" s="62">
        <v>299</v>
      </c>
      <c r="AS72" s="62"/>
      <c r="AT72" s="514"/>
      <c r="AU72" s="515"/>
      <c r="AV72" s="511">
        <f t="shared" si="132"/>
        <v>299</v>
      </c>
      <c r="AW72" s="511">
        <f t="shared" si="133"/>
        <v>299</v>
      </c>
      <c r="AX72" s="64"/>
      <c r="AY72" s="65"/>
      <c r="AZ72" s="66"/>
      <c r="BA72" s="126"/>
      <c r="BB72" s="291"/>
      <c r="BC72" s="45">
        <f t="shared" si="134"/>
        <v>0</v>
      </c>
      <c r="BD72" s="44">
        <f t="shared" si="135"/>
        <v>0</v>
      </c>
      <c r="BE72" s="512">
        <f t="shared" si="136"/>
        <v>313.95</v>
      </c>
      <c r="BF72" s="69"/>
      <c r="BG72" s="210">
        <f t="shared" si="145"/>
        <v>0</v>
      </c>
      <c r="BH72" s="512">
        <f t="shared" si="137"/>
        <v>328.90000000000003</v>
      </c>
      <c r="BI72" s="400"/>
      <c r="BJ72" s="44">
        <f t="shared" si="138"/>
        <v>0</v>
      </c>
      <c r="BK72" s="512">
        <f t="shared" si="139"/>
        <v>343.84999999999997</v>
      </c>
      <c r="BL72" s="400"/>
      <c r="BM72" s="210">
        <f t="shared" si="140"/>
        <v>0</v>
      </c>
      <c r="BN72" s="512">
        <f t="shared" si="141"/>
        <v>358.8</v>
      </c>
      <c r="BO72" s="397">
        <f t="shared" si="142"/>
        <v>0</v>
      </c>
      <c r="BP72" s="210">
        <f t="shared" si="143"/>
        <v>0</v>
      </c>
      <c r="BQ72" s="44">
        <f t="shared" si="144"/>
        <v>0</v>
      </c>
      <c r="BR72" s="70">
        <v>820</v>
      </c>
      <c r="JY72" s="3"/>
      <c r="JZ72" s="3"/>
      <c r="KA72" s="3"/>
      <c r="KB72" s="3"/>
      <c r="KC72" s="3"/>
      <c r="KD72" s="3"/>
      <c r="KE72" s="3"/>
      <c r="KF72" s="3"/>
      <c r="KG72" s="3"/>
    </row>
    <row r="73" spans="1:293" ht="13" customHeight="1">
      <c r="A73" s="44" t="str">
        <f t="shared" si="129"/>
        <v>SQ60843</v>
      </c>
      <c r="B73" s="228" t="s">
        <v>497</v>
      </c>
      <c r="C73" s="150" t="s">
        <v>223</v>
      </c>
      <c r="D73" s="150" t="s">
        <v>65</v>
      </c>
      <c r="E73" s="445"/>
      <c r="F73" s="615" t="s">
        <v>1773</v>
      </c>
      <c r="G73" s="654" t="s">
        <v>2092</v>
      </c>
      <c r="H73" s="287" t="s">
        <v>95</v>
      </c>
      <c r="I73" s="631" t="s">
        <v>1798</v>
      </c>
      <c r="J73" s="636" t="s">
        <v>1796</v>
      </c>
      <c r="K73" s="636" t="s">
        <v>1797</v>
      </c>
      <c r="L73" s="631" t="s">
        <v>1795</v>
      </c>
      <c r="M73" s="628">
        <v>3.8</v>
      </c>
      <c r="N73" s="44">
        <v>1</v>
      </c>
      <c r="O73" s="210"/>
      <c r="P73" s="210"/>
      <c r="Q73" s="49"/>
      <c r="R73" s="123"/>
      <c r="S73" s="51"/>
      <c r="T73" s="52"/>
      <c r="U73" s="124"/>
      <c r="V73" s="54"/>
      <c r="W73" s="55"/>
      <c r="X73" s="56"/>
      <c r="Y73" s="57"/>
      <c r="Z73" s="58"/>
      <c r="AA73" s="125"/>
      <c r="AB73" s="69"/>
      <c r="AC73" s="69"/>
      <c r="AD73" s="213">
        <f t="shared" si="130"/>
        <v>0</v>
      </c>
      <c r="AE73" s="61">
        <f t="shared" si="131"/>
        <v>0</v>
      </c>
      <c r="AF73" s="62"/>
      <c r="AG73" s="62"/>
      <c r="AH73" s="63"/>
      <c r="AI73" s="589"/>
      <c r="AJ73" s="62"/>
      <c r="AK73" s="62"/>
      <c r="AL73" s="516"/>
      <c r="AM73" s="510"/>
      <c r="AN73" s="62">
        <f>ROUND(CEILING(AR73*('Summary '!$J$4/100+1),5),0)-1</f>
        <v>324</v>
      </c>
      <c r="AO73" s="63">
        <f t="shared" si="53"/>
        <v>0</v>
      </c>
      <c r="AP73" s="63">
        <f t="shared" si="54"/>
        <v>0</v>
      </c>
      <c r="AQ73" s="63"/>
      <c r="AR73" s="62">
        <v>264</v>
      </c>
      <c r="AS73" s="62"/>
      <c r="AT73" s="514"/>
      <c r="AU73" s="515"/>
      <c r="AV73" s="511">
        <f t="shared" si="132"/>
        <v>264</v>
      </c>
      <c r="AW73" s="511">
        <f t="shared" si="133"/>
        <v>264</v>
      </c>
      <c r="AX73" s="64"/>
      <c r="AY73" s="65"/>
      <c r="AZ73" s="66"/>
      <c r="BA73" s="126"/>
      <c r="BB73" s="291"/>
      <c r="BC73" s="45">
        <f t="shared" si="134"/>
        <v>0</v>
      </c>
      <c r="BD73" s="44">
        <f t="shared" si="135"/>
        <v>0</v>
      </c>
      <c r="BE73" s="512">
        <f t="shared" si="136"/>
        <v>277.2</v>
      </c>
      <c r="BF73" s="69"/>
      <c r="BG73" s="210">
        <f t="shared" si="145"/>
        <v>0</v>
      </c>
      <c r="BH73" s="512">
        <f t="shared" si="137"/>
        <v>290.40000000000003</v>
      </c>
      <c r="BI73" s="400"/>
      <c r="BJ73" s="44">
        <f t="shared" si="138"/>
        <v>0</v>
      </c>
      <c r="BK73" s="512">
        <f t="shared" si="139"/>
        <v>303.59999999999997</v>
      </c>
      <c r="BL73" s="400"/>
      <c r="BM73" s="210">
        <f t="shared" si="140"/>
        <v>0</v>
      </c>
      <c r="BN73" s="512">
        <f t="shared" si="141"/>
        <v>316.8</v>
      </c>
      <c r="BO73" s="397">
        <f t="shared" si="142"/>
        <v>0</v>
      </c>
      <c r="BP73" s="210">
        <f t="shared" si="143"/>
        <v>0</v>
      </c>
      <c r="BQ73" s="44">
        <f t="shared" si="144"/>
        <v>0</v>
      </c>
      <c r="BR73" s="70">
        <v>843</v>
      </c>
      <c r="BS73" s="3"/>
      <c r="JY73" s="3"/>
      <c r="JZ73" s="3"/>
      <c r="KA73" s="3"/>
      <c r="KB73" s="3"/>
      <c r="KC73" s="3"/>
      <c r="KD73" s="3"/>
      <c r="KE73" s="3"/>
      <c r="KF73" s="3"/>
      <c r="KG73" s="3"/>
    </row>
    <row r="74" spans="1:293" ht="13" customHeight="1">
      <c r="A74" s="44" t="str">
        <f t="shared" si="129"/>
        <v>SQ60844</v>
      </c>
      <c r="B74" s="228" t="s">
        <v>497</v>
      </c>
      <c r="C74" s="150" t="s">
        <v>224</v>
      </c>
      <c r="D74" s="150" t="s">
        <v>65</v>
      </c>
      <c r="E74" s="445"/>
      <c r="F74" s="615" t="s">
        <v>1773</v>
      </c>
      <c r="G74" s="654" t="s">
        <v>2093</v>
      </c>
      <c r="H74" s="287" t="s">
        <v>95</v>
      </c>
      <c r="I74" s="631" t="s">
        <v>1798</v>
      </c>
      <c r="J74" s="636" t="s">
        <v>1796</v>
      </c>
      <c r="K74" s="636" t="s">
        <v>1797</v>
      </c>
      <c r="L74" s="631" t="s">
        <v>1795</v>
      </c>
      <c r="M74" s="628">
        <v>3</v>
      </c>
      <c r="N74" s="44">
        <v>1</v>
      </c>
      <c r="O74" s="210"/>
      <c r="P74" s="210"/>
      <c r="Q74" s="49"/>
      <c r="R74" s="123"/>
      <c r="S74" s="51"/>
      <c r="T74" s="52"/>
      <c r="U74" s="124"/>
      <c r="V74" s="54"/>
      <c r="W74" s="55"/>
      <c r="X74" s="56"/>
      <c r="Y74" s="57"/>
      <c r="Z74" s="58"/>
      <c r="AA74" s="125"/>
      <c r="AB74" s="69"/>
      <c r="AC74" s="69"/>
      <c r="AD74" s="213">
        <f t="shared" si="130"/>
        <v>0</v>
      </c>
      <c r="AE74" s="61">
        <f t="shared" si="131"/>
        <v>0</v>
      </c>
      <c r="AF74" s="62"/>
      <c r="AG74" s="62"/>
      <c r="AH74" s="63"/>
      <c r="AI74" s="589"/>
      <c r="AJ74" s="62"/>
      <c r="AK74" s="62"/>
      <c r="AL74" s="516"/>
      <c r="AM74" s="510"/>
      <c r="AN74" s="62">
        <f>ROUND(CEILING(AR74*('Summary '!$J$4/100+1),5),0)-1</f>
        <v>324</v>
      </c>
      <c r="AO74" s="63">
        <f t="shared" si="53"/>
        <v>0</v>
      </c>
      <c r="AP74" s="63">
        <f t="shared" si="54"/>
        <v>0</v>
      </c>
      <c r="AQ74" s="63"/>
      <c r="AR74" s="62">
        <v>264</v>
      </c>
      <c r="AS74" s="62"/>
      <c r="AT74" s="514"/>
      <c r="AU74" s="515"/>
      <c r="AV74" s="511">
        <f t="shared" si="132"/>
        <v>264</v>
      </c>
      <c r="AW74" s="511">
        <f t="shared" si="133"/>
        <v>264</v>
      </c>
      <c r="AX74" s="64"/>
      <c r="AY74" s="65"/>
      <c r="AZ74" s="66"/>
      <c r="BA74" s="126"/>
      <c r="BB74" s="291"/>
      <c r="BC74" s="45">
        <f t="shared" si="134"/>
        <v>0</v>
      </c>
      <c r="BD74" s="44">
        <f t="shared" si="135"/>
        <v>0</v>
      </c>
      <c r="BE74" s="512">
        <f t="shared" si="136"/>
        <v>277.2</v>
      </c>
      <c r="BF74" s="69"/>
      <c r="BG74" s="210">
        <f t="shared" si="145"/>
        <v>0</v>
      </c>
      <c r="BH74" s="512">
        <f t="shared" si="137"/>
        <v>290.40000000000003</v>
      </c>
      <c r="BI74" s="400"/>
      <c r="BJ74" s="44">
        <f t="shared" si="138"/>
        <v>0</v>
      </c>
      <c r="BK74" s="512">
        <f t="shared" si="139"/>
        <v>303.59999999999997</v>
      </c>
      <c r="BL74" s="400"/>
      <c r="BM74" s="210">
        <f t="shared" si="140"/>
        <v>0</v>
      </c>
      <c r="BN74" s="512">
        <f t="shared" si="141"/>
        <v>316.8</v>
      </c>
      <c r="BO74" s="397">
        <f t="shared" si="142"/>
        <v>0</v>
      </c>
      <c r="BP74" s="210">
        <f t="shared" si="143"/>
        <v>0</v>
      </c>
      <c r="BQ74" s="44">
        <f t="shared" si="144"/>
        <v>0</v>
      </c>
      <c r="BR74" s="70">
        <v>844</v>
      </c>
      <c r="JY74" s="3"/>
      <c r="JZ74" s="3"/>
      <c r="KA74" s="3"/>
      <c r="KB74" s="3"/>
      <c r="KC74" s="3"/>
      <c r="KD74" s="3"/>
      <c r="KE74" s="3"/>
      <c r="KF74" s="3"/>
      <c r="KG74" s="3"/>
    </row>
    <row r="75" spans="1:293" ht="13" customHeight="1">
      <c r="A75" s="44" t="str">
        <f t="shared" si="129"/>
        <v>SQ60845</v>
      </c>
      <c r="B75" s="228" t="s">
        <v>497</v>
      </c>
      <c r="C75" s="150" t="s">
        <v>225</v>
      </c>
      <c r="D75" s="150" t="s">
        <v>65</v>
      </c>
      <c r="E75" s="445"/>
      <c r="F75" s="615" t="s">
        <v>1773</v>
      </c>
      <c r="G75" s="654" t="s">
        <v>2094</v>
      </c>
      <c r="H75" s="287" t="s">
        <v>95</v>
      </c>
      <c r="I75" s="631" t="s">
        <v>1798</v>
      </c>
      <c r="J75" s="636" t="s">
        <v>1796</v>
      </c>
      <c r="K75" s="636" t="s">
        <v>1797</v>
      </c>
      <c r="L75" s="631" t="s">
        <v>1795</v>
      </c>
      <c r="M75" s="628">
        <v>3.8</v>
      </c>
      <c r="N75" s="44">
        <v>1</v>
      </c>
      <c r="O75" s="210"/>
      <c r="P75" s="210"/>
      <c r="Q75" s="49"/>
      <c r="R75" s="123"/>
      <c r="S75" s="51"/>
      <c r="T75" s="52"/>
      <c r="U75" s="124"/>
      <c r="V75" s="54"/>
      <c r="W75" s="55"/>
      <c r="X75" s="56"/>
      <c r="Y75" s="57"/>
      <c r="Z75" s="58"/>
      <c r="AA75" s="125"/>
      <c r="AB75" s="69"/>
      <c r="AC75" s="69"/>
      <c r="AD75" s="213">
        <f t="shared" si="130"/>
        <v>0</v>
      </c>
      <c r="AE75" s="61">
        <f t="shared" si="131"/>
        <v>0</v>
      </c>
      <c r="AF75" s="62"/>
      <c r="AG75" s="62"/>
      <c r="AH75" s="63"/>
      <c r="AI75" s="589"/>
      <c r="AJ75" s="62"/>
      <c r="AK75" s="62"/>
      <c r="AL75" s="516"/>
      <c r="AM75" s="510"/>
      <c r="AN75" s="62">
        <f>ROUND(CEILING(AR75*('Summary '!$J$4/100+1),5),0)-1</f>
        <v>364</v>
      </c>
      <c r="AO75" s="63">
        <f t="shared" si="53"/>
        <v>0</v>
      </c>
      <c r="AP75" s="63">
        <f t="shared" si="54"/>
        <v>0</v>
      </c>
      <c r="AQ75" s="63"/>
      <c r="AR75" s="62">
        <v>299</v>
      </c>
      <c r="AS75" s="62"/>
      <c r="AT75" s="514"/>
      <c r="AU75" s="515"/>
      <c r="AV75" s="511">
        <f t="shared" si="132"/>
        <v>299</v>
      </c>
      <c r="AW75" s="511">
        <f t="shared" si="133"/>
        <v>299</v>
      </c>
      <c r="AX75" s="64"/>
      <c r="AY75" s="65"/>
      <c r="AZ75" s="66"/>
      <c r="BA75" s="126"/>
      <c r="BB75" s="291"/>
      <c r="BC75" s="45">
        <f t="shared" si="134"/>
        <v>0</v>
      </c>
      <c r="BD75" s="44">
        <f t="shared" si="135"/>
        <v>0</v>
      </c>
      <c r="BE75" s="512">
        <f t="shared" si="136"/>
        <v>313.95</v>
      </c>
      <c r="BF75" s="69"/>
      <c r="BG75" s="210">
        <f t="shared" si="145"/>
        <v>0</v>
      </c>
      <c r="BH75" s="512">
        <f t="shared" si="137"/>
        <v>328.90000000000003</v>
      </c>
      <c r="BI75" s="400"/>
      <c r="BJ75" s="44">
        <f t="shared" si="138"/>
        <v>0</v>
      </c>
      <c r="BK75" s="512">
        <f t="shared" si="139"/>
        <v>343.84999999999997</v>
      </c>
      <c r="BL75" s="400"/>
      <c r="BM75" s="210">
        <f t="shared" si="140"/>
        <v>0</v>
      </c>
      <c r="BN75" s="512">
        <f t="shared" si="141"/>
        <v>358.8</v>
      </c>
      <c r="BO75" s="397">
        <f t="shared" si="142"/>
        <v>0</v>
      </c>
      <c r="BP75" s="210">
        <f t="shared" si="143"/>
        <v>0</v>
      </c>
      <c r="BQ75" s="44">
        <f t="shared" si="144"/>
        <v>0</v>
      </c>
      <c r="BR75" s="70">
        <v>845</v>
      </c>
      <c r="BS75" s="3"/>
      <c r="JY75" s="3"/>
      <c r="JZ75" s="3"/>
      <c r="KA75" s="3"/>
      <c r="KB75" s="3"/>
      <c r="KC75" s="3"/>
      <c r="KD75" s="3"/>
      <c r="KE75" s="3"/>
      <c r="KF75" s="3"/>
      <c r="KG75" s="3"/>
    </row>
    <row r="76" spans="1:293" ht="13" customHeight="1">
      <c r="A76" s="44" t="str">
        <f t="shared" si="129"/>
        <v>SQ60846</v>
      </c>
      <c r="B76" s="228" t="s">
        <v>497</v>
      </c>
      <c r="C76" s="150" t="s">
        <v>226</v>
      </c>
      <c r="D76" s="150" t="s">
        <v>65</v>
      </c>
      <c r="E76" s="445"/>
      <c r="F76" s="615" t="s">
        <v>1773</v>
      </c>
      <c r="G76" s="654" t="s">
        <v>2095</v>
      </c>
      <c r="H76" s="287" t="s">
        <v>95</v>
      </c>
      <c r="I76" s="631" t="s">
        <v>1798</v>
      </c>
      <c r="J76" s="636" t="s">
        <v>1796</v>
      </c>
      <c r="K76" s="636" t="s">
        <v>1797</v>
      </c>
      <c r="L76" s="631" t="s">
        <v>1795</v>
      </c>
      <c r="M76" s="628">
        <v>3.8</v>
      </c>
      <c r="N76" s="44">
        <v>1</v>
      </c>
      <c r="O76" s="210"/>
      <c r="P76" s="210"/>
      <c r="Q76" s="49"/>
      <c r="R76" s="123"/>
      <c r="S76" s="51"/>
      <c r="T76" s="52"/>
      <c r="U76" s="124"/>
      <c r="V76" s="54"/>
      <c r="W76" s="55"/>
      <c r="X76" s="56"/>
      <c r="Y76" s="57"/>
      <c r="Z76" s="58"/>
      <c r="AA76" s="125"/>
      <c r="AB76" s="69"/>
      <c r="AC76" s="69"/>
      <c r="AD76" s="213">
        <f t="shared" si="130"/>
        <v>0</v>
      </c>
      <c r="AE76" s="61">
        <f t="shared" si="131"/>
        <v>0</v>
      </c>
      <c r="AF76" s="62"/>
      <c r="AG76" s="62"/>
      <c r="AH76" s="63"/>
      <c r="AI76" s="589"/>
      <c r="AJ76" s="62"/>
      <c r="AK76" s="62"/>
      <c r="AL76" s="516"/>
      <c r="AM76" s="510"/>
      <c r="AN76" s="62">
        <f>ROUND(CEILING(AR76*('Summary '!$J$4/100+1),5),0)-1</f>
        <v>364</v>
      </c>
      <c r="AO76" s="63">
        <f t="shared" si="53"/>
        <v>0</v>
      </c>
      <c r="AP76" s="63">
        <f t="shared" si="54"/>
        <v>0</v>
      </c>
      <c r="AQ76" s="63"/>
      <c r="AR76" s="62">
        <v>299</v>
      </c>
      <c r="AS76" s="62"/>
      <c r="AT76" s="514"/>
      <c r="AU76" s="515"/>
      <c r="AV76" s="511">
        <f t="shared" si="132"/>
        <v>299</v>
      </c>
      <c r="AW76" s="511">
        <f t="shared" si="133"/>
        <v>299</v>
      </c>
      <c r="AX76" s="64"/>
      <c r="AY76" s="65"/>
      <c r="AZ76" s="66"/>
      <c r="BA76" s="126"/>
      <c r="BB76" s="291"/>
      <c r="BC76" s="45">
        <f t="shared" si="134"/>
        <v>0</v>
      </c>
      <c r="BD76" s="44">
        <f t="shared" si="135"/>
        <v>0</v>
      </c>
      <c r="BE76" s="512">
        <f t="shared" si="136"/>
        <v>313.95</v>
      </c>
      <c r="BF76" s="69"/>
      <c r="BG76" s="210">
        <f t="shared" si="145"/>
        <v>0</v>
      </c>
      <c r="BH76" s="512">
        <f t="shared" si="137"/>
        <v>328.90000000000003</v>
      </c>
      <c r="BI76" s="400"/>
      <c r="BJ76" s="44">
        <f t="shared" si="138"/>
        <v>0</v>
      </c>
      <c r="BK76" s="512">
        <f t="shared" si="139"/>
        <v>343.84999999999997</v>
      </c>
      <c r="BL76" s="400"/>
      <c r="BM76" s="210">
        <f t="shared" si="140"/>
        <v>0</v>
      </c>
      <c r="BN76" s="512">
        <f t="shared" si="141"/>
        <v>358.8</v>
      </c>
      <c r="BO76" s="397">
        <f t="shared" si="142"/>
        <v>0</v>
      </c>
      <c r="BP76" s="210">
        <f t="shared" si="143"/>
        <v>0</v>
      </c>
      <c r="BQ76" s="44">
        <f t="shared" si="144"/>
        <v>0</v>
      </c>
      <c r="BR76" s="70">
        <v>846</v>
      </c>
      <c r="JY76" s="3"/>
      <c r="JZ76" s="3"/>
      <c r="KA76" s="3"/>
      <c r="KB76" s="3"/>
      <c r="KC76" s="3"/>
      <c r="KD76" s="3"/>
      <c r="KE76" s="3"/>
      <c r="KF76" s="3"/>
      <c r="KG76" s="3"/>
    </row>
    <row r="77" spans="1:293" ht="13" customHeight="1">
      <c r="A77" s="44" t="str">
        <f t="shared" si="129"/>
        <v>SQ60879</v>
      </c>
      <c r="B77" s="228" t="s">
        <v>497</v>
      </c>
      <c r="C77" s="150" t="s">
        <v>227</v>
      </c>
      <c r="D77" s="150" t="s">
        <v>65</v>
      </c>
      <c r="E77" s="445"/>
      <c r="F77" s="615" t="s">
        <v>1773</v>
      </c>
      <c r="G77" s="654" t="s">
        <v>2096</v>
      </c>
      <c r="H77" s="287" t="s">
        <v>95</v>
      </c>
      <c r="I77" s="631" t="s">
        <v>1798</v>
      </c>
      <c r="J77" s="636" t="s">
        <v>1796</v>
      </c>
      <c r="K77" s="636" t="s">
        <v>1797</v>
      </c>
      <c r="L77" s="631" t="s">
        <v>1799</v>
      </c>
      <c r="M77" s="628">
        <v>2.1</v>
      </c>
      <c r="N77" s="44">
        <v>1</v>
      </c>
      <c r="O77" s="210"/>
      <c r="P77" s="210"/>
      <c r="Q77" s="49"/>
      <c r="R77" s="123"/>
      <c r="S77" s="51"/>
      <c r="T77" s="52"/>
      <c r="U77" s="124"/>
      <c r="V77" s="54"/>
      <c r="W77" s="55"/>
      <c r="X77" s="56"/>
      <c r="Y77" s="57"/>
      <c r="Z77" s="58"/>
      <c r="AA77" s="125"/>
      <c r="AB77" s="69"/>
      <c r="AC77" s="69"/>
      <c r="AD77" s="213">
        <f t="shared" si="130"/>
        <v>0</v>
      </c>
      <c r="AE77" s="61">
        <f t="shared" si="131"/>
        <v>0</v>
      </c>
      <c r="AF77" s="62"/>
      <c r="AG77" s="62"/>
      <c r="AH77" s="63"/>
      <c r="AI77" s="589"/>
      <c r="AJ77" s="62"/>
      <c r="AK77" s="62"/>
      <c r="AL77" s="516"/>
      <c r="AM77" s="510"/>
      <c r="AN77" s="62">
        <f>ROUND(CEILING(AR77*('Summary '!$J$4/100+1),5),0)-1</f>
        <v>274</v>
      </c>
      <c r="AO77" s="63">
        <f t="shared" si="53"/>
        <v>0</v>
      </c>
      <c r="AP77" s="63">
        <f t="shared" si="54"/>
        <v>0</v>
      </c>
      <c r="AQ77" s="63"/>
      <c r="AR77" s="62">
        <v>224</v>
      </c>
      <c r="AS77" s="62"/>
      <c r="AT77" s="514"/>
      <c r="AU77" s="515"/>
      <c r="AV77" s="511">
        <f t="shared" si="132"/>
        <v>224</v>
      </c>
      <c r="AW77" s="511">
        <f t="shared" si="133"/>
        <v>224</v>
      </c>
      <c r="AX77" s="64"/>
      <c r="AY77" s="65"/>
      <c r="AZ77" s="66"/>
      <c r="BA77" s="126"/>
      <c r="BB77" s="291"/>
      <c r="BC77" s="45">
        <f t="shared" si="134"/>
        <v>0</v>
      </c>
      <c r="BD77" s="44">
        <f t="shared" si="135"/>
        <v>0</v>
      </c>
      <c r="BE77" s="512">
        <f t="shared" si="136"/>
        <v>235.20000000000002</v>
      </c>
      <c r="BF77" s="69"/>
      <c r="BG77" s="210">
        <f t="shared" si="145"/>
        <v>0</v>
      </c>
      <c r="BH77" s="512">
        <f t="shared" si="137"/>
        <v>246.40000000000003</v>
      </c>
      <c r="BI77" s="400"/>
      <c r="BJ77" s="44">
        <f t="shared" si="138"/>
        <v>0</v>
      </c>
      <c r="BK77" s="512">
        <f t="shared" si="139"/>
        <v>257.59999999999997</v>
      </c>
      <c r="BL77" s="400"/>
      <c r="BM77" s="210">
        <f t="shared" si="140"/>
        <v>0</v>
      </c>
      <c r="BN77" s="512">
        <f t="shared" si="141"/>
        <v>268.8</v>
      </c>
      <c r="BO77" s="397">
        <f t="shared" si="142"/>
        <v>0</v>
      </c>
      <c r="BP77" s="210">
        <f t="shared" si="143"/>
        <v>0</v>
      </c>
      <c r="BQ77" s="44">
        <f t="shared" si="144"/>
        <v>0</v>
      </c>
      <c r="BR77" s="70">
        <v>879</v>
      </c>
      <c r="BS77" s="3"/>
      <c r="JY77" s="3"/>
      <c r="JZ77" s="3"/>
      <c r="KA77" s="3"/>
      <c r="KB77" s="3"/>
      <c r="KC77" s="3"/>
      <c r="KD77" s="3"/>
      <c r="KE77" s="3"/>
      <c r="KF77" s="3"/>
      <c r="KG77" s="3"/>
    </row>
    <row r="78" spans="1:293" ht="13" customHeight="1">
      <c r="A78" s="44" t="str">
        <f t="shared" si="129"/>
        <v>SQ60880</v>
      </c>
      <c r="B78" s="228" t="s">
        <v>497</v>
      </c>
      <c r="C78" s="150" t="s">
        <v>228</v>
      </c>
      <c r="D78" s="150" t="s">
        <v>65</v>
      </c>
      <c r="E78" s="445"/>
      <c r="F78" s="615" t="s">
        <v>1774</v>
      </c>
      <c r="G78" s="654" t="s">
        <v>2097</v>
      </c>
      <c r="H78" s="616" t="s">
        <v>74</v>
      </c>
      <c r="I78" s="631" t="s">
        <v>1798</v>
      </c>
      <c r="J78" s="636" t="s">
        <v>1796</v>
      </c>
      <c r="K78" s="636" t="s">
        <v>1797</v>
      </c>
      <c r="L78" s="631" t="s">
        <v>1799</v>
      </c>
      <c r="M78" s="628">
        <v>2.2000000000000002</v>
      </c>
      <c r="N78" s="44">
        <v>1</v>
      </c>
      <c r="O78" s="210"/>
      <c r="P78" s="210"/>
      <c r="Q78" s="49"/>
      <c r="R78" s="123"/>
      <c r="S78" s="51"/>
      <c r="T78" s="52"/>
      <c r="U78" s="124"/>
      <c r="V78" s="54"/>
      <c r="W78" s="55"/>
      <c r="X78" s="56"/>
      <c r="Y78" s="57"/>
      <c r="Z78" s="58"/>
      <c r="AA78" s="125"/>
      <c r="AB78" s="69"/>
      <c r="AC78" s="69"/>
      <c r="AD78" s="213">
        <f t="shared" si="130"/>
        <v>0</v>
      </c>
      <c r="AE78" s="61">
        <f t="shared" si="131"/>
        <v>0</v>
      </c>
      <c r="AF78" s="62"/>
      <c r="AG78" s="62"/>
      <c r="AH78" s="63"/>
      <c r="AI78" s="589"/>
      <c r="AJ78" s="62"/>
      <c r="AK78" s="62"/>
      <c r="AL78" s="516"/>
      <c r="AM78" s="510"/>
      <c r="AN78" s="62">
        <f>ROUND(CEILING(AR78*('Summary '!$J$4/100+1),5),0)-1</f>
        <v>274</v>
      </c>
      <c r="AO78" s="63">
        <f t="shared" si="53"/>
        <v>0</v>
      </c>
      <c r="AP78" s="63">
        <f t="shared" si="54"/>
        <v>0</v>
      </c>
      <c r="AQ78" s="63"/>
      <c r="AR78" s="62">
        <v>224</v>
      </c>
      <c r="AS78" s="62"/>
      <c r="AT78" s="514"/>
      <c r="AU78" s="515"/>
      <c r="AV78" s="511">
        <f t="shared" si="132"/>
        <v>224</v>
      </c>
      <c r="AW78" s="511">
        <f t="shared" si="133"/>
        <v>224</v>
      </c>
      <c r="AX78" s="64"/>
      <c r="AY78" s="65"/>
      <c r="AZ78" s="66"/>
      <c r="BA78" s="126"/>
      <c r="BB78" s="291"/>
      <c r="BC78" s="45">
        <f t="shared" si="134"/>
        <v>0</v>
      </c>
      <c r="BD78" s="44">
        <f t="shared" si="135"/>
        <v>0</v>
      </c>
      <c r="BE78" s="512">
        <f t="shared" si="136"/>
        <v>235.20000000000002</v>
      </c>
      <c r="BF78" s="69"/>
      <c r="BG78" s="210">
        <f t="shared" si="145"/>
        <v>0</v>
      </c>
      <c r="BH78" s="512">
        <f t="shared" si="137"/>
        <v>246.40000000000003</v>
      </c>
      <c r="BI78" s="400"/>
      <c r="BJ78" s="44">
        <f t="shared" si="138"/>
        <v>0</v>
      </c>
      <c r="BK78" s="512">
        <f t="shared" si="139"/>
        <v>257.59999999999997</v>
      </c>
      <c r="BL78" s="400"/>
      <c r="BM78" s="210">
        <f t="shared" si="140"/>
        <v>0</v>
      </c>
      <c r="BN78" s="512">
        <f t="shared" si="141"/>
        <v>268.8</v>
      </c>
      <c r="BO78" s="397">
        <f t="shared" si="142"/>
        <v>0</v>
      </c>
      <c r="BP78" s="210">
        <f t="shared" si="143"/>
        <v>0</v>
      </c>
      <c r="BQ78" s="44">
        <f t="shared" si="144"/>
        <v>0</v>
      </c>
      <c r="BR78" s="70">
        <v>880</v>
      </c>
      <c r="BS78" s="564"/>
      <c r="JY78" s="3"/>
      <c r="JZ78" s="3"/>
      <c r="KA78" s="3"/>
      <c r="KB78" s="3"/>
      <c r="KC78" s="3"/>
      <c r="KD78" s="3"/>
      <c r="KE78" s="3"/>
      <c r="KF78" s="3"/>
      <c r="KG78" s="3"/>
    </row>
    <row r="79" spans="1:293" ht="13" customHeight="1">
      <c r="A79" s="44" t="str">
        <f t="shared" si="129"/>
        <v>SQ60881</v>
      </c>
      <c r="B79" s="228" t="s">
        <v>497</v>
      </c>
      <c r="C79" s="150" t="s">
        <v>229</v>
      </c>
      <c r="D79" s="150" t="s">
        <v>65</v>
      </c>
      <c r="E79" s="445"/>
      <c r="F79" s="615" t="s">
        <v>1775</v>
      </c>
      <c r="G79" s="654" t="s">
        <v>2098</v>
      </c>
      <c r="H79" s="616" t="s">
        <v>74</v>
      </c>
      <c r="I79" s="631" t="s">
        <v>1798</v>
      </c>
      <c r="J79" s="636" t="s">
        <v>1796</v>
      </c>
      <c r="K79" s="636" t="s">
        <v>1797</v>
      </c>
      <c r="L79" s="631" t="s">
        <v>1799</v>
      </c>
      <c r="M79" s="628">
        <v>2.4</v>
      </c>
      <c r="N79" s="44">
        <v>1</v>
      </c>
      <c r="O79" s="210"/>
      <c r="P79" s="210"/>
      <c r="Q79" s="49"/>
      <c r="R79" s="123"/>
      <c r="S79" s="51"/>
      <c r="T79" s="52"/>
      <c r="U79" s="124"/>
      <c r="V79" s="54"/>
      <c r="W79" s="55"/>
      <c r="X79" s="56"/>
      <c r="Y79" s="57"/>
      <c r="Z79" s="58"/>
      <c r="AA79" s="125"/>
      <c r="AB79" s="69"/>
      <c r="AC79" s="69"/>
      <c r="AD79" s="213">
        <f t="shared" si="130"/>
        <v>0</v>
      </c>
      <c r="AE79" s="61">
        <f t="shared" si="131"/>
        <v>0</v>
      </c>
      <c r="AF79" s="62"/>
      <c r="AG79" s="62"/>
      <c r="AH79" s="63"/>
      <c r="AI79" s="589"/>
      <c r="AJ79" s="62"/>
      <c r="AK79" s="62"/>
      <c r="AL79" s="516"/>
      <c r="AM79" s="510"/>
      <c r="AN79" s="62">
        <f>ROUND(CEILING(AR79*('Summary '!$J$4/100+1),5),0)-1</f>
        <v>274</v>
      </c>
      <c r="AO79" s="63">
        <f t="shared" si="53"/>
        <v>0</v>
      </c>
      <c r="AP79" s="63">
        <f t="shared" si="54"/>
        <v>0</v>
      </c>
      <c r="AQ79" s="63"/>
      <c r="AR79" s="62">
        <v>224</v>
      </c>
      <c r="AS79" s="62"/>
      <c r="AT79" s="514"/>
      <c r="AU79" s="515"/>
      <c r="AV79" s="511">
        <f t="shared" si="132"/>
        <v>224</v>
      </c>
      <c r="AW79" s="511">
        <f t="shared" si="133"/>
        <v>224</v>
      </c>
      <c r="AX79" s="64"/>
      <c r="AY79" s="65"/>
      <c r="AZ79" s="66"/>
      <c r="BA79" s="126"/>
      <c r="BB79" s="291"/>
      <c r="BC79" s="45">
        <f t="shared" si="134"/>
        <v>0</v>
      </c>
      <c r="BD79" s="44">
        <f t="shared" si="135"/>
        <v>0</v>
      </c>
      <c r="BE79" s="512">
        <f t="shared" si="136"/>
        <v>235.20000000000002</v>
      </c>
      <c r="BF79" s="69"/>
      <c r="BG79" s="210">
        <f t="shared" si="145"/>
        <v>0</v>
      </c>
      <c r="BH79" s="512">
        <f t="shared" si="137"/>
        <v>246.40000000000003</v>
      </c>
      <c r="BI79" s="400"/>
      <c r="BJ79" s="44">
        <f t="shared" si="138"/>
        <v>0</v>
      </c>
      <c r="BK79" s="512">
        <f t="shared" si="139"/>
        <v>257.59999999999997</v>
      </c>
      <c r="BL79" s="400"/>
      <c r="BM79" s="210">
        <f t="shared" si="140"/>
        <v>0</v>
      </c>
      <c r="BN79" s="512">
        <f t="shared" si="141"/>
        <v>268.8</v>
      </c>
      <c r="BO79" s="397">
        <f t="shared" si="142"/>
        <v>0</v>
      </c>
      <c r="BP79" s="210">
        <f t="shared" si="143"/>
        <v>0</v>
      </c>
      <c r="BQ79" s="44">
        <f t="shared" si="144"/>
        <v>0</v>
      </c>
      <c r="BR79" s="70">
        <v>881</v>
      </c>
      <c r="BS79" s="3"/>
      <c r="JY79" s="3"/>
      <c r="JZ79" s="3"/>
      <c r="KA79" s="3"/>
      <c r="KB79" s="3"/>
      <c r="KC79" s="3"/>
      <c r="KD79" s="3"/>
      <c r="KE79" s="3"/>
      <c r="KF79" s="3"/>
      <c r="KG79" s="3"/>
    </row>
    <row r="80" spans="1:293" ht="13" customHeight="1">
      <c r="A80" s="44" t="str">
        <f t="shared" si="129"/>
        <v>SQ60882</v>
      </c>
      <c r="B80" s="228" t="s">
        <v>497</v>
      </c>
      <c r="C80" s="150" t="s">
        <v>230</v>
      </c>
      <c r="D80" s="150" t="s">
        <v>65</v>
      </c>
      <c r="E80" s="445"/>
      <c r="F80" s="615" t="s">
        <v>1775</v>
      </c>
      <c r="G80" s="654" t="s">
        <v>2099</v>
      </c>
      <c r="H80" s="287" t="s">
        <v>95</v>
      </c>
      <c r="I80" s="631" t="s">
        <v>1798</v>
      </c>
      <c r="J80" s="636" t="s">
        <v>1796</v>
      </c>
      <c r="K80" s="636" t="s">
        <v>1797</v>
      </c>
      <c r="L80" s="631" t="s">
        <v>1799</v>
      </c>
      <c r="M80" s="628">
        <v>2.2999999999999998</v>
      </c>
      <c r="N80" s="44">
        <v>1</v>
      </c>
      <c r="O80" s="210"/>
      <c r="P80" s="210"/>
      <c r="Q80" s="49"/>
      <c r="R80" s="123"/>
      <c r="S80" s="51"/>
      <c r="T80" s="52"/>
      <c r="U80" s="124"/>
      <c r="V80" s="54"/>
      <c r="W80" s="55"/>
      <c r="X80" s="56"/>
      <c r="Y80" s="57"/>
      <c r="Z80" s="58"/>
      <c r="AA80" s="125"/>
      <c r="AB80" s="69"/>
      <c r="AC80" s="69"/>
      <c r="AD80" s="213">
        <f t="shared" si="130"/>
        <v>0</v>
      </c>
      <c r="AE80" s="61">
        <f t="shared" si="131"/>
        <v>0</v>
      </c>
      <c r="AF80" s="62"/>
      <c r="AG80" s="62"/>
      <c r="AH80" s="63"/>
      <c r="AI80" s="589"/>
      <c r="AJ80" s="62"/>
      <c r="AK80" s="62"/>
      <c r="AL80" s="516"/>
      <c r="AM80" s="510"/>
      <c r="AN80" s="62">
        <f>ROUND(CEILING(AR80*('Summary '!$J$4/100+1),5),0)-1</f>
        <v>274</v>
      </c>
      <c r="AO80" s="63">
        <f t="shared" si="53"/>
        <v>0</v>
      </c>
      <c r="AP80" s="63">
        <f t="shared" si="54"/>
        <v>0</v>
      </c>
      <c r="AQ80" s="63"/>
      <c r="AR80" s="62">
        <v>224</v>
      </c>
      <c r="AS80" s="62"/>
      <c r="AT80" s="514"/>
      <c r="AU80" s="515"/>
      <c r="AV80" s="511">
        <f t="shared" si="132"/>
        <v>224</v>
      </c>
      <c r="AW80" s="511">
        <f t="shared" si="133"/>
        <v>224</v>
      </c>
      <c r="AX80" s="64"/>
      <c r="AY80" s="65"/>
      <c r="AZ80" s="66"/>
      <c r="BA80" s="126"/>
      <c r="BB80" s="291"/>
      <c r="BC80" s="45">
        <f t="shared" si="134"/>
        <v>0</v>
      </c>
      <c r="BD80" s="44">
        <f t="shared" si="135"/>
        <v>0</v>
      </c>
      <c r="BE80" s="512">
        <f t="shared" si="136"/>
        <v>235.20000000000002</v>
      </c>
      <c r="BF80" s="69"/>
      <c r="BG80" s="210">
        <f t="shared" si="145"/>
        <v>0</v>
      </c>
      <c r="BH80" s="512">
        <f t="shared" si="137"/>
        <v>246.40000000000003</v>
      </c>
      <c r="BI80" s="400"/>
      <c r="BJ80" s="44">
        <f t="shared" si="138"/>
        <v>0</v>
      </c>
      <c r="BK80" s="512">
        <f t="shared" si="139"/>
        <v>257.59999999999997</v>
      </c>
      <c r="BL80" s="400"/>
      <c r="BM80" s="210">
        <f t="shared" si="140"/>
        <v>0</v>
      </c>
      <c r="BN80" s="512">
        <f t="shared" si="141"/>
        <v>268.8</v>
      </c>
      <c r="BO80" s="397">
        <f t="shared" si="142"/>
        <v>0</v>
      </c>
      <c r="BP80" s="210">
        <f t="shared" si="143"/>
        <v>0</v>
      </c>
      <c r="BQ80" s="44">
        <f t="shared" si="144"/>
        <v>0</v>
      </c>
      <c r="BR80" s="70">
        <v>882</v>
      </c>
      <c r="BS80" s="564"/>
      <c r="JY80" s="3"/>
      <c r="JZ80" s="3"/>
      <c r="KA80" s="3"/>
      <c r="KB80" s="3"/>
      <c r="KC80" s="3"/>
      <c r="KD80" s="3"/>
      <c r="KE80" s="3"/>
      <c r="KF80" s="3"/>
      <c r="KG80" s="3"/>
    </row>
    <row r="81" spans="1:293" ht="13" customHeight="1">
      <c r="A81" s="44" t="str">
        <f t="shared" si="129"/>
        <v>SQ60915</v>
      </c>
      <c r="B81" s="228" t="s">
        <v>497</v>
      </c>
      <c r="C81" s="150" t="s">
        <v>231</v>
      </c>
      <c r="D81" s="150" t="s">
        <v>65</v>
      </c>
      <c r="E81" s="445"/>
      <c r="F81" s="615" t="s">
        <v>344</v>
      </c>
      <c r="G81" s="654" t="s">
        <v>2100</v>
      </c>
      <c r="H81" s="616" t="s">
        <v>74</v>
      </c>
      <c r="I81" s="631" t="s">
        <v>1798</v>
      </c>
      <c r="J81" s="636" t="s">
        <v>1796</v>
      </c>
      <c r="K81" s="636" t="s">
        <v>1797</v>
      </c>
      <c r="L81" s="631" t="s">
        <v>1799</v>
      </c>
      <c r="M81" s="628">
        <v>2.5</v>
      </c>
      <c r="N81" s="44">
        <v>1</v>
      </c>
      <c r="O81" s="210"/>
      <c r="P81" s="210"/>
      <c r="Q81" s="49"/>
      <c r="R81" s="123"/>
      <c r="S81" s="51"/>
      <c r="T81" s="52"/>
      <c r="U81" s="124"/>
      <c r="V81" s="54"/>
      <c r="W81" s="55"/>
      <c r="X81" s="56"/>
      <c r="Y81" s="57"/>
      <c r="Z81" s="58"/>
      <c r="AA81" s="125"/>
      <c r="AB81" s="69"/>
      <c r="AC81" s="69"/>
      <c r="AD81" s="213">
        <f t="shared" si="130"/>
        <v>0</v>
      </c>
      <c r="AE81" s="61">
        <f t="shared" si="131"/>
        <v>0</v>
      </c>
      <c r="AF81" s="62"/>
      <c r="AG81" s="62"/>
      <c r="AH81" s="63"/>
      <c r="AI81" s="589"/>
      <c r="AJ81" s="62"/>
      <c r="AK81" s="62"/>
      <c r="AL81" s="516"/>
      <c r="AM81" s="510"/>
      <c r="AN81" s="62">
        <f>ROUND(CEILING(AR81*('Summary '!$J$4/100+1),5),0)-1</f>
        <v>274</v>
      </c>
      <c r="AO81" s="63">
        <f t="shared" si="53"/>
        <v>0</v>
      </c>
      <c r="AP81" s="63">
        <f t="shared" si="54"/>
        <v>0</v>
      </c>
      <c r="AQ81" s="63"/>
      <c r="AR81" s="62">
        <v>224</v>
      </c>
      <c r="AS81" s="62"/>
      <c r="AT81" s="514"/>
      <c r="AU81" s="515"/>
      <c r="AV81" s="511">
        <f t="shared" si="132"/>
        <v>224</v>
      </c>
      <c r="AW81" s="511">
        <f t="shared" si="133"/>
        <v>224</v>
      </c>
      <c r="AX81" s="64"/>
      <c r="AY81" s="65"/>
      <c r="AZ81" s="66"/>
      <c r="BA81" s="126"/>
      <c r="BB81" s="291"/>
      <c r="BC81" s="45">
        <f t="shared" si="134"/>
        <v>0</v>
      </c>
      <c r="BD81" s="44">
        <f t="shared" si="135"/>
        <v>0</v>
      </c>
      <c r="BE81" s="512">
        <f t="shared" si="136"/>
        <v>235.20000000000002</v>
      </c>
      <c r="BF81" s="69"/>
      <c r="BG81" s="210">
        <f t="shared" si="145"/>
        <v>0</v>
      </c>
      <c r="BH81" s="512">
        <f t="shared" si="137"/>
        <v>246.40000000000003</v>
      </c>
      <c r="BI81" s="400"/>
      <c r="BJ81" s="44">
        <f t="shared" si="138"/>
        <v>0</v>
      </c>
      <c r="BK81" s="512">
        <f t="shared" si="139"/>
        <v>257.59999999999997</v>
      </c>
      <c r="BL81" s="400"/>
      <c r="BM81" s="210">
        <f t="shared" si="140"/>
        <v>0</v>
      </c>
      <c r="BN81" s="512">
        <f t="shared" si="141"/>
        <v>268.8</v>
      </c>
      <c r="BO81" s="397">
        <f t="shared" si="142"/>
        <v>0</v>
      </c>
      <c r="BP81" s="210">
        <f t="shared" si="143"/>
        <v>0</v>
      </c>
      <c r="BQ81" s="44">
        <f t="shared" si="144"/>
        <v>0</v>
      </c>
      <c r="BR81" s="70">
        <v>915</v>
      </c>
      <c r="BS81" s="3"/>
      <c r="JY81" s="3"/>
      <c r="JZ81" s="3"/>
      <c r="KA81" s="3"/>
      <c r="KB81" s="3"/>
      <c r="KC81" s="3"/>
      <c r="KD81" s="3"/>
      <c r="KE81" s="3"/>
      <c r="KF81" s="3"/>
      <c r="KG81" s="3"/>
    </row>
    <row r="82" spans="1:293" ht="13" customHeight="1">
      <c r="A82" s="44" t="str">
        <f t="shared" si="129"/>
        <v>SQ60916</v>
      </c>
      <c r="B82" s="228" t="s">
        <v>497</v>
      </c>
      <c r="C82" s="150" t="s">
        <v>232</v>
      </c>
      <c r="D82" s="150" t="s">
        <v>65</v>
      </c>
      <c r="E82" s="445"/>
      <c r="F82" s="615" t="s">
        <v>344</v>
      </c>
      <c r="G82" s="654" t="s">
        <v>2101</v>
      </c>
      <c r="H82" s="616" t="s">
        <v>74</v>
      </c>
      <c r="I82" s="631" t="s">
        <v>1798</v>
      </c>
      <c r="J82" s="636" t="s">
        <v>1796</v>
      </c>
      <c r="K82" s="636" t="s">
        <v>1797</v>
      </c>
      <c r="L82" s="631" t="s">
        <v>1799</v>
      </c>
      <c r="M82" s="628">
        <v>2.5</v>
      </c>
      <c r="N82" s="44">
        <v>1</v>
      </c>
      <c r="O82" s="210"/>
      <c r="P82" s="210"/>
      <c r="Q82" s="49"/>
      <c r="R82" s="123"/>
      <c r="S82" s="51"/>
      <c r="T82" s="52"/>
      <c r="U82" s="124"/>
      <c r="V82" s="54"/>
      <c r="W82" s="55"/>
      <c r="X82" s="56"/>
      <c r="Y82" s="57"/>
      <c r="Z82" s="58"/>
      <c r="AA82" s="125"/>
      <c r="AB82" s="69"/>
      <c r="AC82" s="69"/>
      <c r="AD82" s="213">
        <f t="shared" si="130"/>
        <v>0</v>
      </c>
      <c r="AE82" s="61">
        <f t="shared" si="131"/>
        <v>0</v>
      </c>
      <c r="AF82" s="62"/>
      <c r="AG82" s="62"/>
      <c r="AH82" s="63"/>
      <c r="AI82" s="589"/>
      <c r="AJ82" s="62"/>
      <c r="AK82" s="62"/>
      <c r="AL82" s="516"/>
      <c r="AM82" s="510"/>
      <c r="AN82" s="62">
        <f>ROUND(CEILING(AR82*('Summary '!$J$4/100+1),5),0)-1</f>
        <v>274</v>
      </c>
      <c r="AO82" s="63">
        <f t="shared" si="53"/>
        <v>0</v>
      </c>
      <c r="AP82" s="63">
        <f t="shared" si="54"/>
        <v>0</v>
      </c>
      <c r="AQ82" s="63"/>
      <c r="AR82" s="62">
        <v>224</v>
      </c>
      <c r="AS82" s="62"/>
      <c r="AT82" s="514"/>
      <c r="AU82" s="515"/>
      <c r="AV82" s="511">
        <f t="shared" si="132"/>
        <v>224</v>
      </c>
      <c r="AW82" s="511">
        <f t="shared" si="133"/>
        <v>224</v>
      </c>
      <c r="AX82" s="64"/>
      <c r="AY82" s="65"/>
      <c r="AZ82" s="66"/>
      <c r="BA82" s="126"/>
      <c r="BB82" s="291"/>
      <c r="BC82" s="45">
        <f t="shared" si="134"/>
        <v>0</v>
      </c>
      <c r="BD82" s="44">
        <f t="shared" si="135"/>
        <v>0</v>
      </c>
      <c r="BE82" s="512">
        <f t="shared" si="136"/>
        <v>235.20000000000002</v>
      </c>
      <c r="BF82" s="69"/>
      <c r="BG82" s="210">
        <f t="shared" si="145"/>
        <v>0</v>
      </c>
      <c r="BH82" s="512">
        <f t="shared" si="137"/>
        <v>246.40000000000003</v>
      </c>
      <c r="BI82" s="400"/>
      <c r="BJ82" s="44">
        <f t="shared" si="138"/>
        <v>0</v>
      </c>
      <c r="BK82" s="512">
        <f t="shared" si="139"/>
        <v>257.59999999999997</v>
      </c>
      <c r="BL82" s="400"/>
      <c r="BM82" s="210">
        <f t="shared" si="140"/>
        <v>0</v>
      </c>
      <c r="BN82" s="512">
        <f t="shared" si="141"/>
        <v>268.8</v>
      </c>
      <c r="BO82" s="397">
        <f t="shared" si="142"/>
        <v>0</v>
      </c>
      <c r="BP82" s="210">
        <f t="shared" si="143"/>
        <v>0</v>
      </c>
      <c r="BQ82" s="44">
        <f t="shared" si="144"/>
        <v>0</v>
      </c>
      <c r="BR82" s="70">
        <v>916</v>
      </c>
      <c r="BS82" s="564"/>
      <c r="JY82" s="3"/>
      <c r="JZ82" s="3"/>
      <c r="KA82" s="3"/>
      <c r="KB82" s="3"/>
      <c r="KC82" s="3"/>
      <c r="KD82" s="3"/>
      <c r="KE82" s="3"/>
      <c r="KF82" s="3"/>
      <c r="KG82" s="3"/>
    </row>
    <row r="83" spans="1:293" ht="13" customHeight="1">
      <c r="A83" s="44" t="str">
        <f t="shared" si="129"/>
        <v>SQ60917</v>
      </c>
      <c r="B83" s="228" t="s">
        <v>497</v>
      </c>
      <c r="C83" s="150" t="s">
        <v>233</v>
      </c>
      <c r="D83" s="150" t="s">
        <v>65</v>
      </c>
      <c r="E83" s="445"/>
      <c r="F83" s="615" t="s">
        <v>1775</v>
      </c>
      <c r="G83" s="654" t="s">
        <v>2102</v>
      </c>
      <c r="H83" s="616" t="s">
        <v>74</v>
      </c>
      <c r="I83" s="631" t="s">
        <v>1798</v>
      </c>
      <c r="J83" s="636" t="s">
        <v>1796</v>
      </c>
      <c r="K83" s="636" t="s">
        <v>1797</v>
      </c>
      <c r="L83" s="631" t="s">
        <v>1799</v>
      </c>
      <c r="M83" s="628">
        <v>2</v>
      </c>
      <c r="N83" s="44">
        <v>1</v>
      </c>
      <c r="O83" s="210"/>
      <c r="P83" s="210"/>
      <c r="Q83" s="49"/>
      <c r="R83" s="123"/>
      <c r="S83" s="51"/>
      <c r="T83" s="52"/>
      <c r="U83" s="124"/>
      <c r="V83" s="54"/>
      <c r="W83" s="55"/>
      <c r="X83" s="56"/>
      <c r="Y83" s="57"/>
      <c r="Z83" s="58"/>
      <c r="AA83" s="125"/>
      <c r="AB83" s="69"/>
      <c r="AC83" s="69"/>
      <c r="AD83" s="213">
        <f t="shared" si="130"/>
        <v>0</v>
      </c>
      <c r="AE83" s="61">
        <f t="shared" si="131"/>
        <v>0</v>
      </c>
      <c r="AF83" s="62"/>
      <c r="AG83" s="62"/>
      <c r="AH83" s="63"/>
      <c r="AI83" s="589"/>
      <c r="AJ83" s="62"/>
      <c r="AK83" s="62"/>
      <c r="AL83" s="516"/>
      <c r="AM83" s="510"/>
      <c r="AN83" s="62">
        <f>ROUND(CEILING(AR83*('Summary '!$J$4/100+1),5),0)-1</f>
        <v>274</v>
      </c>
      <c r="AO83" s="63">
        <f t="shared" si="53"/>
        <v>0</v>
      </c>
      <c r="AP83" s="63">
        <f t="shared" si="54"/>
        <v>0</v>
      </c>
      <c r="AQ83" s="63"/>
      <c r="AR83" s="62">
        <v>224</v>
      </c>
      <c r="AS83" s="62"/>
      <c r="AT83" s="514"/>
      <c r="AU83" s="515"/>
      <c r="AV83" s="511">
        <f t="shared" si="132"/>
        <v>224</v>
      </c>
      <c r="AW83" s="511">
        <f t="shared" si="133"/>
        <v>224</v>
      </c>
      <c r="AX83" s="64"/>
      <c r="AY83" s="65"/>
      <c r="AZ83" s="66"/>
      <c r="BA83" s="126"/>
      <c r="BB83" s="291"/>
      <c r="BC83" s="45">
        <f t="shared" si="134"/>
        <v>0</v>
      </c>
      <c r="BD83" s="44">
        <f t="shared" si="135"/>
        <v>0</v>
      </c>
      <c r="BE83" s="512">
        <f t="shared" si="136"/>
        <v>235.20000000000002</v>
      </c>
      <c r="BF83" s="69"/>
      <c r="BG83" s="210">
        <f t="shared" si="145"/>
        <v>0</v>
      </c>
      <c r="BH83" s="512">
        <f t="shared" si="137"/>
        <v>246.40000000000003</v>
      </c>
      <c r="BI83" s="400"/>
      <c r="BJ83" s="44">
        <f t="shared" si="138"/>
        <v>0</v>
      </c>
      <c r="BK83" s="512">
        <f t="shared" si="139"/>
        <v>257.59999999999997</v>
      </c>
      <c r="BL83" s="400"/>
      <c r="BM83" s="210">
        <f t="shared" si="140"/>
        <v>0</v>
      </c>
      <c r="BN83" s="512">
        <f t="shared" si="141"/>
        <v>268.8</v>
      </c>
      <c r="BO83" s="397">
        <f t="shared" si="142"/>
        <v>0</v>
      </c>
      <c r="BP83" s="210">
        <f t="shared" si="143"/>
        <v>0</v>
      </c>
      <c r="BQ83" s="44">
        <f t="shared" si="144"/>
        <v>0</v>
      </c>
      <c r="BR83" s="70">
        <v>917</v>
      </c>
      <c r="BS83" s="3"/>
      <c r="JY83" s="3"/>
      <c r="JZ83" s="3"/>
      <c r="KA83" s="3"/>
      <c r="KB83" s="3"/>
      <c r="KC83" s="3"/>
      <c r="KD83" s="3"/>
      <c r="KE83" s="3"/>
      <c r="KF83" s="3"/>
      <c r="KG83" s="3"/>
    </row>
    <row r="84" spans="1:293" ht="13" customHeight="1">
      <c r="A84" s="44" t="str">
        <f t="shared" si="129"/>
        <v>SQ60918</v>
      </c>
      <c r="B84" s="228" t="s">
        <v>497</v>
      </c>
      <c r="C84" s="150" t="s">
        <v>234</v>
      </c>
      <c r="D84" s="150" t="s">
        <v>65</v>
      </c>
      <c r="E84" s="445"/>
      <c r="F84" s="615" t="s">
        <v>1774</v>
      </c>
      <c r="G84" s="654" t="s">
        <v>2103</v>
      </c>
      <c r="H84" s="616" t="s">
        <v>74</v>
      </c>
      <c r="I84" s="631" t="s">
        <v>1798</v>
      </c>
      <c r="J84" s="636" t="s">
        <v>1796</v>
      </c>
      <c r="K84" s="636" t="s">
        <v>1797</v>
      </c>
      <c r="L84" s="631" t="s">
        <v>1799</v>
      </c>
      <c r="M84" s="628">
        <v>2.5</v>
      </c>
      <c r="N84" s="44">
        <v>1</v>
      </c>
      <c r="O84" s="210"/>
      <c r="P84" s="210"/>
      <c r="Q84" s="49"/>
      <c r="R84" s="123"/>
      <c r="S84" s="51"/>
      <c r="T84" s="52"/>
      <c r="U84" s="124"/>
      <c r="V84" s="54"/>
      <c r="W84" s="55"/>
      <c r="X84" s="56"/>
      <c r="Y84" s="57"/>
      <c r="Z84" s="58"/>
      <c r="AA84" s="125"/>
      <c r="AB84" s="69"/>
      <c r="AC84" s="69"/>
      <c r="AD84" s="213">
        <f t="shared" si="130"/>
        <v>0</v>
      </c>
      <c r="AE84" s="61">
        <f t="shared" si="131"/>
        <v>0</v>
      </c>
      <c r="AF84" s="62"/>
      <c r="AG84" s="62"/>
      <c r="AH84" s="63"/>
      <c r="AI84" s="589"/>
      <c r="AJ84" s="62"/>
      <c r="AK84" s="62"/>
      <c r="AL84" s="516"/>
      <c r="AM84" s="510"/>
      <c r="AN84" s="62">
        <f>ROUND(CEILING(AR84*('Summary '!$J$4/100+1),5),0)-1</f>
        <v>274</v>
      </c>
      <c r="AO84" s="63">
        <f t="shared" si="53"/>
        <v>0</v>
      </c>
      <c r="AP84" s="63">
        <f t="shared" si="54"/>
        <v>0</v>
      </c>
      <c r="AQ84" s="63"/>
      <c r="AR84" s="62">
        <v>224</v>
      </c>
      <c r="AS84" s="62"/>
      <c r="AT84" s="514"/>
      <c r="AU84" s="515"/>
      <c r="AV84" s="511">
        <f t="shared" si="132"/>
        <v>224</v>
      </c>
      <c r="AW84" s="511">
        <f t="shared" si="133"/>
        <v>224</v>
      </c>
      <c r="AX84" s="64"/>
      <c r="AY84" s="65"/>
      <c r="AZ84" s="66"/>
      <c r="BA84" s="126"/>
      <c r="BB84" s="291"/>
      <c r="BC84" s="45">
        <f t="shared" si="134"/>
        <v>0</v>
      </c>
      <c r="BD84" s="44">
        <f t="shared" si="135"/>
        <v>0</v>
      </c>
      <c r="BE84" s="512">
        <f t="shared" si="136"/>
        <v>235.20000000000002</v>
      </c>
      <c r="BF84" s="69"/>
      <c r="BG84" s="210">
        <f t="shared" si="145"/>
        <v>0</v>
      </c>
      <c r="BH84" s="512">
        <f t="shared" si="137"/>
        <v>246.40000000000003</v>
      </c>
      <c r="BI84" s="400"/>
      <c r="BJ84" s="44">
        <f t="shared" si="138"/>
        <v>0</v>
      </c>
      <c r="BK84" s="512">
        <f t="shared" si="139"/>
        <v>257.59999999999997</v>
      </c>
      <c r="BL84" s="400"/>
      <c r="BM84" s="210">
        <f t="shared" si="140"/>
        <v>0</v>
      </c>
      <c r="BN84" s="512">
        <f t="shared" si="141"/>
        <v>268.8</v>
      </c>
      <c r="BO84" s="397">
        <f t="shared" si="142"/>
        <v>0</v>
      </c>
      <c r="BP84" s="210">
        <f t="shared" si="143"/>
        <v>0</v>
      </c>
      <c r="BQ84" s="44">
        <f t="shared" si="144"/>
        <v>0</v>
      </c>
      <c r="BR84" s="70">
        <v>918</v>
      </c>
      <c r="BS84" s="564"/>
      <c r="JY84" s="3"/>
      <c r="JZ84" s="3"/>
      <c r="KA84" s="3"/>
      <c r="KB84" s="3"/>
      <c r="KC84" s="3"/>
      <c r="KD84" s="3"/>
      <c r="KE84" s="3"/>
      <c r="KF84" s="3"/>
      <c r="KG84" s="3"/>
    </row>
    <row r="85" spans="1:293" ht="13" customHeight="1">
      <c r="A85" s="44" t="str">
        <f t="shared" si="129"/>
        <v>SQ61387</v>
      </c>
      <c r="B85" s="228" t="s">
        <v>497</v>
      </c>
      <c r="C85" s="150" t="s">
        <v>346</v>
      </c>
      <c r="D85" s="150" t="s">
        <v>65</v>
      </c>
      <c r="E85" s="445"/>
      <c r="F85" s="615" t="s">
        <v>1773</v>
      </c>
      <c r="G85" s="654" t="s">
        <v>2104</v>
      </c>
      <c r="H85" s="616" t="s">
        <v>74</v>
      </c>
      <c r="I85" s="631" t="s">
        <v>1798</v>
      </c>
      <c r="J85" s="636" t="s">
        <v>1796</v>
      </c>
      <c r="K85" s="636" t="s">
        <v>1797</v>
      </c>
      <c r="L85" s="631" t="s">
        <v>1799</v>
      </c>
      <c r="M85" s="628">
        <v>8.5</v>
      </c>
      <c r="N85" s="44">
        <v>1</v>
      </c>
      <c r="O85" s="210"/>
      <c r="P85" s="210"/>
      <c r="Q85" s="49"/>
      <c r="R85" s="123"/>
      <c r="S85" s="51"/>
      <c r="T85" s="52"/>
      <c r="U85" s="124"/>
      <c r="V85" s="54"/>
      <c r="W85" s="55"/>
      <c r="X85" s="56"/>
      <c r="Y85" s="57"/>
      <c r="Z85" s="58"/>
      <c r="AA85" s="125"/>
      <c r="AB85" s="69"/>
      <c r="AC85" s="69"/>
      <c r="AD85" s="213">
        <f t="shared" si="130"/>
        <v>0</v>
      </c>
      <c r="AE85" s="61">
        <f t="shared" si="131"/>
        <v>0</v>
      </c>
      <c r="AF85" s="62"/>
      <c r="AG85" s="62"/>
      <c r="AH85" s="63"/>
      <c r="AI85" s="589"/>
      <c r="AJ85" s="62"/>
      <c r="AK85" s="62"/>
      <c r="AL85" s="516"/>
      <c r="AM85" s="510"/>
      <c r="AN85" s="62">
        <f>ROUND(CEILING(AR85*('Summary '!$J$4/100+1),5),0)-1</f>
        <v>414</v>
      </c>
      <c r="AO85" s="63">
        <f t="shared" si="53"/>
        <v>0</v>
      </c>
      <c r="AP85" s="63">
        <f t="shared" si="54"/>
        <v>0</v>
      </c>
      <c r="AQ85" s="63"/>
      <c r="AR85" s="62">
        <v>339</v>
      </c>
      <c r="AS85" s="62"/>
      <c r="AT85" s="514"/>
      <c r="AU85" s="515"/>
      <c r="AV85" s="511">
        <f t="shared" si="132"/>
        <v>339</v>
      </c>
      <c r="AW85" s="511">
        <f t="shared" si="133"/>
        <v>339</v>
      </c>
      <c r="AX85" s="64"/>
      <c r="AY85" s="65"/>
      <c r="AZ85" s="66"/>
      <c r="BA85" s="126"/>
      <c r="BB85" s="291"/>
      <c r="BC85" s="45">
        <f t="shared" si="134"/>
        <v>0</v>
      </c>
      <c r="BD85" s="44">
        <f t="shared" si="135"/>
        <v>0</v>
      </c>
      <c r="BE85" s="512">
        <f t="shared" si="136"/>
        <v>355.95</v>
      </c>
      <c r="BF85" s="69"/>
      <c r="BG85" s="210">
        <f t="shared" si="145"/>
        <v>0</v>
      </c>
      <c r="BH85" s="512">
        <f t="shared" si="137"/>
        <v>372.90000000000003</v>
      </c>
      <c r="BI85" s="400"/>
      <c r="BJ85" s="44">
        <f t="shared" si="138"/>
        <v>0</v>
      </c>
      <c r="BK85" s="512">
        <f t="shared" si="139"/>
        <v>389.84999999999997</v>
      </c>
      <c r="BL85" s="400"/>
      <c r="BM85" s="210">
        <f t="shared" si="140"/>
        <v>0</v>
      </c>
      <c r="BN85" s="512">
        <f t="shared" si="141"/>
        <v>406.8</v>
      </c>
      <c r="BO85" s="397">
        <f t="shared" si="142"/>
        <v>0</v>
      </c>
      <c r="BP85" s="210">
        <f t="shared" si="143"/>
        <v>0</v>
      </c>
      <c r="BQ85" s="44">
        <f t="shared" si="144"/>
        <v>0</v>
      </c>
      <c r="BR85" s="70">
        <v>1387</v>
      </c>
      <c r="BS85" s="3"/>
      <c r="JY85" s="3"/>
      <c r="JZ85" s="3"/>
      <c r="KA85" s="3"/>
      <c r="KB85" s="3"/>
      <c r="KC85" s="3"/>
      <c r="KD85" s="3"/>
      <c r="KE85" s="3"/>
      <c r="KF85" s="3"/>
      <c r="KG85" s="3"/>
    </row>
    <row r="86" spans="1:293" ht="13" customHeight="1">
      <c r="A86" s="44" t="str">
        <f t="shared" si="129"/>
        <v>SQ61388</v>
      </c>
      <c r="B86" s="228" t="s">
        <v>497</v>
      </c>
      <c r="C86" s="150" t="s">
        <v>347</v>
      </c>
      <c r="D86" s="150" t="s">
        <v>65</v>
      </c>
      <c r="E86" s="445"/>
      <c r="F86" s="615" t="s">
        <v>1773</v>
      </c>
      <c r="G86" s="654" t="s">
        <v>2105</v>
      </c>
      <c r="H86" s="287" t="s">
        <v>95</v>
      </c>
      <c r="I86" s="631" t="s">
        <v>1798</v>
      </c>
      <c r="J86" s="636" t="s">
        <v>1796</v>
      </c>
      <c r="K86" s="636" t="s">
        <v>1797</v>
      </c>
      <c r="L86" s="631" t="s">
        <v>1799</v>
      </c>
      <c r="M86" s="628">
        <v>6.5</v>
      </c>
      <c r="N86" s="44">
        <v>1</v>
      </c>
      <c r="O86" s="210"/>
      <c r="P86" s="210"/>
      <c r="Q86" s="49"/>
      <c r="R86" s="123"/>
      <c r="S86" s="51"/>
      <c r="T86" s="52"/>
      <c r="U86" s="124"/>
      <c r="V86" s="54"/>
      <c r="W86" s="55"/>
      <c r="X86" s="56"/>
      <c r="Y86" s="57"/>
      <c r="Z86" s="58"/>
      <c r="AA86" s="125"/>
      <c r="AB86" s="69"/>
      <c r="AC86" s="69"/>
      <c r="AD86" s="213">
        <f t="shared" si="130"/>
        <v>0</v>
      </c>
      <c r="AE86" s="61">
        <f t="shared" si="131"/>
        <v>0</v>
      </c>
      <c r="AF86" s="62"/>
      <c r="AG86" s="62"/>
      <c r="AH86" s="63"/>
      <c r="AI86" s="589"/>
      <c r="AJ86" s="62"/>
      <c r="AK86" s="62"/>
      <c r="AL86" s="516"/>
      <c r="AM86" s="510"/>
      <c r="AN86" s="62">
        <f>ROUND(CEILING(AR86*('Summary '!$J$4/100+1),5),0)-1</f>
        <v>364</v>
      </c>
      <c r="AO86" s="63">
        <f t="shared" si="53"/>
        <v>0</v>
      </c>
      <c r="AP86" s="63">
        <f t="shared" si="54"/>
        <v>0</v>
      </c>
      <c r="AQ86" s="63"/>
      <c r="AR86" s="62">
        <v>299</v>
      </c>
      <c r="AS86" s="62"/>
      <c r="AT86" s="514"/>
      <c r="AU86" s="515"/>
      <c r="AV86" s="511">
        <f t="shared" si="132"/>
        <v>299</v>
      </c>
      <c r="AW86" s="511">
        <f t="shared" si="133"/>
        <v>299</v>
      </c>
      <c r="AX86" s="64"/>
      <c r="AY86" s="65"/>
      <c r="AZ86" s="66"/>
      <c r="BA86" s="126"/>
      <c r="BB86" s="291"/>
      <c r="BC86" s="45">
        <f t="shared" si="134"/>
        <v>0</v>
      </c>
      <c r="BD86" s="44">
        <f t="shared" si="135"/>
        <v>0</v>
      </c>
      <c r="BE86" s="512">
        <f t="shared" si="136"/>
        <v>313.95</v>
      </c>
      <c r="BF86" s="69"/>
      <c r="BG86" s="210">
        <f t="shared" si="145"/>
        <v>0</v>
      </c>
      <c r="BH86" s="512">
        <f t="shared" si="137"/>
        <v>328.90000000000003</v>
      </c>
      <c r="BI86" s="400"/>
      <c r="BJ86" s="44">
        <f t="shared" si="138"/>
        <v>0</v>
      </c>
      <c r="BK86" s="512">
        <f t="shared" si="139"/>
        <v>343.84999999999997</v>
      </c>
      <c r="BL86" s="400"/>
      <c r="BM86" s="210">
        <f t="shared" si="140"/>
        <v>0</v>
      </c>
      <c r="BN86" s="512">
        <f t="shared" si="141"/>
        <v>358.8</v>
      </c>
      <c r="BO86" s="397">
        <f t="shared" si="142"/>
        <v>0</v>
      </c>
      <c r="BP86" s="210">
        <f t="shared" si="143"/>
        <v>0</v>
      </c>
      <c r="BQ86" s="44">
        <f t="shared" si="144"/>
        <v>0</v>
      </c>
      <c r="BR86" s="70">
        <v>1388</v>
      </c>
      <c r="BS86" s="564"/>
      <c r="JY86" s="3"/>
      <c r="JZ86" s="3"/>
      <c r="KA86" s="3"/>
      <c r="KB86" s="3"/>
      <c r="KC86" s="3"/>
      <c r="KD86" s="3"/>
      <c r="KE86" s="3"/>
      <c r="KF86" s="3"/>
      <c r="KG86" s="3"/>
    </row>
    <row r="87" spans="1:293" ht="13" customHeight="1">
      <c r="A87" s="44" t="str">
        <f t="shared" si="129"/>
        <v>SQ61389</v>
      </c>
      <c r="B87" s="228" t="s">
        <v>497</v>
      </c>
      <c r="C87" s="150" t="s">
        <v>348</v>
      </c>
      <c r="D87" s="150" t="s">
        <v>65</v>
      </c>
      <c r="E87" s="445"/>
      <c r="F87" s="615" t="s">
        <v>1773</v>
      </c>
      <c r="G87" s="654" t="s">
        <v>2106</v>
      </c>
      <c r="H87" s="287" t="s">
        <v>95</v>
      </c>
      <c r="I87" s="631" t="s">
        <v>1798</v>
      </c>
      <c r="J87" s="636" t="s">
        <v>1796</v>
      </c>
      <c r="K87" s="636" t="s">
        <v>1797</v>
      </c>
      <c r="L87" s="631" t="s">
        <v>1799</v>
      </c>
      <c r="M87" s="628">
        <v>5.7</v>
      </c>
      <c r="N87" s="44">
        <v>1</v>
      </c>
      <c r="O87" s="210"/>
      <c r="P87" s="210"/>
      <c r="Q87" s="49"/>
      <c r="R87" s="123"/>
      <c r="S87" s="51"/>
      <c r="T87" s="52"/>
      <c r="U87" s="124"/>
      <c r="V87" s="54"/>
      <c r="W87" s="55"/>
      <c r="X87" s="56"/>
      <c r="Y87" s="57"/>
      <c r="Z87" s="58"/>
      <c r="AA87" s="125"/>
      <c r="AB87" s="69"/>
      <c r="AC87" s="69"/>
      <c r="AD87" s="213">
        <f t="shared" si="130"/>
        <v>0</v>
      </c>
      <c r="AE87" s="61">
        <f t="shared" si="131"/>
        <v>0</v>
      </c>
      <c r="AF87" s="62"/>
      <c r="AG87" s="62"/>
      <c r="AH87" s="63"/>
      <c r="AI87" s="589"/>
      <c r="AJ87" s="62"/>
      <c r="AK87" s="62"/>
      <c r="AL87" s="516"/>
      <c r="AM87" s="510"/>
      <c r="AN87" s="62">
        <f>ROUND(CEILING(AR87*('Summary '!$J$4/100+1),5),0)-1</f>
        <v>364</v>
      </c>
      <c r="AO87" s="63">
        <f t="shared" si="53"/>
        <v>0</v>
      </c>
      <c r="AP87" s="63">
        <f t="shared" si="54"/>
        <v>0</v>
      </c>
      <c r="AQ87" s="63"/>
      <c r="AR87" s="62">
        <v>299</v>
      </c>
      <c r="AS87" s="62"/>
      <c r="AT87" s="514"/>
      <c r="AU87" s="515"/>
      <c r="AV87" s="511">
        <f t="shared" si="132"/>
        <v>299</v>
      </c>
      <c r="AW87" s="511">
        <f t="shared" si="133"/>
        <v>299</v>
      </c>
      <c r="AX87" s="64"/>
      <c r="AY87" s="65"/>
      <c r="AZ87" s="66"/>
      <c r="BA87" s="126"/>
      <c r="BB87" s="291"/>
      <c r="BC87" s="45">
        <f t="shared" si="134"/>
        <v>0</v>
      </c>
      <c r="BD87" s="44">
        <f t="shared" si="135"/>
        <v>0</v>
      </c>
      <c r="BE87" s="512">
        <f t="shared" si="136"/>
        <v>313.95</v>
      </c>
      <c r="BF87" s="69"/>
      <c r="BG87" s="210">
        <f t="shared" si="145"/>
        <v>0</v>
      </c>
      <c r="BH87" s="512">
        <f t="shared" si="137"/>
        <v>328.90000000000003</v>
      </c>
      <c r="BI87" s="400"/>
      <c r="BJ87" s="44">
        <f t="shared" si="138"/>
        <v>0</v>
      </c>
      <c r="BK87" s="512">
        <f t="shared" si="139"/>
        <v>343.84999999999997</v>
      </c>
      <c r="BL87" s="400"/>
      <c r="BM87" s="210">
        <f t="shared" si="140"/>
        <v>0</v>
      </c>
      <c r="BN87" s="512">
        <f t="shared" si="141"/>
        <v>358.8</v>
      </c>
      <c r="BO87" s="397">
        <f t="shared" si="142"/>
        <v>0</v>
      </c>
      <c r="BP87" s="210">
        <f t="shared" si="143"/>
        <v>0</v>
      </c>
      <c r="BQ87" s="44">
        <f t="shared" si="144"/>
        <v>0</v>
      </c>
      <c r="BR87" s="70">
        <v>1389</v>
      </c>
      <c r="BS87" s="3"/>
      <c r="JY87" s="3"/>
      <c r="JZ87" s="3"/>
      <c r="KA87" s="3"/>
      <c r="KB87" s="3"/>
      <c r="KC87" s="3"/>
      <c r="KD87" s="3"/>
      <c r="KE87" s="3"/>
      <c r="KF87" s="3"/>
      <c r="KG87" s="3"/>
    </row>
    <row r="88" spans="1:293" ht="13" customHeight="1">
      <c r="A88" s="44" t="str">
        <f t="shared" si="129"/>
        <v>SQ61390</v>
      </c>
      <c r="B88" s="228" t="s">
        <v>497</v>
      </c>
      <c r="C88" s="150" t="s">
        <v>349</v>
      </c>
      <c r="D88" s="150" t="s">
        <v>65</v>
      </c>
      <c r="E88" s="445"/>
      <c r="F88" s="615" t="s">
        <v>1773</v>
      </c>
      <c r="G88" s="654" t="s">
        <v>2107</v>
      </c>
      <c r="H88" s="616" t="s">
        <v>74</v>
      </c>
      <c r="I88" s="631" t="s">
        <v>1798</v>
      </c>
      <c r="J88" s="636" t="s">
        <v>1796</v>
      </c>
      <c r="K88" s="636" t="s">
        <v>1797</v>
      </c>
      <c r="L88" s="631" t="s">
        <v>1799</v>
      </c>
      <c r="M88" s="628">
        <v>5.2</v>
      </c>
      <c r="N88" s="44">
        <v>1</v>
      </c>
      <c r="O88" s="210"/>
      <c r="P88" s="210"/>
      <c r="Q88" s="49"/>
      <c r="R88" s="123"/>
      <c r="S88" s="51"/>
      <c r="T88" s="52"/>
      <c r="U88" s="124"/>
      <c r="V88" s="54"/>
      <c r="W88" s="55"/>
      <c r="X88" s="56"/>
      <c r="Y88" s="57"/>
      <c r="Z88" s="58"/>
      <c r="AA88" s="125"/>
      <c r="AB88" s="69"/>
      <c r="AC88" s="69"/>
      <c r="AD88" s="213">
        <f t="shared" si="130"/>
        <v>0</v>
      </c>
      <c r="AE88" s="61">
        <f t="shared" si="131"/>
        <v>0</v>
      </c>
      <c r="AF88" s="62"/>
      <c r="AG88" s="62"/>
      <c r="AH88" s="63"/>
      <c r="AI88" s="589"/>
      <c r="AJ88" s="62"/>
      <c r="AK88" s="62"/>
      <c r="AL88" s="516"/>
      <c r="AM88" s="510"/>
      <c r="AN88" s="62">
        <f>ROUND(CEILING(AR88*('Summary '!$J$4/100+1),5),0)-1</f>
        <v>364</v>
      </c>
      <c r="AO88" s="63">
        <f t="shared" si="53"/>
        <v>0</v>
      </c>
      <c r="AP88" s="63">
        <f t="shared" si="54"/>
        <v>0</v>
      </c>
      <c r="AQ88" s="63"/>
      <c r="AR88" s="62">
        <v>299</v>
      </c>
      <c r="AS88" s="62"/>
      <c r="AT88" s="514"/>
      <c r="AU88" s="515"/>
      <c r="AV88" s="511">
        <f t="shared" si="132"/>
        <v>299</v>
      </c>
      <c r="AW88" s="511">
        <f t="shared" si="133"/>
        <v>299</v>
      </c>
      <c r="AX88" s="64"/>
      <c r="AY88" s="65"/>
      <c r="AZ88" s="66"/>
      <c r="BA88" s="126"/>
      <c r="BB88" s="291"/>
      <c r="BC88" s="45">
        <f t="shared" si="134"/>
        <v>0</v>
      </c>
      <c r="BD88" s="44">
        <f t="shared" si="135"/>
        <v>0</v>
      </c>
      <c r="BE88" s="512">
        <f t="shared" si="136"/>
        <v>313.95</v>
      </c>
      <c r="BF88" s="69"/>
      <c r="BG88" s="210">
        <f t="shared" si="145"/>
        <v>0</v>
      </c>
      <c r="BH88" s="512">
        <f t="shared" si="137"/>
        <v>328.90000000000003</v>
      </c>
      <c r="BI88" s="400"/>
      <c r="BJ88" s="44">
        <f t="shared" si="138"/>
        <v>0</v>
      </c>
      <c r="BK88" s="512">
        <f t="shared" si="139"/>
        <v>343.84999999999997</v>
      </c>
      <c r="BL88" s="400"/>
      <c r="BM88" s="210">
        <f t="shared" si="140"/>
        <v>0</v>
      </c>
      <c r="BN88" s="512">
        <f t="shared" si="141"/>
        <v>358.8</v>
      </c>
      <c r="BO88" s="397">
        <f t="shared" si="142"/>
        <v>0</v>
      </c>
      <c r="BP88" s="210">
        <f t="shared" si="143"/>
        <v>0</v>
      </c>
      <c r="BQ88" s="44">
        <f t="shared" si="144"/>
        <v>0</v>
      </c>
      <c r="BR88" s="70">
        <v>1390</v>
      </c>
      <c r="BS88" s="564"/>
      <c r="JY88" s="3"/>
      <c r="JZ88" s="3"/>
      <c r="KA88" s="3"/>
      <c r="KB88" s="3"/>
      <c r="KC88" s="3"/>
      <c r="KD88" s="3"/>
      <c r="KE88" s="3"/>
      <c r="KF88" s="3"/>
      <c r="KG88" s="3"/>
    </row>
    <row r="89" spans="1:293" ht="13" customHeight="1">
      <c r="A89" s="44" t="str">
        <f t="shared" si="129"/>
        <v>SQ61391</v>
      </c>
      <c r="B89" s="228" t="s">
        <v>497</v>
      </c>
      <c r="C89" s="150" t="s">
        <v>350</v>
      </c>
      <c r="D89" s="150" t="s">
        <v>65</v>
      </c>
      <c r="E89" s="445"/>
      <c r="F89" s="615" t="s">
        <v>1773</v>
      </c>
      <c r="G89" s="654" t="s">
        <v>2108</v>
      </c>
      <c r="H89" s="287" t="s">
        <v>95</v>
      </c>
      <c r="I89" s="631" t="s">
        <v>1798</v>
      </c>
      <c r="J89" s="636" t="s">
        <v>1796</v>
      </c>
      <c r="K89" s="636" t="s">
        <v>1797</v>
      </c>
      <c r="L89" s="631" t="s">
        <v>1799</v>
      </c>
      <c r="M89" s="628">
        <v>4.0999999999999996</v>
      </c>
      <c r="N89" s="44">
        <v>1</v>
      </c>
      <c r="O89" s="210"/>
      <c r="P89" s="210"/>
      <c r="Q89" s="49"/>
      <c r="R89" s="123"/>
      <c r="S89" s="51"/>
      <c r="T89" s="52"/>
      <c r="U89" s="124"/>
      <c r="V89" s="54"/>
      <c r="W89" s="55"/>
      <c r="X89" s="56"/>
      <c r="Y89" s="57"/>
      <c r="Z89" s="58"/>
      <c r="AA89" s="125"/>
      <c r="AB89" s="69"/>
      <c r="AC89" s="69"/>
      <c r="AD89" s="213">
        <f t="shared" si="130"/>
        <v>0</v>
      </c>
      <c r="AE89" s="61">
        <f t="shared" si="131"/>
        <v>0</v>
      </c>
      <c r="AF89" s="62"/>
      <c r="AG89" s="62"/>
      <c r="AH89" s="63"/>
      <c r="AI89" s="589"/>
      <c r="AJ89" s="62"/>
      <c r="AK89" s="62"/>
      <c r="AL89" s="516"/>
      <c r="AM89" s="510"/>
      <c r="AN89" s="62">
        <f>ROUND(CEILING(AR89*('Summary '!$J$4/100+1),5),0)-1</f>
        <v>324</v>
      </c>
      <c r="AO89" s="63">
        <f t="shared" si="53"/>
        <v>0</v>
      </c>
      <c r="AP89" s="63">
        <f t="shared" si="54"/>
        <v>0</v>
      </c>
      <c r="AQ89" s="63"/>
      <c r="AR89" s="62">
        <v>264</v>
      </c>
      <c r="AS89" s="62"/>
      <c r="AT89" s="514"/>
      <c r="AU89" s="515"/>
      <c r="AV89" s="511">
        <f t="shared" si="132"/>
        <v>264</v>
      </c>
      <c r="AW89" s="511">
        <f t="shared" si="133"/>
        <v>264</v>
      </c>
      <c r="AX89" s="64"/>
      <c r="AY89" s="65"/>
      <c r="AZ89" s="66"/>
      <c r="BA89" s="126"/>
      <c r="BB89" s="291"/>
      <c r="BC89" s="45">
        <f t="shared" si="134"/>
        <v>0</v>
      </c>
      <c r="BD89" s="44">
        <f t="shared" si="135"/>
        <v>0</v>
      </c>
      <c r="BE89" s="512">
        <f t="shared" si="136"/>
        <v>277.2</v>
      </c>
      <c r="BF89" s="69"/>
      <c r="BG89" s="210">
        <f t="shared" si="145"/>
        <v>0</v>
      </c>
      <c r="BH89" s="512">
        <f t="shared" si="137"/>
        <v>290.40000000000003</v>
      </c>
      <c r="BI89" s="400"/>
      <c r="BJ89" s="44">
        <f t="shared" si="138"/>
        <v>0</v>
      </c>
      <c r="BK89" s="512">
        <f t="shared" si="139"/>
        <v>303.59999999999997</v>
      </c>
      <c r="BL89" s="400"/>
      <c r="BM89" s="210">
        <f t="shared" si="140"/>
        <v>0</v>
      </c>
      <c r="BN89" s="512">
        <f t="shared" si="141"/>
        <v>316.8</v>
      </c>
      <c r="BO89" s="397">
        <f t="shared" si="142"/>
        <v>0</v>
      </c>
      <c r="BP89" s="210">
        <f t="shared" si="143"/>
        <v>0</v>
      </c>
      <c r="BQ89" s="44">
        <f t="shared" si="144"/>
        <v>0</v>
      </c>
      <c r="BR89" s="70">
        <v>1391</v>
      </c>
      <c r="JY89" s="3"/>
      <c r="JZ89" s="3"/>
      <c r="KA89" s="3"/>
      <c r="KB89" s="3"/>
      <c r="KC89" s="3"/>
      <c r="KD89" s="3"/>
      <c r="KE89" s="3"/>
      <c r="KF89" s="3"/>
      <c r="KG89" s="3"/>
    </row>
    <row r="90" spans="1:293" ht="13" customHeight="1">
      <c r="A90" s="44" t="str">
        <f t="shared" si="129"/>
        <v>SQ61392</v>
      </c>
      <c r="B90" s="228" t="s">
        <v>497</v>
      </c>
      <c r="C90" s="150" t="s">
        <v>351</v>
      </c>
      <c r="D90" s="150" t="s">
        <v>65</v>
      </c>
      <c r="E90" s="445"/>
      <c r="F90" s="615" t="s">
        <v>1773</v>
      </c>
      <c r="G90" s="654" t="s">
        <v>2109</v>
      </c>
      <c r="H90" s="287" t="s">
        <v>95</v>
      </c>
      <c r="I90" s="631" t="s">
        <v>1798</v>
      </c>
      <c r="J90" s="636" t="s">
        <v>1796</v>
      </c>
      <c r="K90" s="636" t="s">
        <v>1797</v>
      </c>
      <c r="L90" s="631" t="s">
        <v>1799</v>
      </c>
      <c r="M90" s="628">
        <v>3.6</v>
      </c>
      <c r="N90" s="44">
        <v>1</v>
      </c>
      <c r="O90" s="210"/>
      <c r="P90" s="210"/>
      <c r="Q90" s="49"/>
      <c r="R90" s="123"/>
      <c r="S90" s="51"/>
      <c r="T90" s="52"/>
      <c r="U90" s="124"/>
      <c r="V90" s="54"/>
      <c r="W90" s="55"/>
      <c r="X90" s="56"/>
      <c r="Y90" s="57"/>
      <c r="Z90" s="58"/>
      <c r="AA90" s="125"/>
      <c r="AB90" s="69"/>
      <c r="AC90" s="69"/>
      <c r="AD90" s="213">
        <f t="shared" si="130"/>
        <v>0</v>
      </c>
      <c r="AE90" s="61">
        <f t="shared" si="131"/>
        <v>0</v>
      </c>
      <c r="AF90" s="62"/>
      <c r="AG90" s="62"/>
      <c r="AH90" s="63"/>
      <c r="AI90" s="589"/>
      <c r="AJ90" s="62"/>
      <c r="AK90" s="62"/>
      <c r="AL90" s="516"/>
      <c r="AM90" s="510"/>
      <c r="AN90" s="62">
        <f>ROUND(CEILING(AR90*('Summary '!$J$4/100+1),5),0)-1</f>
        <v>324</v>
      </c>
      <c r="AO90" s="63">
        <f t="shared" si="53"/>
        <v>0</v>
      </c>
      <c r="AP90" s="63">
        <f t="shared" si="54"/>
        <v>0</v>
      </c>
      <c r="AQ90" s="63"/>
      <c r="AR90" s="62">
        <v>264</v>
      </c>
      <c r="AS90" s="62"/>
      <c r="AT90" s="514"/>
      <c r="AU90" s="515"/>
      <c r="AV90" s="511">
        <f t="shared" si="132"/>
        <v>264</v>
      </c>
      <c r="AW90" s="511">
        <f t="shared" si="133"/>
        <v>264</v>
      </c>
      <c r="AX90" s="64"/>
      <c r="AY90" s="65"/>
      <c r="AZ90" s="66"/>
      <c r="BA90" s="126"/>
      <c r="BB90" s="291"/>
      <c r="BC90" s="45">
        <f t="shared" si="134"/>
        <v>0</v>
      </c>
      <c r="BD90" s="44">
        <f t="shared" si="135"/>
        <v>0</v>
      </c>
      <c r="BE90" s="512">
        <f t="shared" si="136"/>
        <v>277.2</v>
      </c>
      <c r="BF90" s="69"/>
      <c r="BG90" s="210">
        <f t="shared" si="145"/>
        <v>0</v>
      </c>
      <c r="BH90" s="512">
        <f t="shared" si="137"/>
        <v>290.40000000000003</v>
      </c>
      <c r="BI90" s="400"/>
      <c r="BJ90" s="44">
        <f t="shared" si="138"/>
        <v>0</v>
      </c>
      <c r="BK90" s="512">
        <f t="shared" si="139"/>
        <v>303.59999999999997</v>
      </c>
      <c r="BL90" s="400"/>
      <c r="BM90" s="210">
        <f t="shared" si="140"/>
        <v>0</v>
      </c>
      <c r="BN90" s="512">
        <f t="shared" si="141"/>
        <v>316.8</v>
      </c>
      <c r="BO90" s="397">
        <f t="shared" si="142"/>
        <v>0</v>
      </c>
      <c r="BP90" s="210">
        <f t="shared" si="143"/>
        <v>0</v>
      </c>
      <c r="BQ90" s="44">
        <f t="shared" si="144"/>
        <v>0</v>
      </c>
      <c r="BR90" s="70">
        <v>1392</v>
      </c>
      <c r="JY90" s="3"/>
      <c r="JZ90" s="3"/>
      <c r="KA90" s="3"/>
      <c r="KB90" s="3"/>
      <c r="KC90" s="3"/>
      <c r="KD90" s="3"/>
      <c r="KE90" s="3"/>
      <c r="KF90" s="3"/>
      <c r="KG90" s="3"/>
    </row>
    <row r="91" spans="1:293" ht="13" customHeight="1">
      <c r="A91" s="44" t="str">
        <f t="shared" si="129"/>
        <v>SQ61393</v>
      </c>
      <c r="B91" s="228" t="s">
        <v>497</v>
      </c>
      <c r="C91" s="150" t="s">
        <v>352</v>
      </c>
      <c r="D91" s="150" t="s">
        <v>65</v>
      </c>
      <c r="E91" s="445"/>
      <c r="F91" s="615" t="s">
        <v>1773</v>
      </c>
      <c r="G91" s="654" t="s">
        <v>2110</v>
      </c>
      <c r="H91" s="287" t="s">
        <v>95</v>
      </c>
      <c r="I91" s="631" t="s">
        <v>1798</v>
      </c>
      <c r="J91" s="636" t="s">
        <v>1796</v>
      </c>
      <c r="K91" s="636" t="s">
        <v>1797</v>
      </c>
      <c r="L91" s="631" t="s">
        <v>1799</v>
      </c>
      <c r="M91" s="628">
        <v>3.1</v>
      </c>
      <c r="N91" s="44">
        <v>1</v>
      </c>
      <c r="O91" s="210"/>
      <c r="P91" s="210"/>
      <c r="Q91" s="49"/>
      <c r="R91" s="123"/>
      <c r="S91" s="51"/>
      <c r="T91" s="52"/>
      <c r="U91" s="124"/>
      <c r="V91" s="54"/>
      <c r="W91" s="55"/>
      <c r="X91" s="56"/>
      <c r="Y91" s="57"/>
      <c r="Z91" s="58"/>
      <c r="AA91" s="125"/>
      <c r="AB91" s="69"/>
      <c r="AC91" s="69"/>
      <c r="AD91" s="213">
        <f t="shared" si="130"/>
        <v>0</v>
      </c>
      <c r="AE91" s="61">
        <f t="shared" si="131"/>
        <v>0</v>
      </c>
      <c r="AF91" s="62"/>
      <c r="AG91" s="62"/>
      <c r="AH91" s="63"/>
      <c r="AI91" s="589"/>
      <c r="AJ91" s="62"/>
      <c r="AK91" s="62"/>
      <c r="AL91" s="516"/>
      <c r="AM91" s="510"/>
      <c r="AN91" s="62">
        <f>ROUND(CEILING(AR91*('Summary '!$J$4/100+1),5),0)-1</f>
        <v>274</v>
      </c>
      <c r="AO91" s="63">
        <f t="shared" si="53"/>
        <v>0</v>
      </c>
      <c r="AP91" s="63">
        <f t="shared" si="54"/>
        <v>0</v>
      </c>
      <c r="AQ91" s="63"/>
      <c r="AR91" s="62">
        <v>224</v>
      </c>
      <c r="AS91" s="62"/>
      <c r="AT91" s="514"/>
      <c r="AU91" s="515"/>
      <c r="AV91" s="511">
        <f t="shared" si="132"/>
        <v>224</v>
      </c>
      <c r="AW91" s="511">
        <f t="shared" si="133"/>
        <v>224</v>
      </c>
      <c r="AX91" s="64"/>
      <c r="AY91" s="65"/>
      <c r="AZ91" s="66"/>
      <c r="BA91" s="126"/>
      <c r="BB91" s="291"/>
      <c r="BC91" s="45">
        <f t="shared" si="134"/>
        <v>0</v>
      </c>
      <c r="BD91" s="44">
        <f t="shared" si="135"/>
        <v>0</v>
      </c>
      <c r="BE91" s="512">
        <f t="shared" si="136"/>
        <v>235.20000000000002</v>
      </c>
      <c r="BF91" s="69"/>
      <c r="BG91" s="210">
        <f t="shared" si="145"/>
        <v>0</v>
      </c>
      <c r="BH91" s="512">
        <f t="shared" si="137"/>
        <v>246.40000000000003</v>
      </c>
      <c r="BI91" s="400"/>
      <c r="BJ91" s="44">
        <f t="shared" si="138"/>
        <v>0</v>
      </c>
      <c r="BK91" s="512">
        <f t="shared" si="139"/>
        <v>257.59999999999997</v>
      </c>
      <c r="BL91" s="400"/>
      <c r="BM91" s="210">
        <f t="shared" si="140"/>
        <v>0</v>
      </c>
      <c r="BN91" s="512">
        <f t="shared" si="141"/>
        <v>268.8</v>
      </c>
      <c r="BO91" s="397">
        <f t="shared" si="142"/>
        <v>0</v>
      </c>
      <c r="BP91" s="210">
        <f t="shared" si="143"/>
        <v>0</v>
      </c>
      <c r="BQ91" s="44">
        <f t="shared" si="144"/>
        <v>0</v>
      </c>
      <c r="BR91" s="70">
        <v>1393</v>
      </c>
      <c r="JY91" s="3"/>
      <c r="JZ91" s="3"/>
      <c r="KA91" s="3"/>
      <c r="KB91" s="3"/>
      <c r="KC91" s="3"/>
      <c r="KD91" s="3"/>
      <c r="KE91" s="3"/>
      <c r="KF91" s="3"/>
      <c r="KG91" s="3"/>
    </row>
    <row r="92" spans="1:293" ht="13" customHeight="1">
      <c r="A92" s="44" t="str">
        <f t="shared" si="129"/>
        <v>SQ61394</v>
      </c>
      <c r="B92" s="228" t="s">
        <v>497</v>
      </c>
      <c r="C92" s="150" t="s">
        <v>353</v>
      </c>
      <c r="D92" s="150" t="s">
        <v>65</v>
      </c>
      <c r="E92" s="445"/>
      <c r="F92" s="615" t="s">
        <v>1773</v>
      </c>
      <c r="G92" s="654" t="s">
        <v>2111</v>
      </c>
      <c r="H92" s="616" t="s">
        <v>74</v>
      </c>
      <c r="I92" s="631" t="s">
        <v>1798</v>
      </c>
      <c r="J92" s="636" t="s">
        <v>1796</v>
      </c>
      <c r="K92" s="636" t="s">
        <v>1797</v>
      </c>
      <c r="L92" s="631" t="s">
        <v>1799</v>
      </c>
      <c r="M92" s="628">
        <v>2.7</v>
      </c>
      <c r="N92" s="44">
        <v>1</v>
      </c>
      <c r="O92" s="210"/>
      <c r="P92" s="210"/>
      <c r="Q92" s="49"/>
      <c r="R92" s="123"/>
      <c r="S92" s="51"/>
      <c r="T92" s="52"/>
      <c r="U92" s="124"/>
      <c r="V92" s="54"/>
      <c r="W92" s="55"/>
      <c r="X92" s="56"/>
      <c r="Y92" s="57"/>
      <c r="Z92" s="58"/>
      <c r="AA92" s="125"/>
      <c r="AB92" s="69"/>
      <c r="AC92" s="69"/>
      <c r="AD92" s="213">
        <f t="shared" si="130"/>
        <v>0</v>
      </c>
      <c r="AE92" s="61">
        <f t="shared" si="131"/>
        <v>0</v>
      </c>
      <c r="AF92" s="62"/>
      <c r="AG92" s="62"/>
      <c r="AH92" s="63"/>
      <c r="AI92" s="589"/>
      <c r="AJ92" s="62"/>
      <c r="AK92" s="62"/>
      <c r="AL92" s="516"/>
      <c r="AM92" s="510"/>
      <c r="AN92" s="62">
        <f>ROUND(CEILING(AR92*('Summary '!$J$4/100+1),5),0)-1</f>
        <v>274</v>
      </c>
      <c r="AO92" s="63">
        <f t="shared" si="53"/>
        <v>0</v>
      </c>
      <c r="AP92" s="63">
        <f t="shared" si="54"/>
        <v>0</v>
      </c>
      <c r="AQ92" s="63"/>
      <c r="AR92" s="62">
        <v>224</v>
      </c>
      <c r="AS92" s="62"/>
      <c r="AT92" s="514"/>
      <c r="AU92" s="515"/>
      <c r="AV92" s="511">
        <f t="shared" si="132"/>
        <v>224</v>
      </c>
      <c r="AW92" s="511">
        <f t="shared" si="133"/>
        <v>224</v>
      </c>
      <c r="AX92" s="64"/>
      <c r="AY92" s="65"/>
      <c r="AZ92" s="66"/>
      <c r="BA92" s="126"/>
      <c r="BB92" s="291"/>
      <c r="BC92" s="45">
        <f t="shared" si="134"/>
        <v>0</v>
      </c>
      <c r="BD92" s="44">
        <f t="shared" si="135"/>
        <v>0</v>
      </c>
      <c r="BE92" s="512">
        <f t="shared" si="136"/>
        <v>235.20000000000002</v>
      </c>
      <c r="BF92" s="69"/>
      <c r="BG92" s="210">
        <f t="shared" si="145"/>
        <v>0</v>
      </c>
      <c r="BH92" s="512">
        <f t="shared" si="137"/>
        <v>246.40000000000003</v>
      </c>
      <c r="BI92" s="400"/>
      <c r="BJ92" s="44">
        <f t="shared" si="138"/>
        <v>0</v>
      </c>
      <c r="BK92" s="512">
        <f t="shared" si="139"/>
        <v>257.59999999999997</v>
      </c>
      <c r="BL92" s="400"/>
      <c r="BM92" s="210">
        <f t="shared" si="140"/>
        <v>0</v>
      </c>
      <c r="BN92" s="512">
        <f t="shared" si="141"/>
        <v>268.8</v>
      </c>
      <c r="BO92" s="397">
        <f t="shared" si="142"/>
        <v>0</v>
      </c>
      <c r="BP92" s="210">
        <f t="shared" si="143"/>
        <v>0</v>
      </c>
      <c r="BQ92" s="44">
        <f t="shared" si="144"/>
        <v>0</v>
      </c>
      <c r="BR92" s="70">
        <v>1394</v>
      </c>
      <c r="JY92" s="3"/>
      <c r="JZ92" s="3"/>
      <c r="KA92" s="3"/>
      <c r="KB92" s="3"/>
      <c r="KC92" s="3"/>
      <c r="KD92" s="3"/>
      <c r="KE92" s="3"/>
      <c r="KF92" s="3"/>
      <c r="KG92" s="3"/>
    </row>
    <row r="93" spans="1:293" ht="13" customHeight="1">
      <c r="A93" s="44" t="str">
        <f t="shared" ref="A93:A94" si="146">"SQ6"&amp;REPT(0,4-LEN(BR93))&amp;BR93</f>
        <v>SQ62317</v>
      </c>
      <c r="B93" s="228" t="s">
        <v>497</v>
      </c>
      <c r="C93" s="228" t="s">
        <v>1372</v>
      </c>
      <c r="D93" s="150" t="s">
        <v>65</v>
      </c>
      <c r="E93" s="467"/>
      <c r="F93" s="615" t="s">
        <v>344</v>
      </c>
      <c r="G93" s="654" t="s">
        <v>2112</v>
      </c>
      <c r="H93" s="616" t="s">
        <v>74</v>
      </c>
      <c r="I93" s="631" t="s">
        <v>1798</v>
      </c>
      <c r="J93" s="636" t="s">
        <v>1796</v>
      </c>
      <c r="K93" s="636" t="s">
        <v>1797</v>
      </c>
      <c r="L93" s="631" t="s">
        <v>1799</v>
      </c>
      <c r="M93" s="628">
        <v>2.75</v>
      </c>
      <c r="N93" s="44">
        <v>1</v>
      </c>
      <c r="O93" s="210"/>
      <c r="P93" s="210"/>
      <c r="Q93" s="49"/>
      <c r="R93" s="123"/>
      <c r="S93" s="51"/>
      <c r="T93" s="52"/>
      <c r="U93" s="124"/>
      <c r="V93" s="54"/>
      <c r="W93" s="55"/>
      <c r="X93" s="56"/>
      <c r="Y93" s="57"/>
      <c r="Z93" s="58"/>
      <c r="AA93" s="125"/>
      <c r="AB93" s="69"/>
      <c r="AC93" s="69"/>
      <c r="AD93" s="213">
        <f t="shared" si="130"/>
        <v>0</v>
      </c>
      <c r="AE93" s="61">
        <f t="shared" ref="AE93:AE94" si="147">N93*AD93</f>
        <v>0</v>
      </c>
      <c r="AF93" s="62"/>
      <c r="AG93" s="62"/>
      <c r="AH93" s="63"/>
      <c r="AI93" s="62"/>
      <c r="AJ93" s="62"/>
      <c r="AK93" s="62"/>
      <c r="AL93" s="516"/>
      <c r="AM93" s="510"/>
      <c r="AN93" s="62">
        <f>ROUND(CEILING(AR93*('Summary '!$J$4/100+1),5),0)-1</f>
        <v>364</v>
      </c>
      <c r="AO93" s="63">
        <f t="shared" si="53"/>
        <v>0</v>
      </c>
      <c r="AP93" s="63">
        <f t="shared" si="54"/>
        <v>0</v>
      </c>
      <c r="AQ93" s="63"/>
      <c r="AR93" s="62">
        <v>299</v>
      </c>
      <c r="AS93" s="62"/>
      <c r="AT93" s="514"/>
      <c r="AU93" s="515"/>
      <c r="AV93" s="511">
        <f t="shared" si="132"/>
        <v>299</v>
      </c>
      <c r="AW93" s="511">
        <f t="shared" si="133"/>
        <v>299</v>
      </c>
      <c r="AX93" s="64"/>
      <c r="AY93" s="65"/>
      <c r="AZ93" s="66"/>
      <c r="BA93" s="126"/>
      <c r="BB93" s="291"/>
      <c r="BC93" s="45">
        <f t="shared" si="134"/>
        <v>0</v>
      </c>
      <c r="BD93" s="44">
        <f t="shared" si="135"/>
        <v>0</v>
      </c>
      <c r="BE93" s="512">
        <f t="shared" si="136"/>
        <v>313.95</v>
      </c>
      <c r="BF93" s="69"/>
      <c r="BG93" s="210">
        <f t="shared" si="145"/>
        <v>0</v>
      </c>
      <c r="BH93" s="512">
        <f t="shared" si="137"/>
        <v>328.90000000000003</v>
      </c>
      <c r="BI93" s="400"/>
      <c r="BJ93" s="44">
        <f t="shared" si="138"/>
        <v>0</v>
      </c>
      <c r="BK93" s="512">
        <f t="shared" si="139"/>
        <v>343.84999999999997</v>
      </c>
      <c r="BL93" s="400"/>
      <c r="BM93" s="210">
        <f t="shared" si="140"/>
        <v>0</v>
      </c>
      <c r="BN93" s="512">
        <f t="shared" si="141"/>
        <v>358.8</v>
      </c>
      <c r="BO93" s="397">
        <f t="shared" si="142"/>
        <v>0</v>
      </c>
      <c r="BP93" s="210">
        <f t="shared" si="143"/>
        <v>0</v>
      </c>
      <c r="BQ93" s="44">
        <f t="shared" si="144"/>
        <v>0</v>
      </c>
      <c r="BR93" s="70">
        <v>2317</v>
      </c>
      <c r="JY93" s="3"/>
      <c r="JZ93" s="3"/>
      <c r="KA93" s="3"/>
      <c r="KB93" s="3"/>
      <c r="KC93" s="3"/>
      <c r="KD93" s="3"/>
      <c r="KE93" s="3"/>
      <c r="KF93" s="3"/>
      <c r="KG93" s="3"/>
    </row>
    <row r="94" spans="1:293" ht="13" customHeight="1">
      <c r="A94" s="44" t="str">
        <f t="shared" si="146"/>
        <v>SQ62318</v>
      </c>
      <c r="B94" s="228" t="s">
        <v>497</v>
      </c>
      <c r="C94" s="228" t="s">
        <v>1373</v>
      </c>
      <c r="D94" s="150" t="s">
        <v>65</v>
      </c>
      <c r="E94" s="467"/>
      <c r="F94" s="615" t="s">
        <v>344</v>
      </c>
      <c r="G94" s="654" t="s">
        <v>2113</v>
      </c>
      <c r="H94" s="616" t="s">
        <v>74</v>
      </c>
      <c r="I94" s="631" t="s">
        <v>1798</v>
      </c>
      <c r="J94" s="636" t="s">
        <v>1796</v>
      </c>
      <c r="K94" s="636" t="s">
        <v>1797</v>
      </c>
      <c r="L94" s="631" t="s">
        <v>1799</v>
      </c>
      <c r="M94" s="628">
        <v>3.08</v>
      </c>
      <c r="N94" s="44">
        <v>1</v>
      </c>
      <c r="O94" s="210"/>
      <c r="P94" s="210"/>
      <c r="Q94" s="49"/>
      <c r="R94" s="123"/>
      <c r="S94" s="51"/>
      <c r="T94" s="52"/>
      <c r="U94" s="124"/>
      <c r="V94" s="54"/>
      <c r="W94" s="55"/>
      <c r="X94" s="56"/>
      <c r="Y94" s="57"/>
      <c r="Z94" s="58"/>
      <c r="AA94" s="125"/>
      <c r="AB94" s="69"/>
      <c r="AC94" s="69"/>
      <c r="AD94" s="213">
        <f t="shared" si="130"/>
        <v>0</v>
      </c>
      <c r="AE94" s="61">
        <f t="shared" si="147"/>
        <v>0</v>
      </c>
      <c r="AF94" s="62"/>
      <c r="AG94" s="62"/>
      <c r="AH94" s="63"/>
      <c r="AI94" s="62"/>
      <c r="AJ94" s="62"/>
      <c r="AK94" s="62"/>
      <c r="AL94" s="516"/>
      <c r="AM94" s="510"/>
      <c r="AN94" s="62">
        <f>ROUND(CEILING(AR94*('Summary '!$J$4/100+1),5),0)-1</f>
        <v>349</v>
      </c>
      <c r="AO94" s="63">
        <f t="shared" si="53"/>
        <v>0</v>
      </c>
      <c r="AP94" s="63">
        <f t="shared" si="54"/>
        <v>0</v>
      </c>
      <c r="AQ94" s="63"/>
      <c r="AR94" s="62">
        <v>284</v>
      </c>
      <c r="AS94" s="62"/>
      <c r="AT94" s="514"/>
      <c r="AU94" s="515"/>
      <c r="AV94" s="511">
        <f t="shared" si="132"/>
        <v>284</v>
      </c>
      <c r="AW94" s="511">
        <f t="shared" si="133"/>
        <v>284</v>
      </c>
      <c r="AX94" s="64"/>
      <c r="AY94" s="65"/>
      <c r="AZ94" s="66"/>
      <c r="BA94" s="126"/>
      <c r="BB94" s="291"/>
      <c r="BC94" s="45">
        <f t="shared" si="134"/>
        <v>0</v>
      </c>
      <c r="BD94" s="44">
        <f t="shared" si="135"/>
        <v>0</v>
      </c>
      <c r="BE94" s="512">
        <f t="shared" si="136"/>
        <v>298.2</v>
      </c>
      <c r="BF94" s="69"/>
      <c r="BG94" s="210">
        <f t="shared" si="145"/>
        <v>0</v>
      </c>
      <c r="BH94" s="512">
        <f t="shared" si="137"/>
        <v>312.40000000000003</v>
      </c>
      <c r="BI94" s="400"/>
      <c r="BJ94" s="44">
        <f t="shared" si="138"/>
        <v>0</v>
      </c>
      <c r="BK94" s="512">
        <f t="shared" si="139"/>
        <v>326.59999999999997</v>
      </c>
      <c r="BL94" s="400"/>
      <c r="BM94" s="210">
        <f t="shared" si="140"/>
        <v>0</v>
      </c>
      <c r="BN94" s="512">
        <f t="shared" si="141"/>
        <v>340.8</v>
      </c>
      <c r="BO94" s="397">
        <f t="shared" si="142"/>
        <v>0</v>
      </c>
      <c r="BP94" s="210">
        <f t="shared" si="143"/>
        <v>0</v>
      </c>
      <c r="BQ94" s="44">
        <f t="shared" si="144"/>
        <v>0</v>
      </c>
      <c r="BR94" s="70">
        <v>2318</v>
      </c>
      <c r="JY94" s="3"/>
      <c r="JZ94" s="3"/>
      <c r="KA94" s="3"/>
      <c r="KB94" s="3"/>
      <c r="KC94" s="3"/>
      <c r="KD94" s="3"/>
      <c r="KE94" s="3"/>
      <c r="KF94" s="3"/>
      <c r="KG94" s="3"/>
    </row>
    <row r="95" spans="1:293" ht="13" customHeight="1">
      <c r="A95" s="44" t="str">
        <f t="shared" ref="A95:A98" si="148">"SQ6"&amp;REPT(0,4-LEN(BR95))&amp;BR95</f>
        <v>SQ62319</v>
      </c>
      <c r="B95" s="228" t="s">
        <v>497</v>
      </c>
      <c r="C95" s="228" t="s">
        <v>1374</v>
      </c>
      <c r="D95" s="150" t="s">
        <v>65</v>
      </c>
      <c r="E95" s="467"/>
      <c r="F95" s="615" t="s">
        <v>344</v>
      </c>
      <c r="G95" s="654" t="s">
        <v>2114</v>
      </c>
      <c r="H95" s="616" t="s">
        <v>74</v>
      </c>
      <c r="I95" s="631" t="s">
        <v>1798</v>
      </c>
      <c r="J95" s="636" t="s">
        <v>1796</v>
      </c>
      <c r="K95" s="636" t="s">
        <v>1797</v>
      </c>
      <c r="L95" s="631" t="s">
        <v>1799</v>
      </c>
      <c r="M95" s="628">
        <v>2.97</v>
      </c>
      <c r="N95" s="44">
        <v>1</v>
      </c>
      <c r="O95" s="210"/>
      <c r="P95" s="210"/>
      <c r="Q95" s="49"/>
      <c r="R95" s="123"/>
      <c r="S95" s="51"/>
      <c r="T95" s="52"/>
      <c r="U95" s="124"/>
      <c r="V95" s="54"/>
      <c r="W95" s="55"/>
      <c r="X95" s="56"/>
      <c r="Y95" s="57"/>
      <c r="Z95" s="58"/>
      <c r="AA95" s="125"/>
      <c r="AB95" s="69"/>
      <c r="AC95" s="69"/>
      <c r="AD95" s="213">
        <f t="shared" si="130"/>
        <v>0</v>
      </c>
      <c r="AE95" s="61">
        <f t="shared" ref="AE95:AE98" si="149">N95*AD95</f>
        <v>0</v>
      </c>
      <c r="AF95" s="62"/>
      <c r="AG95" s="62"/>
      <c r="AH95" s="63"/>
      <c r="AI95" s="62"/>
      <c r="AJ95" s="62"/>
      <c r="AK95" s="62"/>
      <c r="AL95" s="516"/>
      <c r="AM95" s="510"/>
      <c r="AN95" s="62">
        <f>ROUND(CEILING(AR95*('Summary '!$J$4/100+1),5),0)-1</f>
        <v>349</v>
      </c>
      <c r="AO95" s="63">
        <f t="shared" si="53"/>
        <v>0</v>
      </c>
      <c r="AP95" s="63">
        <f t="shared" si="54"/>
        <v>0</v>
      </c>
      <c r="AQ95" s="63"/>
      <c r="AR95" s="62">
        <v>284</v>
      </c>
      <c r="AS95" s="62"/>
      <c r="AT95" s="514"/>
      <c r="AU95" s="515"/>
      <c r="AV95" s="511">
        <f t="shared" si="132"/>
        <v>284</v>
      </c>
      <c r="AW95" s="511">
        <f t="shared" si="133"/>
        <v>284</v>
      </c>
      <c r="AX95" s="64"/>
      <c r="AY95" s="65"/>
      <c r="AZ95" s="66"/>
      <c r="BA95" s="126"/>
      <c r="BB95" s="291"/>
      <c r="BC95" s="45">
        <f t="shared" si="134"/>
        <v>0</v>
      </c>
      <c r="BD95" s="44">
        <f t="shared" si="135"/>
        <v>0</v>
      </c>
      <c r="BE95" s="512">
        <f t="shared" si="136"/>
        <v>298.2</v>
      </c>
      <c r="BF95" s="69"/>
      <c r="BG95" s="210">
        <f t="shared" si="145"/>
        <v>0</v>
      </c>
      <c r="BH95" s="512">
        <f t="shared" si="137"/>
        <v>312.40000000000003</v>
      </c>
      <c r="BI95" s="400"/>
      <c r="BJ95" s="44">
        <f t="shared" si="138"/>
        <v>0</v>
      </c>
      <c r="BK95" s="512">
        <f t="shared" si="139"/>
        <v>326.59999999999997</v>
      </c>
      <c r="BL95" s="400"/>
      <c r="BM95" s="210">
        <f t="shared" si="140"/>
        <v>0</v>
      </c>
      <c r="BN95" s="512">
        <f t="shared" si="141"/>
        <v>340.8</v>
      </c>
      <c r="BO95" s="397">
        <f t="shared" si="142"/>
        <v>0</v>
      </c>
      <c r="BP95" s="210">
        <f t="shared" si="143"/>
        <v>0</v>
      </c>
      <c r="BQ95" s="44">
        <f t="shared" si="144"/>
        <v>0</v>
      </c>
      <c r="BR95" s="70">
        <v>2319</v>
      </c>
      <c r="JY95" s="3"/>
      <c r="JZ95" s="3"/>
      <c r="KA95" s="3"/>
      <c r="KB95" s="3"/>
      <c r="KC95" s="3"/>
      <c r="KD95" s="3"/>
      <c r="KE95" s="3"/>
      <c r="KF95" s="3"/>
      <c r="KG95" s="3"/>
    </row>
    <row r="96" spans="1:293" ht="13" customHeight="1">
      <c r="A96" s="44" t="str">
        <f t="shared" si="148"/>
        <v>SQ62320</v>
      </c>
      <c r="B96" s="228" t="s">
        <v>497</v>
      </c>
      <c r="C96" s="228" t="s">
        <v>1375</v>
      </c>
      <c r="D96" s="150" t="s">
        <v>65</v>
      </c>
      <c r="E96" s="467"/>
      <c r="F96" s="615" t="s">
        <v>344</v>
      </c>
      <c r="G96" s="654" t="s">
        <v>2115</v>
      </c>
      <c r="H96" s="616" t="s">
        <v>74</v>
      </c>
      <c r="I96" s="631" t="s">
        <v>1798</v>
      </c>
      <c r="J96" s="636" t="s">
        <v>1796</v>
      </c>
      <c r="K96" s="636" t="s">
        <v>1797</v>
      </c>
      <c r="L96" s="631" t="s">
        <v>1799</v>
      </c>
      <c r="M96" s="628">
        <v>2.86</v>
      </c>
      <c r="N96" s="44">
        <v>1</v>
      </c>
      <c r="O96" s="210"/>
      <c r="P96" s="210"/>
      <c r="Q96" s="49"/>
      <c r="R96" s="123"/>
      <c r="S96" s="51"/>
      <c r="T96" s="52"/>
      <c r="U96" s="124"/>
      <c r="V96" s="54"/>
      <c r="W96" s="55"/>
      <c r="X96" s="56"/>
      <c r="Y96" s="57"/>
      <c r="Z96" s="58"/>
      <c r="AA96" s="125"/>
      <c r="AB96" s="69"/>
      <c r="AC96" s="69"/>
      <c r="AD96" s="213">
        <f t="shared" si="130"/>
        <v>0</v>
      </c>
      <c r="AE96" s="61">
        <f t="shared" si="149"/>
        <v>0</v>
      </c>
      <c r="AF96" s="62"/>
      <c r="AG96" s="62"/>
      <c r="AH96" s="63"/>
      <c r="AI96" s="62"/>
      <c r="AJ96" s="62"/>
      <c r="AK96" s="62"/>
      <c r="AL96" s="516"/>
      <c r="AM96" s="510"/>
      <c r="AN96" s="62">
        <f>ROUND(CEILING(AR96*('Summary '!$J$4/100+1),5),0)-1</f>
        <v>349</v>
      </c>
      <c r="AO96" s="63">
        <f t="shared" si="53"/>
        <v>0</v>
      </c>
      <c r="AP96" s="63">
        <f t="shared" si="54"/>
        <v>0</v>
      </c>
      <c r="AQ96" s="63"/>
      <c r="AR96" s="62">
        <v>284</v>
      </c>
      <c r="AS96" s="62"/>
      <c r="AT96" s="514"/>
      <c r="AU96" s="515"/>
      <c r="AV96" s="511">
        <f t="shared" si="132"/>
        <v>284</v>
      </c>
      <c r="AW96" s="511">
        <f t="shared" si="133"/>
        <v>284</v>
      </c>
      <c r="AX96" s="64"/>
      <c r="AY96" s="65"/>
      <c r="AZ96" s="66"/>
      <c r="BA96" s="126"/>
      <c r="BB96" s="291"/>
      <c r="BC96" s="45">
        <f t="shared" si="134"/>
        <v>0</v>
      </c>
      <c r="BD96" s="44">
        <f t="shared" si="135"/>
        <v>0</v>
      </c>
      <c r="BE96" s="512">
        <f t="shared" si="136"/>
        <v>298.2</v>
      </c>
      <c r="BF96" s="69"/>
      <c r="BG96" s="210">
        <f t="shared" si="145"/>
        <v>0</v>
      </c>
      <c r="BH96" s="512">
        <f t="shared" si="137"/>
        <v>312.40000000000003</v>
      </c>
      <c r="BI96" s="400"/>
      <c r="BJ96" s="44">
        <f t="shared" si="138"/>
        <v>0</v>
      </c>
      <c r="BK96" s="512">
        <f t="shared" si="139"/>
        <v>326.59999999999997</v>
      </c>
      <c r="BL96" s="400"/>
      <c r="BM96" s="210">
        <f t="shared" si="140"/>
        <v>0</v>
      </c>
      <c r="BN96" s="512">
        <f t="shared" si="141"/>
        <v>340.8</v>
      </c>
      <c r="BO96" s="397">
        <f t="shared" si="142"/>
        <v>0</v>
      </c>
      <c r="BP96" s="210">
        <f t="shared" si="143"/>
        <v>0</v>
      </c>
      <c r="BQ96" s="44">
        <f t="shared" si="144"/>
        <v>0</v>
      </c>
      <c r="BR96" s="70">
        <v>2320</v>
      </c>
      <c r="JY96" s="3"/>
      <c r="JZ96" s="3"/>
      <c r="KA96" s="3"/>
      <c r="KB96" s="3"/>
      <c r="KC96" s="3"/>
      <c r="KD96" s="3"/>
      <c r="KE96" s="3"/>
      <c r="KF96" s="3"/>
      <c r="KG96" s="3"/>
    </row>
    <row r="97" spans="1:293" ht="13" customHeight="1">
      <c r="A97" s="44" t="str">
        <f t="shared" si="148"/>
        <v>SQ62321</v>
      </c>
      <c r="B97" s="228" t="s">
        <v>497</v>
      </c>
      <c r="C97" s="228" t="s">
        <v>1376</v>
      </c>
      <c r="D97" s="150" t="s">
        <v>65</v>
      </c>
      <c r="E97" s="467"/>
      <c r="F97" s="615" t="s">
        <v>344</v>
      </c>
      <c r="G97" s="654" t="s">
        <v>2116</v>
      </c>
      <c r="H97" s="287" t="s">
        <v>95</v>
      </c>
      <c r="I97" s="631" t="s">
        <v>1798</v>
      </c>
      <c r="J97" s="636" t="s">
        <v>1796</v>
      </c>
      <c r="K97" s="636" t="s">
        <v>1797</v>
      </c>
      <c r="L97" s="631" t="s">
        <v>1799</v>
      </c>
      <c r="M97" s="628">
        <v>3.08</v>
      </c>
      <c r="N97" s="44">
        <v>1</v>
      </c>
      <c r="O97" s="210"/>
      <c r="P97" s="210"/>
      <c r="Q97" s="49"/>
      <c r="R97" s="123"/>
      <c r="S97" s="51"/>
      <c r="T97" s="52"/>
      <c r="U97" s="124"/>
      <c r="V97" s="54"/>
      <c r="W97" s="55"/>
      <c r="X97" s="56"/>
      <c r="Y97" s="57"/>
      <c r="Z97" s="58"/>
      <c r="AA97" s="125"/>
      <c r="AB97" s="69"/>
      <c r="AC97" s="69"/>
      <c r="AD97" s="213">
        <f t="shared" si="130"/>
        <v>0</v>
      </c>
      <c r="AE97" s="61">
        <f t="shared" si="149"/>
        <v>0</v>
      </c>
      <c r="AF97" s="62"/>
      <c r="AG97" s="62"/>
      <c r="AH97" s="63"/>
      <c r="AI97" s="62"/>
      <c r="AJ97" s="62"/>
      <c r="AK97" s="62"/>
      <c r="AL97" s="516"/>
      <c r="AM97" s="510"/>
      <c r="AN97" s="62">
        <f>ROUND(CEILING(AR97*('Summary '!$J$4/100+1),5),0)-1</f>
        <v>364</v>
      </c>
      <c r="AO97" s="63">
        <f t="shared" si="53"/>
        <v>0</v>
      </c>
      <c r="AP97" s="63">
        <f t="shared" si="54"/>
        <v>0</v>
      </c>
      <c r="AQ97" s="63"/>
      <c r="AR97" s="62">
        <v>299</v>
      </c>
      <c r="AS97" s="62"/>
      <c r="AT97" s="514"/>
      <c r="AU97" s="515"/>
      <c r="AV97" s="511">
        <f t="shared" si="132"/>
        <v>299</v>
      </c>
      <c r="AW97" s="511">
        <f t="shared" si="133"/>
        <v>299</v>
      </c>
      <c r="AX97" s="64"/>
      <c r="AY97" s="65"/>
      <c r="AZ97" s="66"/>
      <c r="BA97" s="126"/>
      <c r="BB97" s="291"/>
      <c r="BC97" s="45">
        <f t="shared" si="134"/>
        <v>0</v>
      </c>
      <c r="BD97" s="44">
        <f t="shared" si="135"/>
        <v>0</v>
      </c>
      <c r="BE97" s="512">
        <f t="shared" si="136"/>
        <v>313.95</v>
      </c>
      <c r="BF97" s="69"/>
      <c r="BG97" s="210">
        <f t="shared" si="145"/>
        <v>0</v>
      </c>
      <c r="BH97" s="512">
        <f t="shared" si="137"/>
        <v>328.90000000000003</v>
      </c>
      <c r="BI97" s="400"/>
      <c r="BJ97" s="44">
        <f t="shared" si="138"/>
        <v>0</v>
      </c>
      <c r="BK97" s="512">
        <f t="shared" si="139"/>
        <v>343.84999999999997</v>
      </c>
      <c r="BL97" s="400"/>
      <c r="BM97" s="210">
        <f t="shared" si="140"/>
        <v>0</v>
      </c>
      <c r="BN97" s="512">
        <f t="shared" si="141"/>
        <v>358.8</v>
      </c>
      <c r="BO97" s="397">
        <f t="shared" si="142"/>
        <v>0</v>
      </c>
      <c r="BP97" s="210">
        <f t="shared" si="143"/>
        <v>0</v>
      </c>
      <c r="BQ97" s="44">
        <f t="shared" si="144"/>
        <v>0</v>
      </c>
      <c r="BR97" s="70">
        <v>2321</v>
      </c>
      <c r="JY97" s="3"/>
      <c r="JZ97" s="3"/>
      <c r="KA97" s="3"/>
      <c r="KB97" s="3"/>
      <c r="KC97" s="3"/>
      <c r="KD97" s="3"/>
      <c r="KE97" s="3"/>
      <c r="KF97" s="3"/>
      <c r="KG97" s="3"/>
    </row>
    <row r="98" spans="1:293" ht="13" customHeight="1">
      <c r="A98" s="44" t="str">
        <f t="shared" si="148"/>
        <v>SQ62322</v>
      </c>
      <c r="B98" s="228" t="s">
        <v>497</v>
      </c>
      <c r="C98" s="228" t="s">
        <v>1377</v>
      </c>
      <c r="D98" s="150" t="s">
        <v>65</v>
      </c>
      <c r="E98" s="467"/>
      <c r="F98" s="615" t="s">
        <v>344</v>
      </c>
      <c r="G98" s="654" t="s">
        <v>2117</v>
      </c>
      <c r="H98" s="287" t="s">
        <v>95</v>
      </c>
      <c r="I98" s="631" t="s">
        <v>1798</v>
      </c>
      <c r="J98" s="636" t="s">
        <v>1796</v>
      </c>
      <c r="K98" s="636" t="s">
        <v>1797</v>
      </c>
      <c r="L98" s="631" t="s">
        <v>1799</v>
      </c>
      <c r="M98" s="628">
        <v>2.75</v>
      </c>
      <c r="N98" s="44">
        <v>1</v>
      </c>
      <c r="O98" s="210"/>
      <c r="P98" s="210"/>
      <c r="Q98" s="49"/>
      <c r="R98" s="123"/>
      <c r="S98" s="51"/>
      <c r="T98" s="52"/>
      <c r="U98" s="124"/>
      <c r="V98" s="54"/>
      <c r="W98" s="55"/>
      <c r="X98" s="56"/>
      <c r="Y98" s="57"/>
      <c r="Z98" s="58"/>
      <c r="AA98" s="125"/>
      <c r="AB98" s="69"/>
      <c r="AC98" s="69"/>
      <c r="AD98" s="213">
        <f t="shared" si="130"/>
        <v>0</v>
      </c>
      <c r="AE98" s="61">
        <f t="shared" si="149"/>
        <v>0</v>
      </c>
      <c r="AF98" s="62"/>
      <c r="AG98" s="62"/>
      <c r="AH98" s="63"/>
      <c r="AI98" s="62"/>
      <c r="AJ98" s="62"/>
      <c r="AK98" s="62"/>
      <c r="AL98" s="516"/>
      <c r="AM98" s="510"/>
      <c r="AN98" s="62">
        <f>ROUND(CEILING(AR98*('Summary '!$J$4/100+1),5),0)-1</f>
        <v>364</v>
      </c>
      <c r="AO98" s="63">
        <f t="shared" si="53"/>
        <v>0</v>
      </c>
      <c r="AP98" s="63">
        <f t="shared" si="54"/>
        <v>0</v>
      </c>
      <c r="AQ98" s="63"/>
      <c r="AR98" s="62">
        <v>299</v>
      </c>
      <c r="AS98" s="62"/>
      <c r="AT98" s="514"/>
      <c r="AU98" s="515"/>
      <c r="AV98" s="511">
        <f t="shared" si="132"/>
        <v>299</v>
      </c>
      <c r="AW98" s="511">
        <f t="shared" si="133"/>
        <v>299</v>
      </c>
      <c r="AX98" s="64"/>
      <c r="AY98" s="65"/>
      <c r="AZ98" s="66"/>
      <c r="BA98" s="126"/>
      <c r="BB98" s="291"/>
      <c r="BC98" s="45">
        <f t="shared" si="134"/>
        <v>0</v>
      </c>
      <c r="BD98" s="44">
        <f t="shared" si="135"/>
        <v>0</v>
      </c>
      <c r="BE98" s="512">
        <f t="shared" si="136"/>
        <v>313.95</v>
      </c>
      <c r="BF98" s="69"/>
      <c r="BG98" s="210">
        <f t="shared" si="145"/>
        <v>0</v>
      </c>
      <c r="BH98" s="512">
        <f t="shared" si="137"/>
        <v>328.90000000000003</v>
      </c>
      <c r="BI98" s="400"/>
      <c r="BJ98" s="44">
        <f t="shared" si="138"/>
        <v>0</v>
      </c>
      <c r="BK98" s="512">
        <f t="shared" si="139"/>
        <v>343.84999999999997</v>
      </c>
      <c r="BL98" s="400"/>
      <c r="BM98" s="210">
        <f t="shared" si="140"/>
        <v>0</v>
      </c>
      <c r="BN98" s="512">
        <f t="shared" si="141"/>
        <v>358.8</v>
      </c>
      <c r="BO98" s="397">
        <f t="shared" si="142"/>
        <v>0</v>
      </c>
      <c r="BP98" s="210">
        <f t="shared" si="143"/>
        <v>0</v>
      </c>
      <c r="BQ98" s="44">
        <f t="shared" si="144"/>
        <v>0</v>
      </c>
      <c r="BR98" s="70">
        <v>2322</v>
      </c>
      <c r="JY98" s="3"/>
      <c r="JZ98" s="3"/>
      <c r="KA98" s="3"/>
      <c r="KB98" s="3"/>
      <c r="KC98" s="3"/>
      <c r="KD98" s="3"/>
      <c r="KE98" s="3"/>
      <c r="KF98" s="3"/>
      <c r="KG98" s="3"/>
    </row>
    <row r="99" spans="1:293" ht="13" customHeight="1">
      <c r="A99" s="44" t="str">
        <f t="shared" ref="A99" si="150">"SQ6"&amp;REPT(0,4-LEN(BR99))&amp;BR99</f>
        <v>SQ62323</v>
      </c>
      <c r="B99" s="228" t="s">
        <v>497</v>
      </c>
      <c r="C99" s="228" t="s">
        <v>1378</v>
      </c>
      <c r="D99" s="150" t="s">
        <v>65</v>
      </c>
      <c r="E99" s="467"/>
      <c r="F99" s="615" t="s">
        <v>344</v>
      </c>
      <c r="G99" s="654" t="s">
        <v>2118</v>
      </c>
      <c r="H99" s="287" t="s">
        <v>95</v>
      </c>
      <c r="I99" s="631" t="s">
        <v>1798</v>
      </c>
      <c r="J99" s="636" t="s">
        <v>1796</v>
      </c>
      <c r="K99" s="636" t="s">
        <v>1797</v>
      </c>
      <c r="L99" s="631" t="s">
        <v>1799</v>
      </c>
      <c r="M99" s="628">
        <v>3.08</v>
      </c>
      <c r="N99" s="44">
        <v>1</v>
      </c>
      <c r="O99" s="210"/>
      <c r="P99" s="210"/>
      <c r="Q99" s="49"/>
      <c r="R99" s="123"/>
      <c r="S99" s="51"/>
      <c r="T99" s="52"/>
      <c r="U99" s="124"/>
      <c r="V99" s="54"/>
      <c r="W99" s="55"/>
      <c r="X99" s="56"/>
      <c r="Y99" s="57"/>
      <c r="Z99" s="58"/>
      <c r="AA99" s="125"/>
      <c r="AB99" s="69"/>
      <c r="AC99" s="69"/>
      <c r="AD99" s="213">
        <f t="shared" si="130"/>
        <v>0</v>
      </c>
      <c r="AE99" s="61">
        <f t="shared" ref="AE99" si="151">N99*AD99</f>
        <v>0</v>
      </c>
      <c r="AF99" s="62"/>
      <c r="AG99" s="62"/>
      <c r="AH99" s="63"/>
      <c r="AI99" s="62"/>
      <c r="AJ99" s="62"/>
      <c r="AK99" s="62"/>
      <c r="AL99" s="516"/>
      <c r="AM99" s="510"/>
      <c r="AN99" s="62">
        <f>ROUND(CEILING(AR99*('Summary '!$J$4/100+1),5),0)-1</f>
        <v>349</v>
      </c>
      <c r="AO99" s="63">
        <f t="shared" si="53"/>
        <v>0</v>
      </c>
      <c r="AP99" s="63">
        <f t="shared" si="54"/>
        <v>0</v>
      </c>
      <c r="AQ99" s="63"/>
      <c r="AR99" s="62">
        <v>284</v>
      </c>
      <c r="AS99" s="62"/>
      <c r="AT99" s="514"/>
      <c r="AU99" s="515"/>
      <c r="AV99" s="511">
        <f t="shared" si="132"/>
        <v>284</v>
      </c>
      <c r="AW99" s="511">
        <f t="shared" si="133"/>
        <v>284</v>
      </c>
      <c r="AX99" s="64"/>
      <c r="AY99" s="65"/>
      <c r="AZ99" s="66"/>
      <c r="BA99" s="126"/>
      <c r="BB99" s="291"/>
      <c r="BC99" s="45">
        <f t="shared" si="134"/>
        <v>0</v>
      </c>
      <c r="BD99" s="44">
        <f t="shared" si="135"/>
        <v>0</v>
      </c>
      <c r="BE99" s="512">
        <f t="shared" si="136"/>
        <v>298.2</v>
      </c>
      <c r="BF99" s="69"/>
      <c r="BG99" s="210">
        <f t="shared" si="145"/>
        <v>0</v>
      </c>
      <c r="BH99" s="512">
        <f t="shared" si="137"/>
        <v>312.40000000000003</v>
      </c>
      <c r="BI99" s="400"/>
      <c r="BJ99" s="44">
        <f t="shared" si="138"/>
        <v>0</v>
      </c>
      <c r="BK99" s="512">
        <f t="shared" si="139"/>
        <v>326.59999999999997</v>
      </c>
      <c r="BL99" s="400"/>
      <c r="BM99" s="210">
        <f t="shared" si="140"/>
        <v>0</v>
      </c>
      <c r="BN99" s="512">
        <f t="shared" si="141"/>
        <v>340.8</v>
      </c>
      <c r="BO99" s="397">
        <f t="shared" si="142"/>
        <v>0</v>
      </c>
      <c r="BP99" s="210">
        <f t="shared" si="143"/>
        <v>0</v>
      </c>
      <c r="BQ99" s="44">
        <f t="shared" si="144"/>
        <v>0</v>
      </c>
      <c r="BR99" s="70">
        <v>2323</v>
      </c>
      <c r="JY99" s="3"/>
      <c r="JZ99" s="3"/>
      <c r="KA99" s="3"/>
      <c r="KB99" s="3"/>
      <c r="KC99" s="3"/>
      <c r="KD99" s="3"/>
      <c r="KE99" s="3"/>
      <c r="KF99" s="3"/>
      <c r="KG99" s="3"/>
    </row>
    <row r="100" spans="1:293" ht="13" customHeight="1">
      <c r="A100" s="44" t="str">
        <f t="shared" ref="A100" si="152">"SQ6"&amp;REPT(0,4-LEN(BR100))&amp;BR100</f>
        <v>SQ62324</v>
      </c>
      <c r="B100" s="228" t="s">
        <v>497</v>
      </c>
      <c r="C100" s="228" t="s">
        <v>1379</v>
      </c>
      <c r="D100" s="150" t="s">
        <v>65</v>
      </c>
      <c r="E100" s="467"/>
      <c r="F100" s="615" t="s">
        <v>344</v>
      </c>
      <c r="G100" s="654" t="s">
        <v>2119</v>
      </c>
      <c r="H100" s="287" t="s">
        <v>95</v>
      </c>
      <c r="I100" s="631" t="s">
        <v>1798</v>
      </c>
      <c r="J100" s="636" t="s">
        <v>1796</v>
      </c>
      <c r="K100" s="636" t="s">
        <v>1797</v>
      </c>
      <c r="L100" s="631" t="s">
        <v>1799</v>
      </c>
      <c r="M100" s="628">
        <v>2.86</v>
      </c>
      <c r="N100" s="44">
        <v>1</v>
      </c>
      <c r="O100" s="210"/>
      <c r="P100" s="210"/>
      <c r="Q100" s="49"/>
      <c r="R100" s="123"/>
      <c r="S100" s="51"/>
      <c r="T100" s="52"/>
      <c r="U100" s="124"/>
      <c r="V100" s="54"/>
      <c r="W100" s="55"/>
      <c r="X100" s="56"/>
      <c r="Y100" s="57"/>
      <c r="Z100" s="58"/>
      <c r="AA100" s="125"/>
      <c r="AB100" s="69"/>
      <c r="AC100" s="69"/>
      <c r="AD100" s="213">
        <f t="shared" si="130"/>
        <v>0</v>
      </c>
      <c r="AE100" s="61">
        <f t="shared" ref="AE100" si="153">N100*AD100</f>
        <v>0</v>
      </c>
      <c r="AF100" s="62"/>
      <c r="AG100" s="62"/>
      <c r="AH100" s="63"/>
      <c r="AI100" s="62"/>
      <c r="AJ100" s="62"/>
      <c r="AK100" s="62"/>
      <c r="AL100" s="516"/>
      <c r="AM100" s="510"/>
      <c r="AN100" s="62">
        <f>ROUND(CEILING(AR100*('Summary '!$J$4/100+1),5),0)-1</f>
        <v>364</v>
      </c>
      <c r="AO100" s="63">
        <f t="shared" si="53"/>
        <v>0</v>
      </c>
      <c r="AP100" s="63">
        <f t="shared" si="54"/>
        <v>0</v>
      </c>
      <c r="AQ100" s="63"/>
      <c r="AR100" s="62">
        <v>299</v>
      </c>
      <c r="AS100" s="62"/>
      <c r="AT100" s="514"/>
      <c r="AU100" s="515"/>
      <c r="AV100" s="511">
        <f t="shared" si="132"/>
        <v>299</v>
      </c>
      <c r="AW100" s="511">
        <f t="shared" si="133"/>
        <v>299</v>
      </c>
      <c r="AX100" s="64"/>
      <c r="AY100" s="65"/>
      <c r="AZ100" s="66"/>
      <c r="BA100" s="126"/>
      <c r="BB100" s="291"/>
      <c r="BC100" s="45">
        <f t="shared" si="134"/>
        <v>0</v>
      </c>
      <c r="BD100" s="44">
        <f t="shared" si="135"/>
        <v>0</v>
      </c>
      <c r="BE100" s="512">
        <f t="shared" si="136"/>
        <v>313.95</v>
      </c>
      <c r="BF100" s="69"/>
      <c r="BG100" s="210">
        <f t="shared" si="145"/>
        <v>0</v>
      </c>
      <c r="BH100" s="512">
        <f t="shared" si="137"/>
        <v>328.90000000000003</v>
      </c>
      <c r="BI100" s="400"/>
      <c r="BJ100" s="44">
        <f t="shared" si="138"/>
        <v>0</v>
      </c>
      <c r="BK100" s="512">
        <f t="shared" si="139"/>
        <v>343.84999999999997</v>
      </c>
      <c r="BL100" s="400"/>
      <c r="BM100" s="210">
        <f t="shared" si="140"/>
        <v>0</v>
      </c>
      <c r="BN100" s="512">
        <f t="shared" si="141"/>
        <v>358.8</v>
      </c>
      <c r="BO100" s="397">
        <f t="shared" si="142"/>
        <v>0</v>
      </c>
      <c r="BP100" s="210">
        <f t="shared" si="143"/>
        <v>0</v>
      </c>
      <c r="BQ100" s="44">
        <f t="shared" si="144"/>
        <v>0</v>
      </c>
      <c r="BR100" s="70">
        <v>2324</v>
      </c>
      <c r="JY100" s="3"/>
      <c r="JZ100" s="3"/>
      <c r="KA100" s="3"/>
      <c r="KB100" s="3"/>
      <c r="KC100" s="3"/>
      <c r="KD100" s="3"/>
      <c r="KE100" s="3"/>
      <c r="KF100" s="3"/>
      <c r="KG100" s="3"/>
    </row>
    <row r="101" spans="1:293" ht="17">
      <c r="A101" s="207"/>
      <c r="B101" s="207"/>
      <c r="C101" s="300" t="s">
        <v>2468</v>
      </c>
      <c r="D101" s="216"/>
      <c r="E101" s="216"/>
      <c r="F101" s="217"/>
      <c r="G101" s="217"/>
      <c r="H101" s="285"/>
      <c r="I101" s="632"/>
      <c r="J101" s="632"/>
      <c r="K101" s="632"/>
      <c r="L101" s="632"/>
      <c r="M101" s="217"/>
      <c r="N101" s="218"/>
      <c r="O101" s="218"/>
      <c r="P101" s="218"/>
      <c r="Q101" s="245"/>
      <c r="R101" s="219"/>
      <c r="S101" s="219"/>
      <c r="T101" s="219"/>
      <c r="U101" s="220"/>
      <c r="V101" s="219"/>
      <c r="W101" s="219"/>
      <c r="X101" s="221"/>
      <c r="Y101" s="219"/>
      <c r="Z101" s="221"/>
      <c r="AA101" s="221"/>
      <c r="AB101" s="565"/>
      <c r="AC101" s="565"/>
      <c r="AD101" s="209"/>
      <c r="AE101" s="209"/>
      <c r="AF101" s="209"/>
      <c r="AG101" s="209"/>
      <c r="AH101" s="209"/>
      <c r="AI101" s="209"/>
      <c r="AJ101" s="209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565"/>
      <c r="AY101" s="565"/>
      <c r="AZ101" s="565"/>
      <c r="BA101" s="565"/>
      <c r="BB101" s="565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1"/>
      <c r="BR101" s="222"/>
      <c r="JY101" s="3"/>
      <c r="JZ101" s="3"/>
      <c r="KA101" s="3"/>
      <c r="KB101" s="3"/>
      <c r="KC101" s="3"/>
      <c r="KD101" s="3"/>
      <c r="KE101" s="3"/>
      <c r="KF101" s="3"/>
      <c r="KG101" s="3"/>
    </row>
    <row r="102" spans="1:293" ht="13" customHeight="1">
      <c r="A102" s="44" t="str">
        <f t="shared" ref="A102:A110" si="154">"SQ6"&amp;REPT(0,4-LEN(BR102))&amp;BR102</f>
        <v>SQ62907</v>
      </c>
      <c r="B102" s="664" t="s">
        <v>2468</v>
      </c>
      <c r="C102" s="664" t="s">
        <v>2469</v>
      </c>
      <c r="D102" s="664" t="s">
        <v>2489</v>
      </c>
      <c r="E102" s="668" t="s">
        <v>1298</v>
      </c>
      <c r="F102" s="615" t="s">
        <v>1777</v>
      </c>
      <c r="G102" s="656" t="s">
        <v>2503</v>
      </c>
      <c r="H102" s="616" t="s">
        <v>74</v>
      </c>
      <c r="I102" s="631" t="s">
        <v>1798</v>
      </c>
      <c r="J102" s="636" t="s">
        <v>1796</v>
      </c>
      <c r="K102" s="636" t="s">
        <v>1797</v>
      </c>
      <c r="L102" s="635" t="s">
        <v>1813</v>
      </c>
      <c r="M102" s="628">
        <v>1.593</v>
      </c>
      <c r="N102" s="44">
        <v>1</v>
      </c>
      <c r="O102" s="210"/>
      <c r="P102" s="210"/>
      <c r="Q102" s="49"/>
      <c r="R102" s="123"/>
      <c r="S102" s="51"/>
      <c r="T102" s="52"/>
      <c r="U102" s="124"/>
      <c r="V102" s="54"/>
      <c r="W102" s="55"/>
      <c r="X102" s="56"/>
      <c r="Y102" s="57"/>
      <c r="Z102" s="58"/>
      <c r="AA102" s="125"/>
      <c r="AB102" s="69"/>
      <c r="AC102" s="69"/>
      <c r="AD102" s="213">
        <f t="shared" ref="AD102:AD110" si="155">SUM(Q102:AC102)</f>
        <v>0</v>
      </c>
      <c r="AE102" s="61">
        <f t="shared" ref="AE102:AE110" si="156">N102*AD102</f>
        <v>0</v>
      </c>
      <c r="AF102" s="62"/>
      <c r="AG102" s="62"/>
      <c r="AH102" s="63"/>
      <c r="AI102" s="589"/>
      <c r="AJ102" s="62"/>
      <c r="AK102" s="62"/>
      <c r="AL102" s="516"/>
      <c r="AM102" s="510"/>
      <c r="AN102" s="62">
        <f>ROUND(CEILING(AR102*('Summary '!$J$4/100+1),5),0)-1</f>
        <v>274</v>
      </c>
      <c r="AO102" s="63">
        <f t="shared" ref="AO102:AO110" si="157">IF(P102=TRUE,-0.05,0)</f>
        <v>0</v>
      </c>
      <c r="AP102" s="63">
        <f t="shared" ref="AP102:AP110" si="158">IF(O102=TRUE,0.15,0)</f>
        <v>0</v>
      </c>
      <c r="AQ102" s="63"/>
      <c r="AR102" s="62">
        <v>224</v>
      </c>
      <c r="AS102" s="62"/>
      <c r="AT102" s="514"/>
      <c r="AU102" s="515"/>
      <c r="AV102" s="511">
        <f t="shared" ref="AV102:AV110" si="159">IF(OrderFormType="Wholesale",CEILING(AR102*ExchRate,ExchRateRoundUpTo),CEILING(AN102*ExchRate,ExchRateRoundUpTo)/1.22)</f>
        <v>224</v>
      </c>
      <c r="AW102" s="511">
        <f t="shared" ref="AW102:AW110" si="160">AV102*(1+AO102+AP102)</f>
        <v>224</v>
      </c>
      <c r="AX102" s="64"/>
      <c r="AY102" s="65"/>
      <c r="AZ102" s="66"/>
      <c r="BA102" s="126"/>
      <c r="BB102" s="291"/>
      <c r="BC102" s="45">
        <f t="shared" ref="BC102:BC110" si="161">SUM(AX102:BB102)</f>
        <v>0</v>
      </c>
      <c r="BD102" s="44">
        <f t="shared" ref="BD102:BD110" si="162">N102*BC102</f>
        <v>0</v>
      </c>
      <c r="BE102" s="512">
        <f t="shared" ref="BE102:BE110" si="163">AV102*(1.05+AO102+AP102)</f>
        <v>235.20000000000002</v>
      </c>
      <c r="BF102" s="69"/>
      <c r="BG102" s="210">
        <f t="shared" ref="BG102:BG110" si="164">$N102*BF102</f>
        <v>0</v>
      </c>
      <c r="BH102" s="512">
        <f t="shared" si="137"/>
        <v>246.40000000000003</v>
      </c>
      <c r="BI102" s="400"/>
      <c r="BJ102" s="44">
        <f t="shared" ref="BJ102:BJ110" si="165">N102*BI102</f>
        <v>0</v>
      </c>
      <c r="BK102" s="512">
        <f t="shared" ref="BK102:BK110" si="166">AV102*(1.15+AO102+AP102)</f>
        <v>257.59999999999997</v>
      </c>
      <c r="BL102" s="400"/>
      <c r="BM102" s="210">
        <f t="shared" ref="BM102:BM110" si="167">N102*BL102</f>
        <v>0</v>
      </c>
      <c r="BN102" s="512">
        <f t="shared" ref="BN102:BN110" si="168">AV102*(1.2+AO102+AP102)</f>
        <v>268.8</v>
      </c>
      <c r="BO102" s="397">
        <f t="shared" ref="BO102:BO110" si="169">(AD102*AW102)+(BC102*BE102)+(BF102*BH102)+(BI102*BK102)+(BL102*BN102)</f>
        <v>0</v>
      </c>
      <c r="BP102" s="210">
        <f t="shared" ref="BP102:BP110" si="170">AD102+BC102+BF102+BI102+BL102</f>
        <v>0</v>
      </c>
      <c r="BQ102" s="44">
        <f t="shared" ref="BQ102:BQ110" si="171">N102*BP102</f>
        <v>0</v>
      </c>
      <c r="BR102" s="70">
        <v>2907</v>
      </c>
      <c r="BS102" s="3"/>
      <c r="JY102" s="3"/>
      <c r="JZ102" s="3"/>
      <c r="KA102" s="3"/>
      <c r="KB102" s="3"/>
      <c r="KC102" s="3"/>
      <c r="KD102" s="3"/>
      <c r="KE102" s="3"/>
      <c r="KF102" s="3"/>
      <c r="KG102" s="3"/>
    </row>
    <row r="103" spans="1:293" ht="13" customHeight="1">
      <c r="A103" s="44" t="str">
        <f t="shared" si="154"/>
        <v>SQ62908</v>
      </c>
      <c r="B103" s="664" t="s">
        <v>2468</v>
      </c>
      <c r="C103" s="664" t="s">
        <v>2470</v>
      </c>
      <c r="D103" s="664" t="s">
        <v>2489</v>
      </c>
      <c r="E103" s="668" t="s">
        <v>1298</v>
      </c>
      <c r="F103" s="615" t="s">
        <v>1777</v>
      </c>
      <c r="G103" s="656" t="s">
        <v>2504</v>
      </c>
      <c r="H103" s="616" t="s">
        <v>74</v>
      </c>
      <c r="I103" s="631" t="s">
        <v>1798</v>
      </c>
      <c r="J103" s="636" t="s">
        <v>1796</v>
      </c>
      <c r="K103" s="636" t="s">
        <v>1797</v>
      </c>
      <c r="L103" s="635" t="s">
        <v>1813</v>
      </c>
      <c r="M103" s="628">
        <v>1.518</v>
      </c>
      <c r="N103" s="44">
        <v>1</v>
      </c>
      <c r="O103" s="210"/>
      <c r="P103" s="210"/>
      <c r="Q103" s="49"/>
      <c r="R103" s="123"/>
      <c r="S103" s="51"/>
      <c r="T103" s="52"/>
      <c r="U103" s="124"/>
      <c r="V103" s="54"/>
      <c r="W103" s="55"/>
      <c r="X103" s="56"/>
      <c r="Y103" s="57"/>
      <c r="Z103" s="58"/>
      <c r="AA103" s="125"/>
      <c r="AB103" s="69"/>
      <c r="AC103" s="69"/>
      <c r="AD103" s="213">
        <f t="shared" si="155"/>
        <v>0</v>
      </c>
      <c r="AE103" s="61">
        <f t="shared" si="156"/>
        <v>0</v>
      </c>
      <c r="AF103" s="62"/>
      <c r="AG103" s="62"/>
      <c r="AH103" s="63"/>
      <c r="AI103" s="589"/>
      <c r="AJ103" s="62"/>
      <c r="AK103" s="62"/>
      <c r="AL103" s="516"/>
      <c r="AM103" s="510"/>
      <c r="AN103" s="62">
        <f>ROUND(CEILING(AR103*('Summary '!$J$4/100+1),5),0)-1</f>
        <v>269</v>
      </c>
      <c r="AO103" s="63">
        <f t="shared" si="157"/>
        <v>0</v>
      </c>
      <c r="AP103" s="63">
        <f t="shared" si="158"/>
        <v>0</v>
      </c>
      <c r="AQ103" s="63"/>
      <c r="AR103" s="62">
        <v>219</v>
      </c>
      <c r="AS103" s="62"/>
      <c r="AT103" s="514"/>
      <c r="AU103" s="515"/>
      <c r="AV103" s="511">
        <f t="shared" si="159"/>
        <v>219</v>
      </c>
      <c r="AW103" s="511">
        <f t="shared" si="160"/>
        <v>219</v>
      </c>
      <c r="AX103" s="64"/>
      <c r="AY103" s="65"/>
      <c r="AZ103" s="66"/>
      <c r="BA103" s="126"/>
      <c r="BB103" s="291"/>
      <c r="BC103" s="45">
        <f t="shared" si="161"/>
        <v>0</v>
      </c>
      <c r="BD103" s="44">
        <f t="shared" si="162"/>
        <v>0</v>
      </c>
      <c r="BE103" s="512">
        <f t="shared" si="163"/>
        <v>229.95000000000002</v>
      </c>
      <c r="BF103" s="69"/>
      <c r="BG103" s="210">
        <f t="shared" si="164"/>
        <v>0</v>
      </c>
      <c r="BH103" s="512">
        <f t="shared" si="137"/>
        <v>240.9</v>
      </c>
      <c r="BI103" s="400"/>
      <c r="BJ103" s="44">
        <f t="shared" si="165"/>
        <v>0</v>
      </c>
      <c r="BK103" s="512">
        <f t="shared" si="166"/>
        <v>251.85</v>
      </c>
      <c r="BL103" s="400"/>
      <c r="BM103" s="210">
        <f t="shared" si="167"/>
        <v>0</v>
      </c>
      <c r="BN103" s="512">
        <f t="shared" si="168"/>
        <v>262.8</v>
      </c>
      <c r="BO103" s="397">
        <f t="shared" si="169"/>
        <v>0</v>
      </c>
      <c r="BP103" s="210">
        <f t="shared" si="170"/>
        <v>0</v>
      </c>
      <c r="BQ103" s="44">
        <f t="shared" si="171"/>
        <v>0</v>
      </c>
      <c r="BR103" s="70">
        <v>2908</v>
      </c>
      <c r="JY103" s="3"/>
      <c r="JZ103" s="3"/>
      <c r="KA103" s="3"/>
      <c r="KB103" s="3"/>
      <c r="KC103" s="3"/>
      <c r="KD103" s="3"/>
      <c r="KE103" s="3"/>
      <c r="KF103" s="3"/>
      <c r="KG103" s="3"/>
    </row>
    <row r="104" spans="1:293" ht="13" customHeight="1">
      <c r="A104" s="44" t="str">
        <f t="shared" si="154"/>
        <v>SQ62909</v>
      </c>
      <c r="B104" s="664" t="s">
        <v>2468</v>
      </c>
      <c r="C104" s="664" t="s">
        <v>2471</v>
      </c>
      <c r="D104" s="664" t="s">
        <v>2489</v>
      </c>
      <c r="E104" s="668" t="s">
        <v>1298</v>
      </c>
      <c r="F104" s="615" t="s">
        <v>1777</v>
      </c>
      <c r="G104" s="656" t="s">
        <v>2505</v>
      </c>
      <c r="H104" s="616" t="s">
        <v>74</v>
      </c>
      <c r="I104" s="631" t="s">
        <v>1798</v>
      </c>
      <c r="J104" s="636" t="s">
        <v>1796</v>
      </c>
      <c r="K104" s="636" t="s">
        <v>1797</v>
      </c>
      <c r="L104" s="635" t="s">
        <v>1813</v>
      </c>
      <c r="M104" s="628">
        <v>1.353</v>
      </c>
      <c r="N104" s="44">
        <v>1</v>
      </c>
      <c r="O104" s="210"/>
      <c r="P104" s="210"/>
      <c r="Q104" s="49"/>
      <c r="R104" s="123"/>
      <c r="S104" s="51"/>
      <c r="T104" s="52"/>
      <c r="U104" s="124"/>
      <c r="V104" s="54"/>
      <c r="W104" s="55"/>
      <c r="X104" s="56"/>
      <c r="Y104" s="57"/>
      <c r="Z104" s="58"/>
      <c r="AA104" s="125"/>
      <c r="AB104" s="69"/>
      <c r="AC104" s="69"/>
      <c r="AD104" s="213">
        <f t="shared" si="155"/>
        <v>0</v>
      </c>
      <c r="AE104" s="61">
        <f t="shared" si="156"/>
        <v>0</v>
      </c>
      <c r="AF104" s="62"/>
      <c r="AG104" s="62"/>
      <c r="AH104" s="63"/>
      <c r="AI104" s="589"/>
      <c r="AJ104" s="62"/>
      <c r="AK104" s="62"/>
      <c r="AL104" s="516"/>
      <c r="AM104" s="510"/>
      <c r="AN104" s="62">
        <f>ROUND(CEILING(AR104*('Summary '!$J$4/100+1),5),0)-1</f>
        <v>244</v>
      </c>
      <c r="AO104" s="63">
        <f t="shared" si="157"/>
        <v>0</v>
      </c>
      <c r="AP104" s="63">
        <f t="shared" si="158"/>
        <v>0</v>
      </c>
      <c r="AQ104" s="63"/>
      <c r="AR104" s="62">
        <v>199</v>
      </c>
      <c r="AS104" s="62"/>
      <c r="AT104" s="514"/>
      <c r="AU104" s="515"/>
      <c r="AV104" s="511">
        <f t="shared" si="159"/>
        <v>199</v>
      </c>
      <c r="AW104" s="511">
        <f t="shared" si="160"/>
        <v>199</v>
      </c>
      <c r="AX104" s="64"/>
      <c r="AY104" s="65"/>
      <c r="AZ104" s="66"/>
      <c r="BA104" s="126"/>
      <c r="BB104" s="291"/>
      <c r="BC104" s="45">
        <f t="shared" si="161"/>
        <v>0</v>
      </c>
      <c r="BD104" s="44">
        <f t="shared" si="162"/>
        <v>0</v>
      </c>
      <c r="BE104" s="512">
        <f t="shared" si="163"/>
        <v>208.95000000000002</v>
      </c>
      <c r="BF104" s="69"/>
      <c r="BG104" s="210">
        <f t="shared" si="164"/>
        <v>0</v>
      </c>
      <c r="BH104" s="512">
        <f t="shared" si="137"/>
        <v>218.9</v>
      </c>
      <c r="BI104" s="400"/>
      <c r="BJ104" s="44">
        <f t="shared" si="165"/>
        <v>0</v>
      </c>
      <c r="BK104" s="512">
        <f t="shared" si="166"/>
        <v>228.85</v>
      </c>
      <c r="BL104" s="400"/>
      <c r="BM104" s="210">
        <f t="shared" si="167"/>
        <v>0</v>
      </c>
      <c r="BN104" s="512">
        <f t="shared" si="168"/>
        <v>238.79999999999998</v>
      </c>
      <c r="BO104" s="397">
        <f t="shared" si="169"/>
        <v>0</v>
      </c>
      <c r="BP104" s="210">
        <f t="shared" si="170"/>
        <v>0</v>
      </c>
      <c r="BQ104" s="44">
        <f t="shared" si="171"/>
        <v>0</v>
      </c>
      <c r="BR104" s="70">
        <v>2909</v>
      </c>
      <c r="BS104" s="3"/>
      <c r="JY104" s="3"/>
      <c r="JZ104" s="3"/>
      <c r="KA104" s="3"/>
      <c r="KB104" s="3"/>
      <c r="KC104" s="3"/>
      <c r="KD104" s="3"/>
      <c r="KE104" s="3"/>
      <c r="KF104" s="3"/>
      <c r="KG104" s="3"/>
    </row>
    <row r="105" spans="1:293" ht="13" customHeight="1">
      <c r="A105" s="44" t="str">
        <f t="shared" si="154"/>
        <v>SQ62910</v>
      </c>
      <c r="B105" s="664" t="s">
        <v>2468</v>
      </c>
      <c r="C105" s="664" t="s">
        <v>2472</v>
      </c>
      <c r="D105" s="664" t="s">
        <v>2489</v>
      </c>
      <c r="E105" s="668" t="s">
        <v>1298</v>
      </c>
      <c r="F105" s="615" t="s">
        <v>1777</v>
      </c>
      <c r="G105" s="656" t="s">
        <v>2506</v>
      </c>
      <c r="H105" s="616" t="s">
        <v>74</v>
      </c>
      <c r="I105" s="631" t="s">
        <v>1798</v>
      </c>
      <c r="J105" s="636" t="s">
        <v>1796</v>
      </c>
      <c r="K105" s="636" t="s">
        <v>1797</v>
      </c>
      <c r="L105" s="635" t="s">
        <v>1813</v>
      </c>
      <c r="M105" s="628">
        <v>1.18</v>
      </c>
      <c r="N105" s="44">
        <v>1</v>
      </c>
      <c r="O105" s="210"/>
      <c r="P105" s="210"/>
      <c r="Q105" s="49"/>
      <c r="R105" s="123"/>
      <c r="S105" s="51"/>
      <c r="T105" s="52"/>
      <c r="U105" s="124"/>
      <c r="V105" s="54"/>
      <c r="W105" s="55"/>
      <c r="X105" s="56"/>
      <c r="Y105" s="57"/>
      <c r="Z105" s="58"/>
      <c r="AA105" s="125"/>
      <c r="AB105" s="69"/>
      <c r="AC105" s="69"/>
      <c r="AD105" s="213">
        <f t="shared" si="155"/>
        <v>0</v>
      </c>
      <c r="AE105" s="61">
        <f t="shared" si="156"/>
        <v>0</v>
      </c>
      <c r="AF105" s="62"/>
      <c r="AG105" s="62"/>
      <c r="AH105" s="63"/>
      <c r="AI105" s="589"/>
      <c r="AJ105" s="62"/>
      <c r="AK105" s="62"/>
      <c r="AL105" s="516"/>
      <c r="AM105" s="510"/>
      <c r="AN105" s="62">
        <f>ROUND(CEILING(AR105*('Summary '!$J$4/100+1),5),0)-1</f>
        <v>244</v>
      </c>
      <c r="AO105" s="63">
        <f t="shared" si="157"/>
        <v>0</v>
      </c>
      <c r="AP105" s="63">
        <f t="shared" si="158"/>
        <v>0</v>
      </c>
      <c r="AQ105" s="63"/>
      <c r="AR105" s="62">
        <v>199</v>
      </c>
      <c r="AS105" s="62"/>
      <c r="AT105" s="514"/>
      <c r="AU105" s="515"/>
      <c r="AV105" s="511">
        <f t="shared" si="159"/>
        <v>199</v>
      </c>
      <c r="AW105" s="511">
        <f t="shared" si="160"/>
        <v>199</v>
      </c>
      <c r="AX105" s="64"/>
      <c r="AY105" s="65"/>
      <c r="AZ105" s="66"/>
      <c r="BA105" s="126"/>
      <c r="BB105" s="291"/>
      <c r="BC105" s="45">
        <f t="shared" si="161"/>
        <v>0</v>
      </c>
      <c r="BD105" s="44">
        <f t="shared" si="162"/>
        <v>0</v>
      </c>
      <c r="BE105" s="512">
        <f t="shared" si="163"/>
        <v>208.95000000000002</v>
      </c>
      <c r="BF105" s="69"/>
      <c r="BG105" s="210">
        <f t="shared" si="164"/>
        <v>0</v>
      </c>
      <c r="BH105" s="512">
        <f t="shared" si="137"/>
        <v>218.9</v>
      </c>
      <c r="BI105" s="400"/>
      <c r="BJ105" s="44">
        <f t="shared" si="165"/>
        <v>0</v>
      </c>
      <c r="BK105" s="512">
        <f t="shared" si="166"/>
        <v>228.85</v>
      </c>
      <c r="BL105" s="400"/>
      <c r="BM105" s="210">
        <f t="shared" si="167"/>
        <v>0</v>
      </c>
      <c r="BN105" s="512">
        <f t="shared" si="168"/>
        <v>238.79999999999998</v>
      </c>
      <c r="BO105" s="397">
        <f t="shared" si="169"/>
        <v>0</v>
      </c>
      <c r="BP105" s="210">
        <f t="shared" si="170"/>
        <v>0</v>
      </c>
      <c r="BQ105" s="44">
        <f t="shared" si="171"/>
        <v>0</v>
      </c>
      <c r="BR105" s="70">
        <v>2910</v>
      </c>
      <c r="JY105" s="3"/>
      <c r="JZ105" s="3"/>
      <c r="KA105" s="3"/>
      <c r="KB105" s="3"/>
      <c r="KC105" s="3"/>
      <c r="KD105" s="3"/>
      <c r="KE105" s="3"/>
      <c r="KF105" s="3"/>
      <c r="KG105" s="3"/>
    </row>
    <row r="106" spans="1:293" ht="13" customHeight="1">
      <c r="A106" s="44" t="str">
        <f t="shared" si="154"/>
        <v>SQ62911</v>
      </c>
      <c r="B106" s="664" t="s">
        <v>2468</v>
      </c>
      <c r="C106" s="664" t="s">
        <v>2473</v>
      </c>
      <c r="D106" s="664" t="s">
        <v>2489</v>
      </c>
      <c r="E106" s="668" t="s">
        <v>1298</v>
      </c>
      <c r="F106" s="615" t="s">
        <v>1777</v>
      </c>
      <c r="G106" s="656" t="s">
        <v>2507</v>
      </c>
      <c r="H106" s="616" t="s">
        <v>74</v>
      </c>
      <c r="I106" s="631" t="s">
        <v>1798</v>
      </c>
      <c r="J106" s="636" t="s">
        <v>1796</v>
      </c>
      <c r="K106" s="636" t="s">
        <v>1797</v>
      </c>
      <c r="L106" s="635" t="s">
        <v>1813</v>
      </c>
      <c r="M106" s="628">
        <v>1.27</v>
      </c>
      <c r="N106" s="44">
        <v>1</v>
      </c>
      <c r="O106" s="210"/>
      <c r="P106" s="210"/>
      <c r="Q106" s="49"/>
      <c r="R106" s="123"/>
      <c r="S106" s="51"/>
      <c r="T106" s="52"/>
      <c r="U106" s="124"/>
      <c r="V106" s="54"/>
      <c r="W106" s="55"/>
      <c r="X106" s="56"/>
      <c r="Y106" s="57"/>
      <c r="Z106" s="58"/>
      <c r="AA106" s="125"/>
      <c r="AB106" s="69"/>
      <c r="AC106" s="69"/>
      <c r="AD106" s="213">
        <f t="shared" si="155"/>
        <v>0</v>
      </c>
      <c r="AE106" s="61">
        <f t="shared" si="156"/>
        <v>0</v>
      </c>
      <c r="AF106" s="62"/>
      <c r="AG106" s="62"/>
      <c r="AH106" s="63"/>
      <c r="AI106" s="589"/>
      <c r="AJ106" s="62"/>
      <c r="AK106" s="62"/>
      <c r="AL106" s="516"/>
      <c r="AM106" s="510"/>
      <c r="AN106" s="62">
        <f>ROUND(CEILING(AR106*('Summary '!$J$4/100+1),5),0)-1</f>
        <v>244</v>
      </c>
      <c r="AO106" s="63">
        <f t="shared" si="157"/>
        <v>0</v>
      </c>
      <c r="AP106" s="63">
        <f t="shared" si="158"/>
        <v>0</v>
      </c>
      <c r="AQ106" s="63"/>
      <c r="AR106" s="62">
        <v>199</v>
      </c>
      <c r="AS106" s="62"/>
      <c r="AT106" s="514"/>
      <c r="AU106" s="515"/>
      <c r="AV106" s="511">
        <f t="shared" si="159"/>
        <v>199</v>
      </c>
      <c r="AW106" s="511">
        <f t="shared" si="160"/>
        <v>199</v>
      </c>
      <c r="AX106" s="64"/>
      <c r="AY106" s="65"/>
      <c r="AZ106" s="66"/>
      <c r="BA106" s="126"/>
      <c r="BB106" s="291"/>
      <c r="BC106" s="45">
        <f t="shared" si="161"/>
        <v>0</v>
      </c>
      <c r="BD106" s="44">
        <f t="shared" si="162"/>
        <v>0</v>
      </c>
      <c r="BE106" s="512">
        <f t="shared" si="163"/>
        <v>208.95000000000002</v>
      </c>
      <c r="BF106" s="69"/>
      <c r="BG106" s="210">
        <f t="shared" si="164"/>
        <v>0</v>
      </c>
      <c r="BH106" s="512">
        <f t="shared" si="137"/>
        <v>218.9</v>
      </c>
      <c r="BI106" s="400"/>
      <c r="BJ106" s="44">
        <f t="shared" si="165"/>
        <v>0</v>
      </c>
      <c r="BK106" s="512">
        <f t="shared" si="166"/>
        <v>228.85</v>
      </c>
      <c r="BL106" s="400"/>
      <c r="BM106" s="210">
        <f t="shared" si="167"/>
        <v>0</v>
      </c>
      <c r="BN106" s="512">
        <f t="shared" si="168"/>
        <v>238.79999999999998</v>
      </c>
      <c r="BO106" s="397">
        <f t="shared" si="169"/>
        <v>0</v>
      </c>
      <c r="BP106" s="210">
        <f t="shared" si="170"/>
        <v>0</v>
      </c>
      <c r="BQ106" s="44">
        <f t="shared" si="171"/>
        <v>0</v>
      </c>
      <c r="BR106" s="70">
        <v>2911</v>
      </c>
      <c r="BS106" s="3"/>
      <c r="JY106" s="3"/>
      <c r="JZ106" s="3"/>
      <c r="KA106" s="3"/>
      <c r="KB106" s="3"/>
      <c r="KC106" s="3"/>
      <c r="KD106" s="3"/>
      <c r="KE106" s="3"/>
      <c r="KF106" s="3"/>
      <c r="KG106" s="3"/>
    </row>
    <row r="107" spans="1:293" ht="13" customHeight="1">
      <c r="A107" s="44" t="str">
        <f t="shared" si="154"/>
        <v>SQ62912</v>
      </c>
      <c r="B107" s="664" t="s">
        <v>2468</v>
      </c>
      <c r="C107" s="664" t="s">
        <v>2474</v>
      </c>
      <c r="D107" s="664" t="s">
        <v>2489</v>
      </c>
      <c r="E107" s="668" t="s">
        <v>1298</v>
      </c>
      <c r="F107" s="615" t="s">
        <v>1777</v>
      </c>
      <c r="G107" s="656" t="s">
        <v>2508</v>
      </c>
      <c r="H107" s="616" t="s">
        <v>74</v>
      </c>
      <c r="I107" s="631" t="s">
        <v>1798</v>
      </c>
      <c r="J107" s="636" t="s">
        <v>1796</v>
      </c>
      <c r="K107" s="636" t="s">
        <v>1797</v>
      </c>
      <c r="L107" s="635" t="s">
        <v>1813</v>
      </c>
      <c r="M107" s="628">
        <v>1.115</v>
      </c>
      <c r="N107" s="44">
        <v>1</v>
      </c>
      <c r="O107" s="210"/>
      <c r="P107" s="210"/>
      <c r="Q107" s="49"/>
      <c r="R107" s="123"/>
      <c r="S107" s="51"/>
      <c r="T107" s="52"/>
      <c r="U107" s="124"/>
      <c r="V107" s="54"/>
      <c r="W107" s="55"/>
      <c r="X107" s="56"/>
      <c r="Y107" s="57"/>
      <c r="Z107" s="58"/>
      <c r="AA107" s="125"/>
      <c r="AB107" s="69"/>
      <c r="AC107" s="69"/>
      <c r="AD107" s="213">
        <f t="shared" si="155"/>
        <v>0</v>
      </c>
      <c r="AE107" s="61">
        <f t="shared" si="156"/>
        <v>0</v>
      </c>
      <c r="AF107" s="62"/>
      <c r="AG107" s="62"/>
      <c r="AH107" s="63"/>
      <c r="AI107" s="589"/>
      <c r="AJ107" s="62"/>
      <c r="AK107" s="62"/>
      <c r="AL107" s="516"/>
      <c r="AM107" s="510"/>
      <c r="AN107" s="62">
        <f>ROUND(CEILING(AR107*('Summary '!$J$4/100+1),5),0)-1</f>
        <v>244</v>
      </c>
      <c r="AO107" s="63">
        <f t="shared" si="157"/>
        <v>0</v>
      </c>
      <c r="AP107" s="63">
        <f t="shared" si="158"/>
        <v>0</v>
      </c>
      <c r="AQ107" s="63"/>
      <c r="AR107" s="62">
        <v>199</v>
      </c>
      <c r="AS107" s="62"/>
      <c r="AT107" s="514"/>
      <c r="AU107" s="515"/>
      <c r="AV107" s="511">
        <f t="shared" si="159"/>
        <v>199</v>
      </c>
      <c r="AW107" s="511">
        <f t="shared" si="160"/>
        <v>199</v>
      </c>
      <c r="AX107" s="64"/>
      <c r="AY107" s="65"/>
      <c r="AZ107" s="66"/>
      <c r="BA107" s="126"/>
      <c r="BB107" s="291"/>
      <c r="BC107" s="45">
        <f t="shared" si="161"/>
        <v>0</v>
      </c>
      <c r="BD107" s="44">
        <f t="shared" si="162"/>
        <v>0</v>
      </c>
      <c r="BE107" s="512">
        <f t="shared" si="163"/>
        <v>208.95000000000002</v>
      </c>
      <c r="BF107" s="69"/>
      <c r="BG107" s="210">
        <f t="shared" si="164"/>
        <v>0</v>
      </c>
      <c r="BH107" s="512">
        <f t="shared" si="137"/>
        <v>218.9</v>
      </c>
      <c r="BI107" s="400"/>
      <c r="BJ107" s="44">
        <f t="shared" si="165"/>
        <v>0</v>
      </c>
      <c r="BK107" s="512">
        <f t="shared" si="166"/>
        <v>228.85</v>
      </c>
      <c r="BL107" s="400"/>
      <c r="BM107" s="210">
        <f t="shared" si="167"/>
        <v>0</v>
      </c>
      <c r="BN107" s="512">
        <f t="shared" si="168"/>
        <v>238.79999999999998</v>
      </c>
      <c r="BO107" s="397">
        <f t="shared" si="169"/>
        <v>0</v>
      </c>
      <c r="BP107" s="210">
        <f t="shared" si="170"/>
        <v>0</v>
      </c>
      <c r="BQ107" s="44">
        <f t="shared" si="171"/>
        <v>0</v>
      </c>
      <c r="BR107" s="70">
        <v>2912</v>
      </c>
      <c r="JY107" s="3"/>
      <c r="JZ107" s="3"/>
      <c r="KA107" s="3"/>
      <c r="KB107" s="3"/>
      <c r="KC107" s="3"/>
      <c r="KD107" s="3"/>
      <c r="KE107" s="3"/>
      <c r="KF107" s="3"/>
      <c r="KG107" s="3"/>
    </row>
    <row r="108" spans="1:293" ht="13" customHeight="1">
      <c r="A108" s="44" t="str">
        <f t="shared" si="154"/>
        <v>SQ62913</v>
      </c>
      <c r="B108" s="664" t="s">
        <v>2468</v>
      </c>
      <c r="C108" s="664" t="s">
        <v>2475</v>
      </c>
      <c r="D108" s="664" t="s">
        <v>2489</v>
      </c>
      <c r="E108" s="668" t="s">
        <v>1298</v>
      </c>
      <c r="F108" s="615" t="s">
        <v>1777</v>
      </c>
      <c r="G108" s="656" t="s">
        <v>2509</v>
      </c>
      <c r="H108" s="616" t="s">
        <v>74</v>
      </c>
      <c r="I108" s="631" t="s">
        <v>1798</v>
      </c>
      <c r="J108" s="636" t="s">
        <v>1796</v>
      </c>
      <c r="K108" s="636" t="s">
        <v>1797</v>
      </c>
      <c r="L108" s="635" t="s">
        <v>1813</v>
      </c>
      <c r="M108" s="628">
        <v>1.214</v>
      </c>
      <c r="N108" s="44">
        <v>1</v>
      </c>
      <c r="O108" s="210"/>
      <c r="P108" s="210"/>
      <c r="Q108" s="49"/>
      <c r="R108" s="123"/>
      <c r="S108" s="51"/>
      <c r="T108" s="52"/>
      <c r="U108" s="124"/>
      <c r="V108" s="54"/>
      <c r="W108" s="55"/>
      <c r="X108" s="56"/>
      <c r="Y108" s="57"/>
      <c r="Z108" s="58"/>
      <c r="AA108" s="125"/>
      <c r="AB108" s="69"/>
      <c r="AC108" s="69"/>
      <c r="AD108" s="213">
        <f t="shared" si="155"/>
        <v>0</v>
      </c>
      <c r="AE108" s="61">
        <f t="shared" si="156"/>
        <v>0</v>
      </c>
      <c r="AF108" s="62"/>
      <c r="AG108" s="62"/>
      <c r="AH108" s="63"/>
      <c r="AI108" s="589"/>
      <c r="AJ108" s="62"/>
      <c r="AK108" s="62"/>
      <c r="AL108" s="516"/>
      <c r="AM108" s="510"/>
      <c r="AN108" s="62">
        <f>ROUND(CEILING(AR108*('Summary '!$J$4/100+1),5),0)-1</f>
        <v>244</v>
      </c>
      <c r="AO108" s="63">
        <f t="shared" si="157"/>
        <v>0</v>
      </c>
      <c r="AP108" s="63">
        <f t="shared" si="158"/>
        <v>0</v>
      </c>
      <c r="AQ108" s="63"/>
      <c r="AR108" s="62">
        <v>199</v>
      </c>
      <c r="AS108" s="62"/>
      <c r="AT108" s="514"/>
      <c r="AU108" s="515"/>
      <c r="AV108" s="511">
        <f t="shared" si="159"/>
        <v>199</v>
      </c>
      <c r="AW108" s="511">
        <f t="shared" si="160"/>
        <v>199</v>
      </c>
      <c r="AX108" s="64"/>
      <c r="AY108" s="65"/>
      <c r="AZ108" s="66"/>
      <c r="BA108" s="126"/>
      <c r="BB108" s="291"/>
      <c r="BC108" s="45">
        <f t="shared" si="161"/>
        <v>0</v>
      </c>
      <c r="BD108" s="44">
        <f t="shared" si="162"/>
        <v>0</v>
      </c>
      <c r="BE108" s="512">
        <f t="shared" si="163"/>
        <v>208.95000000000002</v>
      </c>
      <c r="BF108" s="69"/>
      <c r="BG108" s="210">
        <f t="shared" si="164"/>
        <v>0</v>
      </c>
      <c r="BH108" s="512">
        <f t="shared" si="137"/>
        <v>218.9</v>
      </c>
      <c r="BI108" s="400"/>
      <c r="BJ108" s="44">
        <f t="shared" si="165"/>
        <v>0</v>
      </c>
      <c r="BK108" s="512">
        <f t="shared" si="166"/>
        <v>228.85</v>
      </c>
      <c r="BL108" s="400"/>
      <c r="BM108" s="210">
        <f t="shared" si="167"/>
        <v>0</v>
      </c>
      <c r="BN108" s="512">
        <f t="shared" si="168"/>
        <v>238.79999999999998</v>
      </c>
      <c r="BO108" s="397">
        <f t="shared" si="169"/>
        <v>0</v>
      </c>
      <c r="BP108" s="210">
        <f t="shared" si="170"/>
        <v>0</v>
      </c>
      <c r="BQ108" s="44">
        <f t="shared" si="171"/>
        <v>0</v>
      </c>
      <c r="BR108" s="70">
        <v>2913</v>
      </c>
      <c r="BS108" s="3"/>
      <c r="JY108" s="3"/>
      <c r="JZ108" s="3"/>
      <c r="KA108" s="3"/>
      <c r="KB108" s="3"/>
      <c r="KC108" s="3"/>
      <c r="KD108" s="3"/>
      <c r="KE108" s="3"/>
      <c r="KF108" s="3"/>
      <c r="KG108" s="3"/>
    </row>
    <row r="109" spans="1:293" ht="13" customHeight="1">
      <c r="A109" s="44" t="str">
        <f t="shared" si="154"/>
        <v>SQ62914</v>
      </c>
      <c r="B109" s="664" t="s">
        <v>2468</v>
      </c>
      <c r="C109" s="664" t="s">
        <v>2476</v>
      </c>
      <c r="D109" s="664" t="s">
        <v>2489</v>
      </c>
      <c r="E109" s="668" t="s">
        <v>1298</v>
      </c>
      <c r="F109" s="615" t="s">
        <v>1777</v>
      </c>
      <c r="G109" s="656" t="s">
        <v>2510</v>
      </c>
      <c r="H109" s="616" t="s">
        <v>74</v>
      </c>
      <c r="I109" s="631" t="s">
        <v>1798</v>
      </c>
      <c r="J109" s="636" t="s">
        <v>1796</v>
      </c>
      <c r="K109" s="636" t="s">
        <v>1797</v>
      </c>
      <c r="L109" s="635" t="s">
        <v>1813</v>
      </c>
      <c r="M109" s="628">
        <v>0.95</v>
      </c>
      <c r="N109" s="44">
        <v>1</v>
      </c>
      <c r="O109" s="210"/>
      <c r="P109" s="210"/>
      <c r="Q109" s="49"/>
      <c r="R109" s="123"/>
      <c r="S109" s="51"/>
      <c r="T109" s="52"/>
      <c r="U109" s="124"/>
      <c r="V109" s="54"/>
      <c r="W109" s="55"/>
      <c r="X109" s="56"/>
      <c r="Y109" s="57"/>
      <c r="Z109" s="58"/>
      <c r="AA109" s="125"/>
      <c r="AB109" s="69"/>
      <c r="AC109" s="69"/>
      <c r="AD109" s="213">
        <f t="shared" si="155"/>
        <v>0</v>
      </c>
      <c r="AE109" s="61">
        <f t="shared" si="156"/>
        <v>0</v>
      </c>
      <c r="AF109" s="62"/>
      <c r="AG109" s="62"/>
      <c r="AH109" s="63"/>
      <c r="AI109" s="589"/>
      <c r="AJ109" s="62"/>
      <c r="AK109" s="62"/>
      <c r="AL109" s="516"/>
      <c r="AM109" s="510"/>
      <c r="AN109" s="62">
        <f>ROUND(CEILING(AR109*('Summary '!$J$4/100+1),5),0)-1</f>
        <v>234</v>
      </c>
      <c r="AO109" s="63">
        <f t="shared" si="157"/>
        <v>0</v>
      </c>
      <c r="AP109" s="63">
        <f t="shared" si="158"/>
        <v>0</v>
      </c>
      <c r="AQ109" s="63"/>
      <c r="AR109" s="62">
        <v>189</v>
      </c>
      <c r="AS109" s="62"/>
      <c r="AT109" s="514"/>
      <c r="AU109" s="515"/>
      <c r="AV109" s="511">
        <f t="shared" si="159"/>
        <v>189</v>
      </c>
      <c r="AW109" s="511">
        <f t="shared" si="160"/>
        <v>189</v>
      </c>
      <c r="AX109" s="64"/>
      <c r="AY109" s="65"/>
      <c r="AZ109" s="66"/>
      <c r="BA109" s="126"/>
      <c r="BB109" s="291"/>
      <c r="BC109" s="45">
        <f t="shared" si="161"/>
        <v>0</v>
      </c>
      <c r="BD109" s="44">
        <f t="shared" si="162"/>
        <v>0</v>
      </c>
      <c r="BE109" s="512">
        <f t="shared" si="163"/>
        <v>198.45000000000002</v>
      </c>
      <c r="BF109" s="69"/>
      <c r="BG109" s="210">
        <f t="shared" si="164"/>
        <v>0</v>
      </c>
      <c r="BH109" s="512">
        <f t="shared" si="137"/>
        <v>207.9</v>
      </c>
      <c r="BI109" s="400"/>
      <c r="BJ109" s="44">
        <f t="shared" si="165"/>
        <v>0</v>
      </c>
      <c r="BK109" s="512">
        <f t="shared" si="166"/>
        <v>217.35</v>
      </c>
      <c r="BL109" s="400"/>
      <c r="BM109" s="210">
        <f t="shared" si="167"/>
        <v>0</v>
      </c>
      <c r="BN109" s="512">
        <f t="shared" si="168"/>
        <v>226.79999999999998</v>
      </c>
      <c r="BO109" s="397">
        <f t="shared" si="169"/>
        <v>0</v>
      </c>
      <c r="BP109" s="210">
        <f t="shared" si="170"/>
        <v>0</v>
      </c>
      <c r="BQ109" s="44">
        <f t="shared" si="171"/>
        <v>0</v>
      </c>
      <c r="BR109" s="70">
        <v>2914</v>
      </c>
      <c r="JY109" s="3"/>
      <c r="JZ109" s="3"/>
      <c r="KA109" s="3"/>
      <c r="KB109" s="3"/>
      <c r="KC109" s="3"/>
      <c r="KD109" s="3"/>
      <c r="KE109" s="3"/>
      <c r="KF109" s="3"/>
      <c r="KG109" s="3"/>
    </row>
    <row r="110" spans="1:293" ht="13" customHeight="1">
      <c r="A110" s="44" t="str">
        <f t="shared" si="154"/>
        <v>SQ62915</v>
      </c>
      <c r="B110" s="664" t="s">
        <v>2468</v>
      </c>
      <c r="C110" s="664" t="s">
        <v>2477</v>
      </c>
      <c r="D110" s="664" t="s">
        <v>2489</v>
      </c>
      <c r="E110" s="668" t="s">
        <v>1298</v>
      </c>
      <c r="F110" s="615" t="s">
        <v>1777</v>
      </c>
      <c r="G110" s="656" t="s">
        <v>2511</v>
      </c>
      <c r="H110" s="616" t="s">
        <v>74</v>
      </c>
      <c r="I110" s="631" t="s">
        <v>1798</v>
      </c>
      <c r="J110" s="636" t="s">
        <v>1796</v>
      </c>
      <c r="K110" s="636" t="s">
        <v>1797</v>
      </c>
      <c r="L110" s="635" t="s">
        <v>1813</v>
      </c>
      <c r="M110" s="628">
        <v>1.2869999999999999</v>
      </c>
      <c r="N110" s="44">
        <v>1</v>
      </c>
      <c r="O110" s="210"/>
      <c r="P110" s="210"/>
      <c r="Q110" s="49"/>
      <c r="R110" s="123"/>
      <c r="S110" s="51"/>
      <c r="T110" s="52"/>
      <c r="U110" s="124"/>
      <c r="V110" s="54"/>
      <c r="W110" s="55"/>
      <c r="X110" s="56"/>
      <c r="Y110" s="57"/>
      <c r="Z110" s="58"/>
      <c r="AA110" s="125"/>
      <c r="AB110" s="69"/>
      <c r="AC110" s="69"/>
      <c r="AD110" s="213">
        <f t="shared" si="155"/>
        <v>0</v>
      </c>
      <c r="AE110" s="61">
        <f t="shared" si="156"/>
        <v>0</v>
      </c>
      <c r="AF110" s="62"/>
      <c r="AG110" s="62"/>
      <c r="AH110" s="63"/>
      <c r="AI110" s="589"/>
      <c r="AJ110" s="62"/>
      <c r="AK110" s="62"/>
      <c r="AL110" s="516"/>
      <c r="AM110" s="510"/>
      <c r="AN110" s="62">
        <f>ROUND(CEILING(AR110*('Summary '!$J$4/100+1),5),0)-1</f>
        <v>264</v>
      </c>
      <c r="AO110" s="63">
        <f t="shared" si="157"/>
        <v>0</v>
      </c>
      <c r="AP110" s="63">
        <f t="shared" si="158"/>
        <v>0</v>
      </c>
      <c r="AQ110" s="63"/>
      <c r="AR110" s="62">
        <v>214</v>
      </c>
      <c r="AS110" s="62"/>
      <c r="AT110" s="514"/>
      <c r="AU110" s="515"/>
      <c r="AV110" s="511">
        <f t="shared" si="159"/>
        <v>214</v>
      </c>
      <c r="AW110" s="511">
        <f t="shared" si="160"/>
        <v>214</v>
      </c>
      <c r="AX110" s="64"/>
      <c r="AY110" s="65"/>
      <c r="AZ110" s="66"/>
      <c r="BA110" s="126"/>
      <c r="BB110" s="291"/>
      <c r="BC110" s="45">
        <f t="shared" si="161"/>
        <v>0</v>
      </c>
      <c r="BD110" s="44">
        <f t="shared" si="162"/>
        <v>0</v>
      </c>
      <c r="BE110" s="512">
        <f t="shared" si="163"/>
        <v>224.70000000000002</v>
      </c>
      <c r="BF110" s="69"/>
      <c r="BG110" s="210">
        <f t="shared" si="164"/>
        <v>0</v>
      </c>
      <c r="BH110" s="512">
        <f t="shared" si="137"/>
        <v>235.4</v>
      </c>
      <c r="BI110" s="400"/>
      <c r="BJ110" s="44">
        <f t="shared" si="165"/>
        <v>0</v>
      </c>
      <c r="BK110" s="512">
        <f t="shared" si="166"/>
        <v>246.1</v>
      </c>
      <c r="BL110" s="400"/>
      <c r="BM110" s="210">
        <f t="shared" si="167"/>
        <v>0</v>
      </c>
      <c r="BN110" s="512">
        <f t="shared" si="168"/>
        <v>256.8</v>
      </c>
      <c r="BO110" s="397">
        <f t="shared" si="169"/>
        <v>0</v>
      </c>
      <c r="BP110" s="210">
        <f t="shared" si="170"/>
        <v>0</v>
      </c>
      <c r="BQ110" s="44">
        <f t="shared" si="171"/>
        <v>0</v>
      </c>
      <c r="BR110" s="70">
        <v>2915</v>
      </c>
      <c r="BS110" s="3"/>
      <c r="JY110" s="3"/>
      <c r="JZ110" s="3"/>
      <c r="KA110" s="3"/>
      <c r="KB110" s="3"/>
      <c r="KC110" s="3"/>
      <c r="KD110" s="3"/>
      <c r="KE110" s="3"/>
      <c r="KF110" s="3"/>
      <c r="KG110" s="3"/>
    </row>
    <row r="111" spans="1:293" ht="13" customHeight="1">
      <c r="A111" s="44" t="str">
        <f t="shared" ref="A111" si="172">"SQ6"&amp;REPT(0,4-LEN(BR111))&amp;BR111</f>
        <v>SQ62916</v>
      </c>
      <c r="B111" s="664" t="s">
        <v>2468</v>
      </c>
      <c r="C111" s="664" t="s">
        <v>2478</v>
      </c>
      <c r="D111" s="664" t="s">
        <v>2489</v>
      </c>
      <c r="E111" s="668" t="s">
        <v>1298</v>
      </c>
      <c r="F111" s="615" t="s">
        <v>1777</v>
      </c>
      <c r="G111" s="656" t="s">
        <v>2512</v>
      </c>
      <c r="H111" s="616" t="s">
        <v>74</v>
      </c>
      <c r="I111" s="631" t="s">
        <v>1798</v>
      </c>
      <c r="J111" s="636" t="s">
        <v>1796</v>
      </c>
      <c r="K111" s="636" t="s">
        <v>1797</v>
      </c>
      <c r="L111" s="635" t="s">
        <v>1813</v>
      </c>
      <c r="M111" s="628">
        <v>1.2410000000000001</v>
      </c>
      <c r="N111" s="44">
        <v>1</v>
      </c>
      <c r="O111" s="210"/>
      <c r="P111" s="210"/>
      <c r="Q111" s="49"/>
      <c r="R111" s="123"/>
      <c r="S111" s="51"/>
      <c r="T111" s="52"/>
      <c r="U111" s="124"/>
      <c r="V111" s="54"/>
      <c r="W111" s="55"/>
      <c r="X111" s="56"/>
      <c r="Y111" s="57"/>
      <c r="Z111" s="58"/>
      <c r="AA111" s="125"/>
      <c r="AB111" s="69"/>
      <c r="AC111" s="69"/>
      <c r="AD111" s="213">
        <f t="shared" ref="AD111" si="173">SUM(Q111:AC111)</f>
        <v>0</v>
      </c>
      <c r="AE111" s="61">
        <f t="shared" ref="AE111" si="174">N111*AD111</f>
        <v>0</v>
      </c>
      <c r="AF111" s="62"/>
      <c r="AG111" s="62"/>
      <c r="AH111" s="63"/>
      <c r="AI111" s="589"/>
      <c r="AJ111" s="62"/>
      <c r="AK111" s="62"/>
      <c r="AL111" s="516"/>
      <c r="AM111" s="510"/>
      <c r="AN111" s="62">
        <f>ROUND(CEILING(AR111*('Summary '!$J$4/100+1),5),0)-1</f>
        <v>254</v>
      </c>
      <c r="AO111" s="63">
        <f t="shared" ref="AO111" si="175">IF(P111=TRUE,-0.05,0)</f>
        <v>0</v>
      </c>
      <c r="AP111" s="63">
        <f t="shared" ref="AP111" si="176">IF(O111=TRUE,0.15,0)</f>
        <v>0</v>
      </c>
      <c r="AQ111" s="63"/>
      <c r="AR111" s="62">
        <v>209</v>
      </c>
      <c r="AS111" s="62"/>
      <c r="AT111" s="514"/>
      <c r="AU111" s="515"/>
      <c r="AV111" s="511">
        <f t="shared" ref="AV111" si="177">IF(OrderFormType="Wholesale",CEILING(AR111*ExchRate,ExchRateRoundUpTo),CEILING(AN111*ExchRate,ExchRateRoundUpTo)/1.22)</f>
        <v>209</v>
      </c>
      <c r="AW111" s="511">
        <f t="shared" ref="AW111" si="178">AV111*(1+AO111+AP111)</f>
        <v>209</v>
      </c>
      <c r="AX111" s="64"/>
      <c r="AY111" s="65"/>
      <c r="AZ111" s="66"/>
      <c r="BA111" s="126"/>
      <c r="BB111" s="291"/>
      <c r="BC111" s="45">
        <f t="shared" ref="BC111" si="179">SUM(AX111:BB111)</f>
        <v>0</v>
      </c>
      <c r="BD111" s="44">
        <f t="shared" ref="BD111" si="180">N111*BC111</f>
        <v>0</v>
      </c>
      <c r="BE111" s="512">
        <f t="shared" ref="BE111" si="181">AV111*(1.05+AO111+AP111)</f>
        <v>219.45000000000002</v>
      </c>
      <c r="BF111" s="69"/>
      <c r="BG111" s="210">
        <f t="shared" ref="BG111" si="182">$N111*BF111</f>
        <v>0</v>
      </c>
      <c r="BH111" s="512">
        <f t="shared" si="137"/>
        <v>229.9</v>
      </c>
      <c r="BI111" s="400"/>
      <c r="BJ111" s="44">
        <f t="shared" ref="BJ111" si="183">N111*BI111</f>
        <v>0</v>
      </c>
      <c r="BK111" s="512">
        <f t="shared" ref="BK111" si="184">AV111*(1.15+AO111+AP111)</f>
        <v>240.35</v>
      </c>
      <c r="BL111" s="400"/>
      <c r="BM111" s="210">
        <f t="shared" ref="BM111" si="185">N111*BL111</f>
        <v>0</v>
      </c>
      <c r="BN111" s="512">
        <f t="shared" ref="BN111" si="186">AV111*(1.2+AO111+AP111)</f>
        <v>250.79999999999998</v>
      </c>
      <c r="BO111" s="397">
        <f t="shared" ref="BO111" si="187">(AD111*AW111)+(BC111*BE111)+(BF111*BH111)+(BI111*BK111)+(BL111*BN111)</f>
        <v>0</v>
      </c>
      <c r="BP111" s="210">
        <f t="shared" ref="BP111" si="188">AD111+BC111+BF111+BI111+BL111</f>
        <v>0</v>
      </c>
      <c r="BQ111" s="44">
        <f t="shared" ref="BQ111" si="189">N111*BP111</f>
        <v>0</v>
      </c>
      <c r="BR111" s="70">
        <v>2916</v>
      </c>
      <c r="BS111" s="3"/>
      <c r="JY111" s="3"/>
      <c r="JZ111" s="3"/>
      <c r="KA111" s="3"/>
      <c r="KB111" s="3"/>
      <c r="KC111" s="3"/>
      <c r="KD111" s="3"/>
      <c r="KE111" s="3"/>
      <c r="KF111" s="3"/>
      <c r="KG111" s="3"/>
    </row>
    <row r="112" spans="1:293" ht="13" customHeight="1">
      <c r="A112" s="44" t="str">
        <f t="shared" ref="A112:A121" si="190">"SQ6"&amp;REPT(0,4-LEN(BR112))&amp;BR112</f>
        <v>SQ62917</v>
      </c>
      <c r="B112" s="664" t="s">
        <v>2468</v>
      </c>
      <c r="C112" s="664" t="s">
        <v>2479</v>
      </c>
      <c r="D112" s="664" t="s">
        <v>2490</v>
      </c>
      <c r="E112" s="668" t="s">
        <v>1298</v>
      </c>
      <c r="F112" s="615" t="s">
        <v>344</v>
      </c>
      <c r="G112" s="656" t="s">
        <v>2503</v>
      </c>
      <c r="H112" s="616" t="s">
        <v>74</v>
      </c>
      <c r="I112" s="631" t="s">
        <v>1798</v>
      </c>
      <c r="J112" s="636" t="s">
        <v>1796</v>
      </c>
      <c r="K112" s="636" t="s">
        <v>1797</v>
      </c>
      <c r="L112" s="635" t="s">
        <v>1803</v>
      </c>
      <c r="M112" s="628">
        <v>1.593</v>
      </c>
      <c r="N112" s="44">
        <v>1</v>
      </c>
      <c r="O112" s="210"/>
      <c r="P112" s="210"/>
      <c r="Q112" s="49"/>
      <c r="R112" s="123"/>
      <c r="S112" s="51"/>
      <c r="T112" s="52"/>
      <c r="U112" s="124"/>
      <c r="V112" s="54"/>
      <c r="W112" s="55"/>
      <c r="X112" s="56"/>
      <c r="Y112" s="57"/>
      <c r="Z112" s="58"/>
      <c r="AA112" s="125"/>
      <c r="AB112" s="69"/>
      <c r="AC112" s="69"/>
      <c r="AD112" s="213">
        <f t="shared" ref="AD112:AD121" si="191">SUM(Q112:AC112)</f>
        <v>0</v>
      </c>
      <c r="AE112" s="61">
        <f t="shared" ref="AE112:AE121" si="192">N112*AD112</f>
        <v>0</v>
      </c>
      <c r="AF112" s="62"/>
      <c r="AG112" s="62"/>
      <c r="AH112" s="63"/>
      <c r="AI112" s="589"/>
      <c r="AJ112" s="62"/>
      <c r="AK112" s="62"/>
      <c r="AL112" s="516"/>
      <c r="AM112" s="510"/>
      <c r="AN112" s="62">
        <f>ROUND(CEILING(AR112*('Summary '!$J$4/100+1),5),0)-1</f>
        <v>209</v>
      </c>
      <c r="AO112" s="63">
        <f t="shared" ref="AO112:AO121" si="193">IF(P112=TRUE,-0.05,0)</f>
        <v>0</v>
      </c>
      <c r="AP112" s="63">
        <f t="shared" ref="AP112:AP121" si="194">IF(O112=TRUE,0.15,0)</f>
        <v>0</v>
      </c>
      <c r="AQ112" s="63"/>
      <c r="AR112" s="62">
        <v>169</v>
      </c>
      <c r="AS112" s="62"/>
      <c r="AT112" s="514"/>
      <c r="AU112" s="515"/>
      <c r="AV112" s="511">
        <f t="shared" ref="AV112:AV121" si="195">IF(OrderFormType="Wholesale",CEILING(AR112*ExchRate,ExchRateRoundUpTo),CEILING(AN112*ExchRate,ExchRateRoundUpTo)/1.22)</f>
        <v>169</v>
      </c>
      <c r="AW112" s="511">
        <f t="shared" ref="AW112:AW121" si="196">AV112*(1+AO112+AP112)</f>
        <v>169</v>
      </c>
      <c r="AX112" s="64"/>
      <c r="AY112" s="65"/>
      <c r="AZ112" s="66"/>
      <c r="BA112" s="126"/>
      <c r="BB112" s="291"/>
      <c r="BC112" s="45">
        <f t="shared" ref="BC112:BC121" si="197">SUM(AX112:BB112)</f>
        <v>0</v>
      </c>
      <c r="BD112" s="44">
        <f t="shared" ref="BD112:BD121" si="198">N112*BC112</f>
        <v>0</v>
      </c>
      <c r="BE112" s="512">
        <f t="shared" ref="BE112:BE121" si="199">AV112*(1.05+AO112+AP112)</f>
        <v>177.45000000000002</v>
      </c>
      <c r="BF112" s="69"/>
      <c r="BG112" s="210">
        <f t="shared" ref="BG112:BG121" si="200">$N112*BF112</f>
        <v>0</v>
      </c>
      <c r="BH112" s="512">
        <f t="shared" si="137"/>
        <v>185.9</v>
      </c>
      <c r="BI112" s="400"/>
      <c r="BJ112" s="44">
        <f t="shared" ref="BJ112:BJ121" si="201">N112*BI112</f>
        <v>0</v>
      </c>
      <c r="BK112" s="512">
        <f t="shared" ref="BK112:BK121" si="202">AV112*(1.15+AO112+AP112)</f>
        <v>194.35</v>
      </c>
      <c r="BL112" s="400"/>
      <c r="BM112" s="210">
        <f t="shared" ref="BM112:BM121" si="203">N112*BL112</f>
        <v>0</v>
      </c>
      <c r="BN112" s="512">
        <f t="shared" ref="BN112:BN121" si="204">AV112*(1.2+AO112+AP112)</f>
        <v>202.79999999999998</v>
      </c>
      <c r="BO112" s="397">
        <f t="shared" ref="BO112:BO121" si="205">(AD112*AW112)+(BC112*BE112)+(BF112*BH112)+(BI112*BK112)+(BL112*BN112)</f>
        <v>0</v>
      </c>
      <c r="BP112" s="210">
        <f t="shared" ref="BP112:BP121" si="206">AD112+BC112+BF112+BI112+BL112</f>
        <v>0</v>
      </c>
      <c r="BQ112" s="44">
        <f t="shared" ref="BQ112:BQ121" si="207">N112*BP112</f>
        <v>0</v>
      </c>
      <c r="BR112" s="70">
        <v>2917</v>
      </c>
      <c r="BS112" s="3"/>
      <c r="JY112" s="3"/>
      <c r="JZ112" s="3"/>
      <c r="KA112" s="3"/>
      <c r="KB112" s="3"/>
      <c r="KC112" s="3"/>
      <c r="KD112" s="3"/>
      <c r="KE112" s="3"/>
      <c r="KF112" s="3"/>
      <c r="KG112" s="3"/>
    </row>
    <row r="113" spans="1:293" ht="13" customHeight="1">
      <c r="A113" s="44" t="str">
        <f t="shared" si="190"/>
        <v>SQ62918</v>
      </c>
      <c r="B113" s="664" t="s">
        <v>2468</v>
      </c>
      <c r="C113" s="664" t="s">
        <v>2480</v>
      </c>
      <c r="D113" s="664" t="s">
        <v>2490</v>
      </c>
      <c r="E113" s="668" t="s">
        <v>1298</v>
      </c>
      <c r="F113" s="615" t="s">
        <v>344</v>
      </c>
      <c r="G113" s="656" t="s">
        <v>2504</v>
      </c>
      <c r="H113" s="616" t="s">
        <v>74</v>
      </c>
      <c r="I113" s="631" t="s">
        <v>1798</v>
      </c>
      <c r="J113" s="636" t="s">
        <v>1796</v>
      </c>
      <c r="K113" s="636" t="s">
        <v>1797</v>
      </c>
      <c r="L113" s="635" t="s">
        <v>1803</v>
      </c>
      <c r="M113" s="628">
        <v>1.518</v>
      </c>
      <c r="N113" s="44">
        <v>1</v>
      </c>
      <c r="O113" s="210"/>
      <c r="P113" s="210"/>
      <c r="Q113" s="49"/>
      <c r="R113" s="123"/>
      <c r="S113" s="51"/>
      <c r="T113" s="52"/>
      <c r="U113" s="124"/>
      <c r="V113" s="54"/>
      <c r="W113" s="55"/>
      <c r="X113" s="56"/>
      <c r="Y113" s="57"/>
      <c r="Z113" s="58"/>
      <c r="AA113" s="125"/>
      <c r="AB113" s="69"/>
      <c r="AC113" s="69"/>
      <c r="AD113" s="213">
        <f t="shared" si="191"/>
        <v>0</v>
      </c>
      <c r="AE113" s="61">
        <f t="shared" si="192"/>
        <v>0</v>
      </c>
      <c r="AF113" s="62"/>
      <c r="AG113" s="62"/>
      <c r="AH113" s="63"/>
      <c r="AI113" s="589"/>
      <c r="AJ113" s="62"/>
      <c r="AK113" s="62"/>
      <c r="AL113" s="516"/>
      <c r="AM113" s="510"/>
      <c r="AN113" s="62">
        <f>ROUND(CEILING(AR113*('Summary '!$J$4/100+1),5),0)-1</f>
        <v>204</v>
      </c>
      <c r="AO113" s="63">
        <f t="shared" si="193"/>
        <v>0</v>
      </c>
      <c r="AP113" s="63">
        <f t="shared" si="194"/>
        <v>0</v>
      </c>
      <c r="AQ113" s="63"/>
      <c r="AR113" s="62">
        <v>164</v>
      </c>
      <c r="AS113" s="62"/>
      <c r="AT113" s="514"/>
      <c r="AU113" s="515"/>
      <c r="AV113" s="511">
        <f t="shared" si="195"/>
        <v>164</v>
      </c>
      <c r="AW113" s="511">
        <f t="shared" si="196"/>
        <v>164</v>
      </c>
      <c r="AX113" s="64"/>
      <c r="AY113" s="65"/>
      <c r="AZ113" s="66"/>
      <c r="BA113" s="126"/>
      <c r="BB113" s="291"/>
      <c r="BC113" s="45">
        <f t="shared" si="197"/>
        <v>0</v>
      </c>
      <c r="BD113" s="44">
        <f t="shared" si="198"/>
        <v>0</v>
      </c>
      <c r="BE113" s="512">
        <f t="shared" si="199"/>
        <v>172.20000000000002</v>
      </c>
      <c r="BF113" s="69"/>
      <c r="BG113" s="210">
        <f t="shared" si="200"/>
        <v>0</v>
      </c>
      <c r="BH113" s="512">
        <f t="shared" si="137"/>
        <v>180.4</v>
      </c>
      <c r="BI113" s="400"/>
      <c r="BJ113" s="44">
        <f t="shared" si="201"/>
        <v>0</v>
      </c>
      <c r="BK113" s="512">
        <f t="shared" si="202"/>
        <v>188.6</v>
      </c>
      <c r="BL113" s="400"/>
      <c r="BM113" s="210">
        <f t="shared" si="203"/>
        <v>0</v>
      </c>
      <c r="BN113" s="512">
        <f t="shared" si="204"/>
        <v>196.79999999999998</v>
      </c>
      <c r="BO113" s="397">
        <f t="shared" si="205"/>
        <v>0</v>
      </c>
      <c r="BP113" s="210">
        <f t="shared" si="206"/>
        <v>0</v>
      </c>
      <c r="BQ113" s="44">
        <f t="shared" si="207"/>
        <v>0</v>
      </c>
      <c r="BR113" s="70">
        <v>2918</v>
      </c>
      <c r="JY113" s="3"/>
      <c r="JZ113" s="3"/>
      <c r="KA113" s="3"/>
      <c r="KB113" s="3"/>
      <c r="KC113" s="3"/>
      <c r="KD113" s="3"/>
      <c r="KE113" s="3"/>
      <c r="KF113" s="3"/>
      <c r="KG113" s="3"/>
    </row>
    <row r="114" spans="1:293" ht="13" customHeight="1">
      <c r="A114" s="44" t="str">
        <f t="shared" si="190"/>
        <v>SQ62919</v>
      </c>
      <c r="B114" s="664" t="s">
        <v>2468</v>
      </c>
      <c r="C114" s="664" t="s">
        <v>2481</v>
      </c>
      <c r="D114" s="664" t="s">
        <v>2490</v>
      </c>
      <c r="E114" s="668" t="s">
        <v>1298</v>
      </c>
      <c r="F114" s="615" t="s">
        <v>344</v>
      </c>
      <c r="G114" s="656" t="s">
        <v>2505</v>
      </c>
      <c r="H114" s="616" t="s">
        <v>74</v>
      </c>
      <c r="I114" s="631" t="s">
        <v>1798</v>
      </c>
      <c r="J114" s="636" t="s">
        <v>1796</v>
      </c>
      <c r="K114" s="636" t="s">
        <v>1797</v>
      </c>
      <c r="L114" s="635" t="s">
        <v>1803</v>
      </c>
      <c r="M114" s="628">
        <v>1.353</v>
      </c>
      <c r="N114" s="44">
        <v>1</v>
      </c>
      <c r="O114" s="210"/>
      <c r="P114" s="210"/>
      <c r="Q114" s="49"/>
      <c r="R114" s="123"/>
      <c r="S114" s="51"/>
      <c r="T114" s="52"/>
      <c r="U114" s="124"/>
      <c r="V114" s="54"/>
      <c r="W114" s="55"/>
      <c r="X114" s="56"/>
      <c r="Y114" s="57"/>
      <c r="Z114" s="58"/>
      <c r="AA114" s="125"/>
      <c r="AB114" s="69"/>
      <c r="AC114" s="69"/>
      <c r="AD114" s="213">
        <f t="shared" si="191"/>
        <v>0</v>
      </c>
      <c r="AE114" s="61">
        <f t="shared" si="192"/>
        <v>0</v>
      </c>
      <c r="AF114" s="62"/>
      <c r="AG114" s="62"/>
      <c r="AH114" s="63"/>
      <c r="AI114" s="589"/>
      <c r="AJ114" s="62"/>
      <c r="AK114" s="62"/>
      <c r="AL114" s="516"/>
      <c r="AM114" s="510"/>
      <c r="AN114" s="62">
        <f>ROUND(CEILING(AR114*('Summary '!$J$4/100+1),5),0)-1</f>
        <v>204</v>
      </c>
      <c r="AO114" s="63">
        <f t="shared" si="193"/>
        <v>0</v>
      </c>
      <c r="AP114" s="63">
        <f t="shared" si="194"/>
        <v>0</v>
      </c>
      <c r="AQ114" s="63"/>
      <c r="AR114" s="62">
        <v>164</v>
      </c>
      <c r="AS114" s="62"/>
      <c r="AT114" s="514"/>
      <c r="AU114" s="515"/>
      <c r="AV114" s="511">
        <f t="shared" si="195"/>
        <v>164</v>
      </c>
      <c r="AW114" s="511">
        <f t="shared" si="196"/>
        <v>164</v>
      </c>
      <c r="AX114" s="64"/>
      <c r="AY114" s="65"/>
      <c r="AZ114" s="66"/>
      <c r="BA114" s="126"/>
      <c r="BB114" s="291"/>
      <c r="BC114" s="45">
        <f t="shared" si="197"/>
        <v>0</v>
      </c>
      <c r="BD114" s="44">
        <f t="shared" si="198"/>
        <v>0</v>
      </c>
      <c r="BE114" s="512">
        <f t="shared" si="199"/>
        <v>172.20000000000002</v>
      </c>
      <c r="BF114" s="69"/>
      <c r="BG114" s="210">
        <f t="shared" si="200"/>
        <v>0</v>
      </c>
      <c r="BH114" s="512">
        <f t="shared" si="137"/>
        <v>180.4</v>
      </c>
      <c r="BI114" s="400"/>
      <c r="BJ114" s="44">
        <f t="shared" si="201"/>
        <v>0</v>
      </c>
      <c r="BK114" s="512">
        <f t="shared" si="202"/>
        <v>188.6</v>
      </c>
      <c r="BL114" s="400"/>
      <c r="BM114" s="210">
        <f t="shared" si="203"/>
        <v>0</v>
      </c>
      <c r="BN114" s="512">
        <f t="shared" si="204"/>
        <v>196.79999999999998</v>
      </c>
      <c r="BO114" s="397">
        <f t="shared" si="205"/>
        <v>0</v>
      </c>
      <c r="BP114" s="210">
        <f t="shared" si="206"/>
        <v>0</v>
      </c>
      <c r="BQ114" s="44">
        <f t="shared" si="207"/>
        <v>0</v>
      </c>
      <c r="BR114" s="70">
        <v>2919</v>
      </c>
      <c r="BS114" s="3"/>
      <c r="JY114" s="3"/>
      <c r="JZ114" s="3"/>
      <c r="KA114" s="3"/>
      <c r="KB114" s="3"/>
      <c r="KC114" s="3"/>
      <c r="KD114" s="3"/>
      <c r="KE114" s="3"/>
      <c r="KF114" s="3"/>
      <c r="KG114" s="3"/>
    </row>
    <row r="115" spans="1:293" ht="13" customHeight="1">
      <c r="A115" s="44" t="str">
        <f t="shared" si="190"/>
        <v>SQ62920</v>
      </c>
      <c r="B115" s="664" t="s">
        <v>2468</v>
      </c>
      <c r="C115" s="664" t="s">
        <v>2482</v>
      </c>
      <c r="D115" s="664" t="s">
        <v>2490</v>
      </c>
      <c r="E115" s="668" t="s">
        <v>1298</v>
      </c>
      <c r="F115" s="615" t="s">
        <v>344</v>
      </c>
      <c r="G115" s="656" t="s">
        <v>2506</v>
      </c>
      <c r="H115" s="616" t="s">
        <v>74</v>
      </c>
      <c r="I115" s="631" t="s">
        <v>1798</v>
      </c>
      <c r="J115" s="636" t="s">
        <v>1796</v>
      </c>
      <c r="K115" s="636" t="s">
        <v>1797</v>
      </c>
      <c r="L115" s="635" t="s">
        <v>1803</v>
      </c>
      <c r="M115" s="628">
        <v>1.2</v>
      </c>
      <c r="N115" s="44">
        <v>1</v>
      </c>
      <c r="O115" s="210"/>
      <c r="P115" s="210"/>
      <c r="Q115" s="49"/>
      <c r="R115" s="123"/>
      <c r="S115" s="51"/>
      <c r="T115" s="52"/>
      <c r="U115" s="124"/>
      <c r="V115" s="54"/>
      <c r="W115" s="55"/>
      <c r="X115" s="56"/>
      <c r="Y115" s="57"/>
      <c r="Z115" s="58"/>
      <c r="AA115" s="125"/>
      <c r="AB115" s="69"/>
      <c r="AC115" s="69"/>
      <c r="AD115" s="213">
        <f t="shared" si="191"/>
        <v>0</v>
      </c>
      <c r="AE115" s="61">
        <f t="shared" si="192"/>
        <v>0</v>
      </c>
      <c r="AF115" s="62"/>
      <c r="AG115" s="62"/>
      <c r="AH115" s="63"/>
      <c r="AI115" s="589"/>
      <c r="AJ115" s="62"/>
      <c r="AK115" s="62"/>
      <c r="AL115" s="516"/>
      <c r="AM115" s="510"/>
      <c r="AN115" s="62">
        <f>ROUND(CEILING(AR115*('Summary '!$J$4/100+1),5),0)-1</f>
        <v>204</v>
      </c>
      <c r="AO115" s="63">
        <f t="shared" si="193"/>
        <v>0</v>
      </c>
      <c r="AP115" s="63">
        <f t="shared" si="194"/>
        <v>0</v>
      </c>
      <c r="AQ115" s="63"/>
      <c r="AR115" s="62">
        <v>164</v>
      </c>
      <c r="AS115" s="62"/>
      <c r="AT115" s="514"/>
      <c r="AU115" s="515"/>
      <c r="AV115" s="511">
        <f t="shared" si="195"/>
        <v>164</v>
      </c>
      <c r="AW115" s="511">
        <f t="shared" si="196"/>
        <v>164</v>
      </c>
      <c r="AX115" s="64"/>
      <c r="AY115" s="65"/>
      <c r="AZ115" s="66"/>
      <c r="BA115" s="126"/>
      <c r="BB115" s="291"/>
      <c r="BC115" s="45">
        <f t="shared" si="197"/>
        <v>0</v>
      </c>
      <c r="BD115" s="44">
        <f t="shared" si="198"/>
        <v>0</v>
      </c>
      <c r="BE115" s="512">
        <f t="shared" si="199"/>
        <v>172.20000000000002</v>
      </c>
      <c r="BF115" s="69"/>
      <c r="BG115" s="210">
        <f t="shared" si="200"/>
        <v>0</v>
      </c>
      <c r="BH115" s="512">
        <f t="shared" si="137"/>
        <v>180.4</v>
      </c>
      <c r="BI115" s="400"/>
      <c r="BJ115" s="44">
        <f t="shared" si="201"/>
        <v>0</v>
      </c>
      <c r="BK115" s="512">
        <f t="shared" si="202"/>
        <v>188.6</v>
      </c>
      <c r="BL115" s="400"/>
      <c r="BM115" s="210">
        <f t="shared" si="203"/>
        <v>0</v>
      </c>
      <c r="BN115" s="512">
        <f t="shared" si="204"/>
        <v>196.79999999999998</v>
      </c>
      <c r="BO115" s="397">
        <f t="shared" si="205"/>
        <v>0</v>
      </c>
      <c r="BP115" s="210">
        <f t="shared" si="206"/>
        <v>0</v>
      </c>
      <c r="BQ115" s="44">
        <f t="shared" si="207"/>
        <v>0</v>
      </c>
      <c r="BR115" s="70">
        <v>2920</v>
      </c>
      <c r="JY115" s="3"/>
      <c r="JZ115" s="3"/>
      <c r="KA115" s="3"/>
      <c r="KB115" s="3"/>
      <c r="KC115" s="3"/>
      <c r="KD115" s="3"/>
      <c r="KE115" s="3"/>
      <c r="KF115" s="3"/>
      <c r="KG115" s="3"/>
    </row>
    <row r="116" spans="1:293" ht="13" customHeight="1">
      <c r="A116" s="44" t="str">
        <f t="shared" si="190"/>
        <v>SQ62921</v>
      </c>
      <c r="B116" s="664" t="s">
        <v>2468</v>
      </c>
      <c r="C116" s="664" t="s">
        <v>2483</v>
      </c>
      <c r="D116" s="664" t="s">
        <v>2490</v>
      </c>
      <c r="E116" s="668" t="s">
        <v>1298</v>
      </c>
      <c r="F116" s="615" t="s">
        <v>344</v>
      </c>
      <c r="G116" s="656" t="s">
        <v>2507</v>
      </c>
      <c r="H116" s="616" t="s">
        <v>74</v>
      </c>
      <c r="I116" s="631" t="s">
        <v>1798</v>
      </c>
      <c r="J116" s="636" t="s">
        <v>1796</v>
      </c>
      <c r="K116" s="636" t="s">
        <v>1797</v>
      </c>
      <c r="L116" s="635" t="s">
        <v>1803</v>
      </c>
      <c r="M116" s="628">
        <v>1.18</v>
      </c>
      <c r="N116" s="44">
        <v>1</v>
      </c>
      <c r="O116" s="210"/>
      <c r="P116" s="210"/>
      <c r="Q116" s="49"/>
      <c r="R116" s="123"/>
      <c r="S116" s="51"/>
      <c r="T116" s="52"/>
      <c r="U116" s="124"/>
      <c r="V116" s="54"/>
      <c r="W116" s="55"/>
      <c r="X116" s="56"/>
      <c r="Y116" s="57"/>
      <c r="Z116" s="58"/>
      <c r="AA116" s="125"/>
      <c r="AB116" s="69"/>
      <c r="AC116" s="69"/>
      <c r="AD116" s="213">
        <f t="shared" si="191"/>
        <v>0</v>
      </c>
      <c r="AE116" s="61">
        <f t="shared" si="192"/>
        <v>0</v>
      </c>
      <c r="AF116" s="62"/>
      <c r="AG116" s="62"/>
      <c r="AH116" s="63"/>
      <c r="AI116" s="589"/>
      <c r="AJ116" s="62"/>
      <c r="AK116" s="62"/>
      <c r="AL116" s="516"/>
      <c r="AM116" s="510"/>
      <c r="AN116" s="62">
        <f>ROUND(CEILING(AR116*('Summary '!$J$4/100+1),5),0)-1</f>
        <v>204</v>
      </c>
      <c r="AO116" s="63">
        <f t="shared" si="193"/>
        <v>0</v>
      </c>
      <c r="AP116" s="63">
        <f t="shared" si="194"/>
        <v>0</v>
      </c>
      <c r="AQ116" s="63"/>
      <c r="AR116" s="62">
        <v>164</v>
      </c>
      <c r="AS116" s="62"/>
      <c r="AT116" s="514"/>
      <c r="AU116" s="515"/>
      <c r="AV116" s="511">
        <f t="shared" si="195"/>
        <v>164</v>
      </c>
      <c r="AW116" s="511">
        <f t="shared" si="196"/>
        <v>164</v>
      </c>
      <c r="AX116" s="64"/>
      <c r="AY116" s="65"/>
      <c r="AZ116" s="66"/>
      <c r="BA116" s="126"/>
      <c r="BB116" s="291"/>
      <c r="BC116" s="45">
        <f t="shared" si="197"/>
        <v>0</v>
      </c>
      <c r="BD116" s="44">
        <f t="shared" si="198"/>
        <v>0</v>
      </c>
      <c r="BE116" s="512">
        <f t="shared" si="199"/>
        <v>172.20000000000002</v>
      </c>
      <c r="BF116" s="69"/>
      <c r="BG116" s="210">
        <f t="shared" si="200"/>
        <v>0</v>
      </c>
      <c r="BH116" s="512">
        <f t="shared" si="137"/>
        <v>180.4</v>
      </c>
      <c r="BI116" s="400"/>
      <c r="BJ116" s="44">
        <f t="shared" si="201"/>
        <v>0</v>
      </c>
      <c r="BK116" s="512">
        <f t="shared" si="202"/>
        <v>188.6</v>
      </c>
      <c r="BL116" s="400"/>
      <c r="BM116" s="210">
        <f t="shared" si="203"/>
        <v>0</v>
      </c>
      <c r="BN116" s="512">
        <f t="shared" si="204"/>
        <v>196.79999999999998</v>
      </c>
      <c r="BO116" s="397">
        <f t="shared" si="205"/>
        <v>0</v>
      </c>
      <c r="BP116" s="210">
        <f t="shared" si="206"/>
        <v>0</v>
      </c>
      <c r="BQ116" s="44">
        <f t="shared" si="207"/>
        <v>0</v>
      </c>
      <c r="BR116" s="70">
        <v>2921</v>
      </c>
      <c r="BS116" s="3"/>
      <c r="JY116" s="3"/>
      <c r="JZ116" s="3"/>
      <c r="KA116" s="3"/>
      <c r="KB116" s="3"/>
      <c r="KC116" s="3"/>
      <c r="KD116" s="3"/>
      <c r="KE116" s="3"/>
      <c r="KF116" s="3"/>
      <c r="KG116" s="3"/>
    </row>
    <row r="117" spans="1:293" ht="13" customHeight="1">
      <c r="A117" s="44" t="str">
        <f t="shared" si="190"/>
        <v>SQ62922</v>
      </c>
      <c r="B117" s="664" t="s">
        <v>2468</v>
      </c>
      <c r="C117" s="664" t="s">
        <v>2484</v>
      </c>
      <c r="D117" s="664" t="s">
        <v>2490</v>
      </c>
      <c r="E117" s="668" t="s">
        <v>1298</v>
      </c>
      <c r="F117" s="615" t="s">
        <v>344</v>
      </c>
      <c r="G117" s="656" t="s">
        <v>2508</v>
      </c>
      <c r="H117" s="616" t="s">
        <v>74</v>
      </c>
      <c r="I117" s="631" t="s">
        <v>1798</v>
      </c>
      <c r="J117" s="636" t="s">
        <v>1796</v>
      </c>
      <c r="K117" s="636" t="s">
        <v>1797</v>
      </c>
      <c r="L117" s="635" t="s">
        <v>1803</v>
      </c>
      <c r="M117" s="628">
        <v>1.27</v>
      </c>
      <c r="N117" s="44">
        <v>1</v>
      </c>
      <c r="O117" s="210"/>
      <c r="P117" s="210"/>
      <c r="Q117" s="49"/>
      <c r="R117" s="123"/>
      <c r="S117" s="51"/>
      <c r="T117" s="52"/>
      <c r="U117" s="124"/>
      <c r="V117" s="54"/>
      <c r="W117" s="55"/>
      <c r="X117" s="56"/>
      <c r="Y117" s="57"/>
      <c r="Z117" s="58"/>
      <c r="AA117" s="125"/>
      <c r="AB117" s="69"/>
      <c r="AC117" s="69"/>
      <c r="AD117" s="213">
        <f t="shared" si="191"/>
        <v>0</v>
      </c>
      <c r="AE117" s="61">
        <f t="shared" si="192"/>
        <v>0</v>
      </c>
      <c r="AF117" s="62"/>
      <c r="AG117" s="62"/>
      <c r="AH117" s="63"/>
      <c r="AI117" s="589"/>
      <c r="AJ117" s="62"/>
      <c r="AK117" s="62"/>
      <c r="AL117" s="516"/>
      <c r="AM117" s="510"/>
      <c r="AN117" s="62">
        <f>ROUND(CEILING(AR117*('Summary '!$J$4/100+1),5),0)-1</f>
        <v>204</v>
      </c>
      <c r="AO117" s="63">
        <f t="shared" si="193"/>
        <v>0</v>
      </c>
      <c r="AP117" s="63">
        <f t="shared" si="194"/>
        <v>0</v>
      </c>
      <c r="AQ117" s="63"/>
      <c r="AR117" s="62">
        <v>164</v>
      </c>
      <c r="AS117" s="62"/>
      <c r="AT117" s="514"/>
      <c r="AU117" s="515"/>
      <c r="AV117" s="511">
        <f t="shared" si="195"/>
        <v>164</v>
      </c>
      <c r="AW117" s="511">
        <f t="shared" si="196"/>
        <v>164</v>
      </c>
      <c r="AX117" s="64"/>
      <c r="AY117" s="65"/>
      <c r="AZ117" s="66"/>
      <c r="BA117" s="126"/>
      <c r="BB117" s="291"/>
      <c r="BC117" s="45">
        <f t="shared" si="197"/>
        <v>0</v>
      </c>
      <c r="BD117" s="44">
        <f t="shared" si="198"/>
        <v>0</v>
      </c>
      <c r="BE117" s="512">
        <f t="shared" si="199"/>
        <v>172.20000000000002</v>
      </c>
      <c r="BF117" s="69"/>
      <c r="BG117" s="210">
        <f t="shared" si="200"/>
        <v>0</v>
      </c>
      <c r="BH117" s="512">
        <f t="shared" si="137"/>
        <v>180.4</v>
      </c>
      <c r="BI117" s="400"/>
      <c r="BJ117" s="44">
        <f t="shared" si="201"/>
        <v>0</v>
      </c>
      <c r="BK117" s="512">
        <f t="shared" si="202"/>
        <v>188.6</v>
      </c>
      <c r="BL117" s="400"/>
      <c r="BM117" s="210">
        <f t="shared" si="203"/>
        <v>0</v>
      </c>
      <c r="BN117" s="512">
        <f t="shared" si="204"/>
        <v>196.79999999999998</v>
      </c>
      <c r="BO117" s="397">
        <f t="shared" si="205"/>
        <v>0</v>
      </c>
      <c r="BP117" s="210">
        <f t="shared" si="206"/>
        <v>0</v>
      </c>
      <c r="BQ117" s="44">
        <f t="shared" si="207"/>
        <v>0</v>
      </c>
      <c r="BR117" s="70">
        <v>2922</v>
      </c>
      <c r="JY117" s="3"/>
      <c r="JZ117" s="3"/>
      <c r="KA117" s="3"/>
      <c r="KB117" s="3"/>
      <c r="KC117" s="3"/>
      <c r="KD117" s="3"/>
      <c r="KE117" s="3"/>
      <c r="KF117" s="3"/>
      <c r="KG117" s="3"/>
    </row>
    <row r="118" spans="1:293" ht="13" customHeight="1">
      <c r="A118" s="44" t="str">
        <f t="shared" si="190"/>
        <v>SQ62923</v>
      </c>
      <c r="B118" s="664" t="s">
        <v>2468</v>
      </c>
      <c r="C118" s="664" t="s">
        <v>2485</v>
      </c>
      <c r="D118" s="664" t="s">
        <v>2490</v>
      </c>
      <c r="E118" s="668" t="s">
        <v>1298</v>
      </c>
      <c r="F118" s="615" t="s">
        <v>344</v>
      </c>
      <c r="G118" s="656" t="s">
        <v>2509</v>
      </c>
      <c r="H118" s="616" t="s">
        <v>74</v>
      </c>
      <c r="I118" s="631" t="s">
        <v>1798</v>
      </c>
      <c r="J118" s="636" t="s">
        <v>1796</v>
      </c>
      <c r="K118" s="636" t="s">
        <v>1797</v>
      </c>
      <c r="L118" s="635" t="s">
        <v>1803</v>
      </c>
      <c r="M118" s="628">
        <v>1.214</v>
      </c>
      <c r="N118" s="44">
        <v>1</v>
      </c>
      <c r="O118" s="210"/>
      <c r="P118" s="210"/>
      <c r="Q118" s="49"/>
      <c r="R118" s="123"/>
      <c r="S118" s="51"/>
      <c r="T118" s="52"/>
      <c r="U118" s="124"/>
      <c r="V118" s="54"/>
      <c r="W118" s="55"/>
      <c r="X118" s="56"/>
      <c r="Y118" s="57"/>
      <c r="Z118" s="58"/>
      <c r="AA118" s="125"/>
      <c r="AB118" s="69"/>
      <c r="AC118" s="69"/>
      <c r="AD118" s="213">
        <f t="shared" si="191"/>
        <v>0</v>
      </c>
      <c r="AE118" s="61">
        <f t="shared" si="192"/>
        <v>0</v>
      </c>
      <c r="AF118" s="62"/>
      <c r="AG118" s="62"/>
      <c r="AH118" s="63"/>
      <c r="AI118" s="589"/>
      <c r="AJ118" s="62"/>
      <c r="AK118" s="62"/>
      <c r="AL118" s="516"/>
      <c r="AM118" s="510"/>
      <c r="AN118" s="62">
        <f>ROUND(CEILING(AR118*('Summary '!$J$4/100+1),5),0)-1</f>
        <v>204</v>
      </c>
      <c r="AO118" s="63">
        <f t="shared" si="193"/>
        <v>0</v>
      </c>
      <c r="AP118" s="63">
        <f t="shared" si="194"/>
        <v>0</v>
      </c>
      <c r="AQ118" s="63"/>
      <c r="AR118" s="62">
        <v>164</v>
      </c>
      <c r="AS118" s="62"/>
      <c r="AT118" s="514"/>
      <c r="AU118" s="515"/>
      <c r="AV118" s="511">
        <f t="shared" si="195"/>
        <v>164</v>
      </c>
      <c r="AW118" s="511">
        <f t="shared" si="196"/>
        <v>164</v>
      </c>
      <c r="AX118" s="64"/>
      <c r="AY118" s="65"/>
      <c r="AZ118" s="66"/>
      <c r="BA118" s="126"/>
      <c r="BB118" s="291"/>
      <c r="BC118" s="45">
        <f t="shared" si="197"/>
        <v>0</v>
      </c>
      <c r="BD118" s="44">
        <f t="shared" si="198"/>
        <v>0</v>
      </c>
      <c r="BE118" s="512">
        <f t="shared" si="199"/>
        <v>172.20000000000002</v>
      </c>
      <c r="BF118" s="69"/>
      <c r="BG118" s="210">
        <f t="shared" si="200"/>
        <v>0</v>
      </c>
      <c r="BH118" s="512">
        <f t="shared" si="137"/>
        <v>180.4</v>
      </c>
      <c r="BI118" s="400"/>
      <c r="BJ118" s="44">
        <f t="shared" si="201"/>
        <v>0</v>
      </c>
      <c r="BK118" s="512">
        <f t="shared" si="202"/>
        <v>188.6</v>
      </c>
      <c r="BL118" s="400"/>
      <c r="BM118" s="210">
        <f t="shared" si="203"/>
        <v>0</v>
      </c>
      <c r="BN118" s="512">
        <f t="shared" si="204"/>
        <v>196.79999999999998</v>
      </c>
      <c r="BO118" s="397">
        <f t="shared" si="205"/>
        <v>0</v>
      </c>
      <c r="BP118" s="210">
        <f t="shared" si="206"/>
        <v>0</v>
      </c>
      <c r="BQ118" s="44">
        <f t="shared" si="207"/>
        <v>0</v>
      </c>
      <c r="BR118" s="70">
        <v>2923</v>
      </c>
      <c r="BS118" s="3"/>
      <c r="JY118" s="3"/>
      <c r="JZ118" s="3"/>
      <c r="KA118" s="3"/>
      <c r="KB118" s="3"/>
      <c r="KC118" s="3"/>
      <c r="KD118" s="3"/>
      <c r="KE118" s="3"/>
      <c r="KF118" s="3"/>
      <c r="KG118" s="3"/>
    </row>
    <row r="119" spans="1:293" ht="13" customHeight="1">
      <c r="A119" s="44" t="str">
        <f t="shared" si="190"/>
        <v>SQ62924</v>
      </c>
      <c r="B119" s="664" t="s">
        <v>2468</v>
      </c>
      <c r="C119" s="664" t="s">
        <v>2486</v>
      </c>
      <c r="D119" s="664" t="s">
        <v>2490</v>
      </c>
      <c r="E119" s="668" t="s">
        <v>1298</v>
      </c>
      <c r="F119" s="615" t="s">
        <v>344</v>
      </c>
      <c r="G119" s="656" t="s">
        <v>2510</v>
      </c>
      <c r="H119" s="616" t="s">
        <v>74</v>
      </c>
      <c r="I119" s="631" t="s">
        <v>1798</v>
      </c>
      <c r="J119" s="636" t="s">
        <v>1796</v>
      </c>
      <c r="K119" s="636" t="s">
        <v>1797</v>
      </c>
      <c r="L119" s="635" t="s">
        <v>1803</v>
      </c>
      <c r="M119" s="665">
        <v>1.044</v>
      </c>
      <c r="N119" s="44">
        <v>1</v>
      </c>
      <c r="O119" s="210"/>
      <c r="P119" s="210"/>
      <c r="Q119" s="49"/>
      <c r="R119" s="123"/>
      <c r="S119" s="51"/>
      <c r="T119" s="52"/>
      <c r="U119" s="124"/>
      <c r="V119" s="54"/>
      <c r="W119" s="55"/>
      <c r="X119" s="56"/>
      <c r="Y119" s="57"/>
      <c r="Z119" s="58"/>
      <c r="AA119" s="125"/>
      <c r="AB119" s="69"/>
      <c r="AC119" s="69"/>
      <c r="AD119" s="213">
        <f t="shared" si="191"/>
        <v>0</v>
      </c>
      <c r="AE119" s="61">
        <f t="shared" si="192"/>
        <v>0</v>
      </c>
      <c r="AF119" s="62"/>
      <c r="AG119" s="62"/>
      <c r="AH119" s="63"/>
      <c r="AI119" s="589"/>
      <c r="AJ119" s="62"/>
      <c r="AK119" s="62"/>
      <c r="AL119" s="516"/>
      <c r="AM119" s="510"/>
      <c r="AN119" s="62">
        <f>ROUND(CEILING(AR119*('Summary '!$J$4/100+1),5),0)-1</f>
        <v>194</v>
      </c>
      <c r="AO119" s="63">
        <f t="shared" si="193"/>
        <v>0</v>
      </c>
      <c r="AP119" s="63">
        <f t="shared" si="194"/>
        <v>0</v>
      </c>
      <c r="AQ119" s="63"/>
      <c r="AR119" s="62">
        <v>159</v>
      </c>
      <c r="AS119" s="62"/>
      <c r="AT119" s="514"/>
      <c r="AU119" s="515"/>
      <c r="AV119" s="511">
        <f t="shared" si="195"/>
        <v>159</v>
      </c>
      <c r="AW119" s="511">
        <f t="shared" si="196"/>
        <v>159</v>
      </c>
      <c r="AX119" s="64"/>
      <c r="AY119" s="65"/>
      <c r="AZ119" s="66"/>
      <c r="BA119" s="126"/>
      <c r="BB119" s="291"/>
      <c r="BC119" s="45">
        <f t="shared" si="197"/>
        <v>0</v>
      </c>
      <c r="BD119" s="44">
        <f t="shared" si="198"/>
        <v>0</v>
      </c>
      <c r="BE119" s="512">
        <f t="shared" si="199"/>
        <v>166.95000000000002</v>
      </c>
      <c r="BF119" s="69"/>
      <c r="BG119" s="210">
        <f t="shared" si="200"/>
        <v>0</v>
      </c>
      <c r="BH119" s="512">
        <f t="shared" si="137"/>
        <v>174.9</v>
      </c>
      <c r="BI119" s="400"/>
      <c r="BJ119" s="44">
        <f t="shared" si="201"/>
        <v>0</v>
      </c>
      <c r="BK119" s="512">
        <f t="shared" si="202"/>
        <v>182.85</v>
      </c>
      <c r="BL119" s="400"/>
      <c r="BM119" s="210">
        <f t="shared" si="203"/>
        <v>0</v>
      </c>
      <c r="BN119" s="512">
        <f t="shared" si="204"/>
        <v>190.79999999999998</v>
      </c>
      <c r="BO119" s="397">
        <f t="shared" si="205"/>
        <v>0</v>
      </c>
      <c r="BP119" s="210">
        <f t="shared" si="206"/>
        <v>0</v>
      </c>
      <c r="BQ119" s="44">
        <f t="shared" si="207"/>
        <v>0</v>
      </c>
      <c r="BR119" s="70">
        <v>2924</v>
      </c>
      <c r="JY119" s="3"/>
      <c r="JZ119" s="3"/>
      <c r="KA119" s="3"/>
      <c r="KB119" s="3"/>
      <c r="KC119" s="3"/>
      <c r="KD119" s="3"/>
      <c r="KE119" s="3"/>
      <c r="KF119" s="3"/>
      <c r="KG119" s="3"/>
    </row>
    <row r="120" spans="1:293" ht="13" customHeight="1">
      <c r="A120" s="44" t="str">
        <f t="shared" si="190"/>
        <v>SQ62925</v>
      </c>
      <c r="B120" s="664" t="s">
        <v>2468</v>
      </c>
      <c r="C120" s="664" t="s">
        <v>2487</v>
      </c>
      <c r="D120" s="664" t="s">
        <v>2490</v>
      </c>
      <c r="E120" s="668" t="s">
        <v>1298</v>
      </c>
      <c r="F120" s="615" t="s">
        <v>344</v>
      </c>
      <c r="G120" s="656" t="s">
        <v>2511</v>
      </c>
      <c r="H120" s="616" t="s">
        <v>74</v>
      </c>
      <c r="I120" s="631" t="s">
        <v>1798</v>
      </c>
      <c r="J120" s="636" t="s">
        <v>1796</v>
      </c>
      <c r="K120" s="636" t="s">
        <v>1797</v>
      </c>
      <c r="L120" s="635" t="s">
        <v>1803</v>
      </c>
      <c r="M120" s="628">
        <v>1.42</v>
      </c>
      <c r="N120" s="44">
        <v>1</v>
      </c>
      <c r="O120" s="210"/>
      <c r="P120" s="210"/>
      <c r="Q120" s="49"/>
      <c r="R120" s="123"/>
      <c r="S120" s="51"/>
      <c r="T120" s="52"/>
      <c r="U120" s="124"/>
      <c r="V120" s="54"/>
      <c r="W120" s="55"/>
      <c r="X120" s="56"/>
      <c r="Y120" s="57"/>
      <c r="Z120" s="58"/>
      <c r="AA120" s="125"/>
      <c r="AB120" s="69"/>
      <c r="AC120" s="69"/>
      <c r="AD120" s="213">
        <f t="shared" si="191"/>
        <v>0</v>
      </c>
      <c r="AE120" s="61">
        <f t="shared" si="192"/>
        <v>0</v>
      </c>
      <c r="AF120" s="62"/>
      <c r="AG120" s="62"/>
      <c r="AH120" s="63"/>
      <c r="AI120" s="589"/>
      <c r="AJ120" s="62"/>
      <c r="AK120" s="62"/>
      <c r="AL120" s="516"/>
      <c r="AM120" s="510"/>
      <c r="AN120" s="62">
        <f>ROUND(CEILING(AR120*('Summary '!$J$4/100+1),5),0)-1</f>
        <v>204</v>
      </c>
      <c r="AO120" s="63">
        <f t="shared" si="193"/>
        <v>0</v>
      </c>
      <c r="AP120" s="63">
        <f t="shared" si="194"/>
        <v>0</v>
      </c>
      <c r="AQ120" s="63"/>
      <c r="AR120" s="62">
        <v>164</v>
      </c>
      <c r="AS120" s="62"/>
      <c r="AT120" s="514"/>
      <c r="AU120" s="515"/>
      <c r="AV120" s="511">
        <f t="shared" si="195"/>
        <v>164</v>
      </c>
      <c r="AW120" s="511">
        <f t="shared" si="196"/>
        <v>164</v>
      </c>
      <c r="AX120" s="64"/>
      <c r="AY120" s="65"/>
      <c r="AZ120" s="66"/>
      <c r="BA120" s="126"/>
      <c r="BB120" s="291"/>
      <c r="BC120" s="45">
        <f t="shared" si="197"/>
        <v>0</v>
      </c>
      <c r="BD120" s="44">
        <f t="shared" si="198"/>
        <v>0</v>
      </c>
      <c r="BE120" s="512">
        <f t="shared" si="199"/>
        <v>172.20000000000002</v>
      </c>
      <c r="BF120" s="69"/>
      <c r="BG120" s="210">
        <f t="shared" si="200"/>
        <v>0</v>
      </c>
      <c r="BH120" s="512">
        <f t="shared" si="137"/>
        <v>180.4</v>
      </c>
      <c r="BI120" s="400"/>
      <c r="BJ120" s="44">
        <f t="shared" si="201"/>
        <v>0</v>
      </c>
      <c r="BK120" s="512">
        <f t="shared" si="202"/>
        <v>188.6</v>
      </c>
      <c r="BL120" s="400"/>
      <c r="BM120" s="210">
        <f t="shared" si="203"/>
        <v>0</v>
      </c>
      <c r="BN120" s="512">
        <f t="shared" si="204"/>
        <v>196.79999999999998</v>
      </c>
      <c r="BO120" s="397">
        <f t="shared" si="205"/>
        <v>0</v>
      </c>
      <c r="BP120" s="210">
        <f t="shared" si="206"/>
        <v>0</v>
      </c>
      <c r="BQ120" s="44">
        <f t="shared" si="207"/>
        <v>0</v>
      </c>
      <c r="BR120" s="70">
        <v>2925</v>
      </c>
      <c r="BS120" s="3"/>
      <c r="JY120" s="3"/>
      <c r="JZ120" s="3"/>
      <c r="KA120" s="3"/>
      <c r="KB120" s="3"/>
      <c r="KC120" s="3"/>
      <c r="KD120" s="3"/>
      <c r="KE120" s="3"/>
      <c r="KF120" s="3"/>
      <c r="KG120" s="3"/>
    </row>
    <row r="121" spans="1:293" ht="13" customHeight="1">
      <c r="A121" s="44" t="str">
        <f t="shared" si="190"/>
        <v>SQ62926</v>
      </c>
      <c r="B121" s="664" t="s">
        <v>2468</v>
      </c>
      <c r="C121" s="664" t="s">
        <v>2488</v>
      </c>
      <c r="D121" s="664" t="s">
        <v>2490</v>
      </c>
      <c r="E121" s="668" t="s">
        <v>1298</v>
      </c>
      <c r="F121" s="615" t="s">
        <v>344</v>
      </c>
      <c r="G121" s="656" t="s">
        <v>2512</v>
      </c>
      <c r="H121" s="616" t="s">
        <v>74</v>
      </c>
      <c r="I121" s="631" t="s">
        <v>1798</v>
      </c>
      <c r="J121" s="636" t="s">
        <v>1796</v>
      </c>
      <c r="K121" s="636" t="s">
        <v>1797</v>
      </c>
      <c r="L121" s="635" t="s">
        <v>1803</v>
      </c>
      <c r="M121" s="628">
        <v>1.359</v>
      </c>
      <c r="N121" s="44">
        <v>1</v>
      </c>
      <c r="O121" s="210"/>
      <c r="P121" s="210"/>
      <c r="Q121" s="49"/>
      <c r="R121" s="123"/>
      <c r="S121" s="51"/>
      <c r="T121" s="52"/>
      <c r="U121" s="124"/>
      <c r="V121" s="54"/>
      <c r="W121" s="55"/>
      <c r="X121" s="56"/>
      <c r="Y121" s="57"/>
      <c r="Z121" s="58"/>
      <c r="AA121" s="125"/>
      <c r="AB121" s="69"/>
      <c r="AC121" s="69"/>
      <c r="AD121" s="213">
        <f t="shared" si="191"/>
        <v>0</v>
      </c>
      <c r="AE121" s="61">
        <f t="shared" si="192"/>
        <v>0</v>
      </c>
      <c r="AF121" s="62"/>
      <c r="AG121" s="62"/>
      <c r="AH121" s="63"/>
      <c r="AI121" s="589"/>
      <c r="AJ121" s="62"/>
      <c r="AK121" s="62"/>
      <c r="AL121" s="516"/>
      <c r="AM121" s="510"/>
      <c r="AN121" s="62">
        <f>ROUND(CEILING(AR121*('Summary '!$J$4/100+1),5),0)-1</f>
        <v>204</v>
      </c>
      <c r="AO121" s="63">
        <f t="shared" si="193"/>
        <v>0</v>
      </c>
      <c r="AP121" s="63">
        <f t="shared" si="194"/>
        <v>0</v>
      </c>
      <c r="AQ121" s="63"/>
      <c r="AR121" s="62">
        <v>164</v>
      </c>
      <c r="AS121" s="62"/>
      <c r="AT121" s="514"/>
      <c r="AU121" s="515"/>
      <c r="AV121" s="511">
        <f t="shared" si="195"/>
        <v>164</v>
      </c>
      <c r="AW121" s="511">
        <f t="shared" si="196"/>
        <v>164</v>
      </c>
      <c r="AX121" s="64"/>
      <c r="AY121" s="65"/>
      <c r="AZ121" s="66"/>
      <c r="BA121" s="126"/>
      <c r="BB121" s="291"/>
      <c r="BC121" s="45">
        <f t="shared" si="197"/>
        <v>0</v>
      </c>
      <c r="BD121" s="44">
        <f t="shared" si="198"/>
        <v>0</v>
      </c>
      <c r="BE121" s="512">
        <f t="shared" si="199"/>
        <v>172.20000000000002</v>
      </c>
      <c r="BF121" s="69"/>
      <c r="BG121" s="210">
        <f t="shared" si="200"/>
        <v>0</v>
      </c>
      <c r="BH121" s="512">
        <f t="shared" si="137"/>
        <v>180.4</v>
      </c>
      <c r="BI121" s="400"/>
      <c r="BJ121" s="44">
        <f t="shared" si="201"/>
        <v>0</v>
      </c>
      <c r="BK121" s="512">
        <f t="shared" si="202"/>
        <v>188.6</v>
      </c>
      <c r="BL121" s="400"/>
      <c r="BM121" s="210">
        <f t="shared" si="203"/>
        <v>0</v>
      </c>
      <c r="BN121" s="512">
        <f t="shared" si="204"/>
        <v>196.79999999999998</v>
      </c>
      <c r="BO121" s="397">
        <f t="shared" si="205"/>
        <v>0</v>
      </c>
      <c r="BP121" s="210">
        <f t="shared" si="206"/>
        <v>0</v>
      </c>
      <c r="BQ121" s="44">
        <f t="shared" si="207"/>
        <v>0</v>
      </c>
      <c r="BR121" s="70">
        <v>2926</v>
      </c>
      <c r="BS121" s="564"/>
      <c r="JY121" s="3"/>
      <c r="JZ121" s="3"/>
      <c r="KA121" s="3"/>
      <c r="KB121" s="3"/>
      <c r="KC121" s="3"/>
      <c r="KD121" s="3"/>
      <c r="KE121" s="3"/>
      <c r="KF121" s="3"/>
      <c r="KG121" s="3"/>
    </row>
    <row r="122" spans="1:293" ht="17">
      <c r="A122" s="144"/>
      <c r="B122" s="144"/>
      <c r="C122" s="301" t="s">
        <v>1635</v>
      </c>
      <c r="D122" s="151"/>
      <c r="E122" s="216"/>
      <c r="F122" s="152"/>
      <c r="G122" s="152"/>
      <c r="H122" s="284"/>
      <c r="I122" s="632"/>
      <c r="J122" s="632"/>
      <c r="K122" s="632"/>
      <c r="L122" s="632"/>
      <c r="M122" s="152"/>
      <c r="N122" s="153"/>
      <c r="O122" s="218"/>
      <c r="P122" s="218"/>
      <c r="Q122" s="245"/>
      <c r="R122" s="154"/>
      <c r="S122" s="154"/>
      <c r="T122" s="154"/>
      <c r="U122" s="155"/>
      <c r="V122" s="154"/>
      <c r="W122" s="154"/>
      <c r="X122" s="156"/>
      <c r="Y122" s="154"/>
      <c r="Z122" s="156"/>
      <c r="AA122" s="156"/>
      <c r="AB122" s="565"/>
      <c r="AC122" s="565"/>
      <c r="AD122" s="209"/>
      <c r="AE122" s="142"/>
      <c r="AF122" s="142"/>
      <c r="AG122" s="142"/>
      <c r="AH122" s="142"/>
      <c r="AI122" s="142"/>
      <c r="AJ122" s="209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565"/>
      <c r="AY122" s="565"/>
      <c r="AZ122" s="565"/>
      <c r="BA122" s="565"/>
      <c r="BB122" s="565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1"/>
      <c r="BR122" s="157"/>
      <c r="JY122" s="3"/>
      <c r="JZ122" s="3"/>
      <c r="KA122" s="3"/>
      <c r="KB122" s="3"/>
      <c r="KC122" s="3"/>
      <c r="KD122" s="3"/>
      <c r="KE122" s="3"/>
      <c r="KF122" s="3"/>
      <c r="KG122" s="3"/>
    </row>
    <row r="123" spans="1:293" ht="13" customHeight="1">
      <c r="A123" s="44" t="str">
        <f t="shared" ref="A123:A136" si="208">"SQ6"&amp;REPT(0,4-LEN(BR123))&amp;BR123</f>
        <v>SQ62523</v>
      </c>
      <c r="B123" s="228" t="s">
        <v>1635</v>
      </c>
      <c r="C123" s="228" t="s">
        <v>1636</v>
      </c>
      <c r="D123" s="150" t="s">
        <v>65</v>
      </c>
      <c r="E123" s="467"/>
      <c r="F123" s="615" t="s">
        <v>1773</v>
      </c>
      <c r="G123" s="656" t="s">
        <v>2120</v>
      </c>
      <c r="H123" s="617" t="s">
        <v>74</v>
      </c>
      <c r="I123" s="635" t="s">
        <v>592</v>
      </c>
      <c r="J123" s="636" t="s">
        <v>1796</v>
      </c>
      <c r="K123" s="636" t="s">
        <v>1797</v>
      </c>
      <c r="L123" s="634" t="s">
        <v>1799</v>
      </c>
      <c r="M123" s="628">
        <v>1.4</v>
      </c>
      <c r="N123" s="44">
        <v>1</v>
      </c>
      <c r="O123" s="210"/>
      <c r="P123" s="210"/>
      <c r="Q123" s="49"/>
      <c r="R123" s="123"/>
      <c r="S123" s="51"/>
      <c r="T123" s="52"/>
      <c r="U123" s="124"/>
      <c r="V123" s="54"/>
      <c r="W123" s="55"/>
      <c r="X123" s="56"/>
      <c r="Y123" s="57"/>
      <c r="Z123" s="58"/>
      <c r="AA123" s="125"/>
      <c r="AB123" s="69"/>
      <c r="AC123" s="69"/>
      <c r="AD123" s="213">
        <f t="shared" si="130"/>
        <v>0</v>
      </c>
      <c r="AE123" s="61">
        <f t="shared" ref="AE123:AE136" si="209">N123*AD123</f>
        <v>0</v>
      </c>
      <c r="AF123" s="62"/>
      <c r="AG123" s="62"/>
      <c r="AH123" s="63"/>
      <c r="AI123" s="62"/>
      <c r="AJ123" s="62"/>
      <c r="AK123" s="62"/>
      <c r="AL123" s="516"/>
      <c r="AM123" s="510"/>
      <c r="AN123" s="62">
        <f>ROUND(CEILING(AR123*('Summary '!$J$4/100+1),5),0)-1</f>
        <v>289</v>
      </c>
      <c r="AO123" s="63">
        <f t="shared" ref="AO123:AO136" si="210">IF(P123=TRUE,-0.05,0)</f>
        <v>0</v>
      </c>
      <c r="AP123" s="63">
        <f t="shared" ref="AP123:AP136" si="211">IF(O123=TRUE,0.15,0)</f>
        <v>0</v>
      </c>
      <c r="AQ123" s="63"/>
      <c r="AR123" s="62">
        <v>234</v>
      </c>
      <c r="AS123" s="62"/>
      <c r="AT123" s="514"/>
      <c r="AU123" s="515"/>
      <c r="AV123" s="511">
        <f t="shared" ref="AV123:AV136" si="212">IF(OrderFormType="Wholesale",CEILING(AR123*ExchRate,ExchRateRoundUpTo),CEILING(AN123*ExchRate,ExchRateRoundUpTo)/1.22)</f>
        <v>234</v>
      </c>
      <c r="AW123" s="511">
        <f t="shared" ref="AW123:AW136" si="213">AV123*(1+AO123+AP123)</f>
        <v>234</v>
      </c>
      <c r="AX123" s="64"/>
      <c r="AY123" s="65"/>
      <c r="AZ123" s="66"/>
      <c r="BA123" s="126"/>
      <c r="BB123" s="291"/>
      <c r="BC123" s="45">
        <f t="shared" ref="BC123:BC136" si="214">SUM(AX123:BB123)</f>
        <v>0</v>
      </c>
      <c r="BD123" s="44">
        <f t="shared" ref="BD123:BD136" si="215">N123*BC123</f>
        <v>0</v>
      </c>
      <c r="BE123" s="512">
        <f t="shared" ref="BE123:BE136" si="216">AV123*(1.05+AO123+AP123)</f>
        <v>245.70000000000002</v>
      </c>
      <c r="BF123" s="69"/>
      <c r="BG123" s="210">
        <f t="shared" si="145"/>
        <v>0</v>
      </c>
      <c r="BH123" s="512">
        <f t="shared" ref="BH123:BH136" si="217">$AV123*(1.1+$AO123+$AP123)</f>
        <v>257.40000000000003</v>
      </c>
      <c r="BI123" s="400"/>
      <c r="BJ123" s="44">
        <f t="shared" ref="BJ123:BJ136" si="218">N123*BI123</f>
        <v>0</v>
      </c>
      <c r="BK123" s="512">
        <f t="shared" ref="BK123:BK136" si="219">AV123*(1.15+AO123+AP123)</f>
        <v>269.09999999999997</v>
      </c>
      <c r="BL123" s="400"/>
      <c r="BM123" s="210">
        <f t="shared" ref="BM123:BM136" si="220">N123*BL123</f>
        <v>0</v>
      </c>
      <c r="BN123" s="512">
        <f t="shared" ref="BN123:BN136" si="221">AV123*(1.2+AO123+AP123)</f>
        <v>280.8</v>
      </c>
      <c r="BO123" s="397">
        <f t="shared" ref="BO123:BO136" si="222">(AD123*AW123)+(BC123*BE123)+(BF123*BH123)+(BI123*BK123)+(BL123*BN123)</f>
        <v>0</v>
      </c>
      <c r="BP123" s="210">
        <f t="shared" ref="BP123:BP136" si="223">AD123+BC123+BF123+BI123+BL123</f>
        <v>0</v>
      </c>
      <c r="BQ123" s="44">
        <f t="shared" ref="BQ123:BQ136" si="224">N123*BP123</f>
        <v>0</v>
      </c>
      <c r="BR123" s="70">
        <v>2523</v>
      </c>
      <c r="BS123" s="3"/>
      <c r="JY123" s="3"/>
      <c r="JZ123" s="3"/>
      <c r="KA123" s="3"/>
      <c r="KB123" s="3"/>
      <c r="KC123" s="3"/>
      <c r="KD123" s="3"/>
      <c r="KE123" s="3"/>
      <c r="KF123" s="3"/>
      <c r="KG123" s="3"/>
    </row>
    <row r="124" spans="1:293" ht="13" customHeight="1">
      <c r="A124" s="44" t="str">
        <f t="shared" si="208"/>
        <v>SQ62524</v>
      </c>
      <c r="B124" s="228" t="s">
        <v>1635</v>
      </c>
      <c r="C124" s="228" t="s">
        <v>1637</v>
      </c>
      <c r="D124" s="150" t="s">
        <v>65</v>
      </c>
      <c r="E124" s="467"/>
      <c r="F124" s="615" t="s">
        <v>1773</v>
      </c>
      <c r="G124" s="656" t="s">
        <v>2121</v>
      </c>
      <c r="H124" s="617" t="s">
        <v>74</v>
      </c>
      <c r="I124" s="635" t="s">
        <v>592</v>
      </c>
      <c r="J124" s="636" t="s">
        <v>1796</v>
      </c>
      <c r="K124" s="636" t="s">
        <v>1797</v>
      </c>
      <c r="L124" s="634" t="s">
        <v>1799</v>
      </c>
      <c r="M124" s="628">
        <v>1.6</v>
      </c>
      <c r="N124" s="44">
        <v>1</v>
      </c>
      <c r="O124" s="210"/>
      <c r="P124" s="210"/>
      <c r="Q124" s="49"/>
      <c r="R124" s="123"/>
      <c r="S124" s="51"/>
      <c r="T124" s="52"/>
      <c r="U124" s="124"/>
      <c r="V124" s="54"/>
      <c r="W124" s="55"/>
      <c r="X124" s="56"/>
      <c r="Y124" s="57"/>
      <c r="Z124" s="58"/>
      <c r="AA124" s="125"/>
      <c r="AB124" s="69"/>
      <c r="AC124" s="69"/>
      <c r="AD124" s="213">
        <f t="shared" si="130"/>
        <v>0</v>
      </c>
      <c r="AE124" s="61">
        <f t="shared" si="209"/>
        <v>0</v>
      </c>
      <c r="AF124" s="62"/>
      <c r="AG124" s="62"/>
      <c r="AH124" s="63"/>
      <c r="AI124" s="62"/>
      <c r="AJ124" s="62"/>
      <c r="AK124" s="62"/>
      <c r="AL124" s="516"/>
      <c r="AM124" s="510"/>
      <c r="AN124" s="62">
        <f>ROUND(CEILING(AR124*('Summary '!$J$4/100+1),5),0)-1</f>
        <v>299</v>
      </c>
      <c r="AO124" s="63">
        <f t="shared" si="210"/>
        <v>0</v>
      </c>
      <c r="AP124" s="63">
        <f t="shared" si="211"/>
        <v>0</v>
      </c>
      <c r="AQ124" s="63"/>
      <c r="AR124" s="62">
        <v>244</v>
      </c>
      <c r="AS124" s="62"/>
      <c r="AT124" s="514"/>
      <c r="AU124" s="515"/>
      <c r="AV124" s="511">
        <f t="shared" si="212"/>
        <v>244</v>
      </c>
      <c r="AW124" s="511">
        <f t="shared" si="213"/>
        <v>244</v>
      </c>
      <c r="AX124" s="64"/>
      <c r="AY124" s="65"/>
      <c r="AZ124" s="66"/>
      <c r="BA124" s="126"/>
      <c r="BB124" s="291"/>
      <c r="BC124" s="45">
        <f t="shared" si="214"/>
        <v>0</v>
      </c>
      <c r="BD124" s="44">
        <f t="shared" si="215"/>
        <v>0</v>
      </c>
      <c r="BE124" s="512">
        <f t="shared" si="216"/>
        <v>256.2</v>
      </c>
      <c r="BF124" s="69"/>
      <c r="BG124" s="210">
        <f t="shared" si="145"/>
        <v>0</v>
      </c>
      <c r="BH124" s="512">
        <f t="shared" si="217"/>
        <v>268.40000000000003</v>
      </c>
      <c r="BI124" s="400"/>
      <c r="BJ124" s="44">
        <f t="shared" si="218"/>
        <v>0</v>
      </c>
      <c r="BK124" s="512">
        <f t="shared" si="219"/>
        <v>280.59999999999997</v>
      </c>
      <c r="BL124" s="400"/>
      <c r="BM124" s="210">
        <f t="shared" si="220"/>
        <v>0</v>
      </c>
      <c r="BN124" s="512">
        <f t="shared" si="221"/>
        <v>292.8</v>
      </c>
      <c r="BO124" s="397">
        <f t="shared" si="222"/>
        <v>0</v>
      </c>
      <c r="BP124" s="210">
        <f t="shared" si="223"/>
        <v>0</v>
      </c>
      <c r="BQ124" s="44">
        <f t="shared" si="224"/>
        <v>0</v>
      </c>
      <c r="BR124" s="70">
        <v>2524</v>
      </c>
      <c r="JY124" s="3"/>
      <c r="JZ124" s="3"/>
      <c r="KA124" s="3"/>
      <c r="KB124" s="3"/>
      <c r="KC124" s="3"/>
      <c r="KD124" s="3"/>
      <c r="KE124" s="3"/>
      <c r="KF124" s="3"/>
      <c r="KG124" s="3"/>
    </row>
    <row r="125" spans="1:293" ht="13" customHeight="1">
      <c r="A125" s="44" t="str">
        <f t="shared" si="208"/>
        <v>SQ62525</v>
      </c>
      <c r="B125" s="228" t="s">
        <v>1635</v>
      </c>
      <c r="C125" s="228" t="s">
        <v>1638</v>
      </c>
      <c r="D125" s="150" t="s">
        <v>65</v>
      </c>
      <c r="E125" s="467"/>
      <c r="F125" s="615" t="s">
        <v>1773</v>
      </c>
      <c r="G125" s="656" t="s">
        <v>2122</v>
      </c>
      <c r="H125" s="617" t="s">
        <v>74</v>
      </c>
      <c r="I125" s="635" t="s">
        <v>592</v>
      </c>
      <c r="J125" s="636" t="s">
        <v>1796</v>
      </c>
      <c r="K125" s="636" t="s">
        <v>1797</v>
      </c>
      <c r="L125" s="634" t="s">
        <v>1799</v>
      </c>
      <c r="M125" s="628">
        <v>1.7</v>
      </c>
      <c r="N125" s="44">
        <v>1</v>
      </c>
      <c r="O125" s="210"/>
      <c r="P125" s="210"/>
      <c r="Q125" s="49"/>
      <c r="R125" s="123"/>
      <c r="S125" s="51"/>
      <c r="T125" s="52"/>
      <c r="U125" s="124"/>
      <c r="V125" s="54"/>
      <c r="W125" s="55"/>
      <c r="X125" s="56"/>
      <c r="Y125" s="57"/>
      <c r="Z125" s="58"/>
      <c r="AA125" s="125"/>
      <c r="AB125" s="69"/>
      <c r="AC125" s="69"/>
      <c r="AD125" s="213">
        <f t="shared" si="130"/>
        <v>0</v>
      </c>
      <c r="AE125" s="61">
        <f t="shared" si="209"/>
        <v>0</v>
      </c>
      <c r="AF125" s="62"/>
      <c r="AG125" s="62"/>
      <c r="AH125" s="63"/>
      <c r="AI125" s="62"/>
      <c r="AJ125" s="62"/>
      <c r="AK125" s="62"/>
      <c r="AL125" s="516"/>
      <c r="AM125" s="510"/>
      <c r="AN125" s="62">
        <f>ROUND(CEILING(AR125*('Summary '!$J$4/100+1),5),0)-1</f>
        <v>299</v>
      </c>
      <c r="AO125" s="63">
        <f t="shared" si="210"/>
        <v>0</v>
      </c>
      <c r="AP125" s="63">
        <f t="shared" si="211"/>
        <v>0</v>
      </c>
      <c r="AQ125" s="63"/>
      <c r="AR125" s="62">
        <v>244</v>
      </c>
      <c r="AS125" s="62"/>
      <c r="AT125" s="514"/>
      <c r="AU125" s="515"/>
      <c r="AV125" s="511">
        <f t="shared" si="212"/>
        <v>244</v>
      </c>
      <c r="AW125" s="511">
        <f t="shared" si="213"/>
        <v>244</v>
      </c>
      <c r="AX125" s="64"/>
      <c r="AY125" s="65"/>
      <c r="AZ125" s="66"/>
      <c r="BA125" s="126"/>
      <c r="BB125" s="291"/>
      <c r="BC125" s="45">
        <f t="shared" si="214"/>
        <v>0</v>
      </c>
      <c r="BD125" s="44">
        <f t="shared" si="215"/>
        <v>0</v>
      </c>
      <c r="BE125" s="512">
        <f t="shared" si="216"/>
        <v>256.2</v>
      </c>
      <c r="BF125" s="69"/>
      <c r="BG125" s="210">
        <f t="shared" si="145"/>
        <v>0</v>
      </c>
      <c r="BH125" s="512">
        <f t="shared" si="217"/>
        <v>268.40000000000003</v>
      </c>
      <c r="BI125" s="400"/>
      <c r="BJ125" s="44">
        <f t="shared" si="218"/>
        <v>0</v>
      </c>
      <c r="BK125" s="512">
        <f t="shared" si="219"/>
        <v>280.59999999999997</v>
      </c>
      <c r="BL125" s="400"/>
      <c r="BM125" s="210">
        <f t="shared" si="220"/>
        <v>0</v>
      </c>
      <c r="BN125" s="512">
        <f t="shared" si="221"/>
        <v>292.8</v>
      </c>
      <c r="BO125" s="397">
        <f t="shared" si="222"/>
        <v>0</v>
      </c>
      <c r="BP125" s="210">
        <f t="shared" si="223"/>
        <v>0</v>
      </c>
      <c r="BQ125" s="44">
        <f t="shared" si="224"/>
        <v>0</v>
      </c>
      <c r="BR125" s="70">
        <v>2525</v>
      </c>
      <c r="BS125" s="3"/>
      <c r="JY125" s="3"/>
      <c r="JZ125" s="3"/>
      <c r="KA125" s="3"/>
      <c r="KB125" s="3"/>
      <c r="KC125" s="3"/>
      <c r="KD125" s="3"/>
      <c r="KE125" s="3"/>
      <c r="KF125" s="3"/>
      <c r="KG125" s="3"/>
    </row>
    <row r="126" spans="1:293" ht="13" customHeight="1">
      <c r="A126" s="44" t="str">
        <f t="shared" si="208"/>
        <v>SQ62526</v>
      </c>
      <c r="B126" s="228" t="s">
        <v>1635</v>
      </c>
      <c r="C126" s="228" t="s">
        <v>1639</v>
      </c>
      <c r="D126" s="150" t="s">
        <v>65</v>
      </c>
      <c r="E126" s="467"/>
      <c r="F126" s="615" t="s">
        <v>1773</v>
      </c>
      <c r="G126" s="656" t="s">
        <v>2123</v>
      </c>
      <c r="H126" s="617" t="s">
        <v>74</v>
      </c>
      <c r="I126" s="635" t="s">
        <v>592</v>
      </c>
      <c r="J126" s="636" t="s">
        <v>1796</v>
      </c>
      <c r="K126" s="636" t="s">
        <v>1797</v>
      </c>
      <c r="L126" s="634" t="s">
        <v>1799</v>
      </c>
      <c r="M126" s="628">
        <v>1.9</v>
      </c>
      <c r="N126" s="44">
        <v>1</v>
      </c>
      <c r="O126" s="210"/>
      <c r="P126" s="210"/>
      <c r="Q126" s="49"/>
      <c r="R126" s="123"/>
      <c r="S126" s="51"/>
      <c r="T126" s="52"/>
      <c r="U126" s="124"/>
      <c r="V126" s="54"/>
      <c r="W126" s="55"/>
      <c r="X126" s="56"/>
      <c r="Y126" s="57"/>
      <c r="Z126" s="58"/>
      <c r="AA126" s="125"/>
      <c r="AB126" s="69"/>
      <c r="AC126" s="69"/>
      <c r="AD126" s="213">
        <f t="shared" si="130"/>
        <v>0</v>
      </c>
      <c r="AE126" s="61">
        <f t="shared" si="209"/>
        <v>0</v>
      </c>
      <c r="AF126" s="62"/>
      <c r="AG126" s="62"/>
      <c r="AH126" s="63"/>
      <c r="AI126" s="62"/>
      <c r="AJ126" s="62"/>
      <c r="AK126" s="62"/>
      <c r="AL126" s="516"/>
      <c r="AM126" s="510"/>
      <c r="AN126" s="62">
        <f>ROUND(CEILING(AR126*('Summary '!$J$4/100+1),5),0)-1</f>
        <v>319</v>
      </c>
      <c r="AO126" s="63">
        <f t="shared" si="210"/>
        <v>0</v>
      </c>
      <c r="AP126" s="63">
        <f t="shared" si="211"/>
        <v>0</v>
      </c>
      <c r="AQ126" s="63"/>
      <c r="AR126" s="62">
        <v>259</v>
      </c>
      <c r="AS126" s="62"/>
      <c r="AT126" s="514"/>
      <c r="AU126" s="515"/>
      <c r="AV126" s="511">
        <f t="shared" si="212"/>
        <v>259</v>
      </c>
      <c r="AW126" s="511">
        <f t="shared" si="213"/>
        <v>259</v>
      </c>
      <c r="AX126" s="64"/>
      <c r="AY126" s="65"/>
      <c r="AZ126" s="66"/>
      <c r="BA126" s="126"/>
      <c r="BB126" s="291"/>
      <c r="BC126" s="45">
        <f t="shared" si="214"/>
        <v>0</v>
      </c>
      <c r="BD126" s="44">
        <f t="shared" si="215"/>
        <v>0</v>
      </c>
      <c r="BE126" s="512">
        <f t="shared" si="216"/>
        <v>271.95</v>
      </c>
      <c r="BF126" s="69"/>
      <c r="BG126" s="210">
        <f t="shared" si="145"/>
        <v>0</v>
      </c>
      <c r="BH126" s="512">
        <f t="shared" si="217"/>
        <v>284.90000000000003</v>
      </c>
      <c r="BI126" s="400"/>
      <c r="BJ126" s="44">
        <f t="shared" si="218"/>
        <v>0</v>
      </c>
      <c r="BK126" s="512">
        <f t="shared" si="219"/>
        <v>297.84999999999997</v>
      </c>
      <c r="BL126" s="400"/>
      <c r="BM126" s="210">
        <f t="shared" si="220"/>
        <v>0</v>
      </c>
      <c r="BN126" s="512">
        <f t="shared" si="221"/>
        <v>310.8</v>
      </c>
      <c r="BO126" s="397">
        <f t="shared" si="222"/>
        <v>0</v>
      </c>
      <c r="BP126" s="210">
        <f t="shared" si="223"/>
        <v>0</v>
      </c>
      <c r="BQ126" s="44">
        <f t="shared" si="224"/>
        <v>0</v>
      </c>
      <c r="BR126" s="70">
        <v>2526</v>
      </c>
      <c r="JY126" s="3"/>
      <c r="JZ126" s="3"/>
      <c r="KA126" s="3"/>
      <c r="KB126" s="3"/>
      <c r="KC126" s="3"/>
      <c r="KD126" s="3"/>
      <c r="KE126" s="3"/>
      <c r="KF126" s="3"/>
      <c r="KG126" s="3"/>
    </row>
    <row r="127" spans="1:293" ht="13" customHeight="1">
      <c r="A127" s="44" t="str">
        <f t="shared" si="208"/>
        <v>SQ62527</v>
      </c>
      <c r="B127" s="228" t="s">
        <v>1635</v>
      </c>
      <c r="C127" s="228" t="s">
        <v>1640</v>
      </c>
      <c r="D127" s="150" t="s">
        <v>65</v>
      </c>
      <c r="E127" s="467"/>
      <c r="F127" s="615" t="s">
        <v>1776</v>
      </c>
      <c r="G127" s="656" t="s">
        <v>2124</v>
      </c>
      <c r="H127" s="617" t="s">
        <v>74</v>
      </c>
      <c r="I127" s="635" t="s">
        <v>592</v>
      </c>
      <c r="J127" s="636" t="s">
        <v>1796</v>
      </c>
      <c r="K127" s="636" t="s">
        <v>1797</v>
      </c>
      <c r="L127" s="634" t="s">
        <v>1799</v>
      </c>
      <c r="M127" s="628">
        <v>1.7</v>
      </c>
      <c r="N127" s="44">
        <v>1</v>
      </c>
      <c r="O127" s="210"/>
      <c r="P127" s="210"/>
      <c r="Q127" s="49"/>
      <c r="R127" s="123"/>
      <c r="S127" s="51"/>
      <c r="T127" s="52"/>
      <c r="U127" s="124"/>
      <c r="V127" s="54"/>
      <c r="W127" s="55"/>
      <c r="X127" s="56"/>
      <c r="Y127" s="57"/>
      <c r="Z127" s="58"/>
      <c r="AA127" s="125"/>
      <c r="AB127" s="69"/>
      <c r="AC127" s="69"/>
      <c r="AD127" s="213">
        <f t="shared" si="130"/>
        <v>0</v>
      </c>
      <c r="AE127" s="61">
        <f t="shared" si="209"/>
        <v>0</v>
      </c>
      <c r="AF127" s="62"/>
      <c r="AG127" s="62"/>
      <c r="AH127" s="63"/>
      <c r="AI127" s="62"/>
      <c r="AJ127" s="62"/>
      <c r="AK127" s="62"/>
      <c r="AL127" s="516"/>
      <c r="AM127" s="510"/>
      <c r="AN127" s="62">
        <f>ROUND(CEILING(AR127*('Summary '!$J$4/100+1),5),0)-1</f>
        <v>319</v>
      </c>
      <c r="AO127" s="63">
        <f t="shared" si="210"/>
        <v>0</v>
      </c>
      <c r="AP127" s="63">
        <f t="shared" si="211"/>
        <v>0</v>
      </c>
      <c r="AQ127" s="63"/>
      <c r="AR127" s="62">
        <v>259</v>
      </c>
      <c r="AS127" s="62"/>
      <c r="AT127" s="514"/>
      <c r="AU127" s="515"/>
      <c r="AV127" s="511">
        <f t="shared" si="212"/>
        <v>259</v>
      </c>
      <c r="AW127" s="511">
        <f t="shared" si="213"/>
        <v>259</v>
      </c>
      <c r="AX127" s="64"/>
      <c r="AY127" s="65"/>
      <c r="AZ127" s="66"/>
      <c r="BA127" s="126"/>
      <c r="BB127" s="291"/>
      <c r="BC127" s="45">
        <f t="shared" si="214"/>
        <v>0</v>
      </c>
      <c r="BD127" s="44">
        <f t="shared" si="215"/>
        <v>0</v>
      </c>
      <c r="BE127" s="512">
        <f t="shared" si="216"/>
        <v>271.95</v>
      </c>
      <c r="BF127" s="69"/>
      <c r="BG127" s="210">
        <f t="shared" si="145"/>
        <v>0</v>
      </c>
      <c r="BH127" s="512">
        <f t="shared" si="217"/>
        <v>284.90000000000003</v>
      </c>
      <c r="BI127" s="400"/>
      <c r="BJ127" s="44">
        <f t="shared" si="218"/>
        <v>0</v>
      </c>
      <c r="BK127" s="512">
        <f t="shared" si="219"/>
        <v>297.84999999999997</v>
      </c>
      <c r="BL127" s="400"/>
      <c r="BM127" s="210">
        <f t="shared" si="220"/>
        <v>0</v>
      </c>
      <c r="BN127" s="512">
        <f t="shared" si="221"/>
        <v>310.8</v>
      </c>
      <c r="BO127" s="397">
        <f t="shared" si="222"/>
        <v>0</v>
      </c>
      <c r="BP127" s="210">
        <f t="shared" si="223"/>
        <v>0</v>
      </c>
      <c r="BQ127" s="44">
        <f t="shared" si="224"/>
        <v>0</v>
      </c>
      <c r="BR127" s="70">
        <v>2527</v>
      </c>
      <c r="BS127" s="3"/>
      <c r="JY127" s="3"/>
      <c r="JZ127" s="3"/>
      <c r="KA127" s="3"/>
      <c r="KB127" s="3"/>
      <c r="KC127" s="3"/>
      <c r="KD127" s="3"/>
      <c r="KE127" s="3"/>
      <c r="KF127" s="3"/>
      <c r="KG127" s="3"/>
    </row>
    <row r="128" spans="1:293" ht="13" customHeight="1">
      <c r="A128" s="44" t="str">
        <f t="shared" si="208"/>
        <v>SQ62528</v>
      </c>
      <c r="B128" s="228" t="s">
        <v>1635</v>
      </c>
      <c r="C128" s="228" t="s">
        <v>1641</v>
      </c>
      <c r="D128" s="150" t="s">
        <v>65</v>
      </c>
      <c r="E128" s="467"/>
      <c r="F128" s="615" t="s">
        <v>1773</v>
      </c>
      <c r="G128" s="656" t="s">
        <v>2125</v>
      </c>
      <c r="H128" s="617" t="s">
        <v>74</v>
      </c>
      <c r="I128" s="635" t="s">
        <v>592</v>
      </c>
      <c r="J128" s="636" t="s">
        <v>1796</v>
      </c>
      <c r="K128" s="636" t="s">
        <v>1797</v>
      </c>
      <c r="L128" s="634" t="s">
        <v>1799</v>
      </c>
      <c r="M128" s="628">
        <v>2.2999999999999998</v>
      </c>
      <c r="N128" s="44">
        <v>1</v>
      </c>
      <c r="O128" s="210"/>
      <c r="P128" s="210"/>
      <c r="Q128" s="49"/>
      <c r="R128" s="123"/>
      <c r="S128" s="51"/>
      <c r="T128" s="52"/>
      <c r="U128" s="124"/>
      <c r="V128" s="54"/>
      <c r="W128" s="55"/>
      <c r="X128" s="56"/>
      <c r="Y128" s="57"/>
      <c r="Z128" s="58"/>
      <c r="AA128" s="125"/>
      <c r="AB128" s="69"/>
      <c r="AC128" s="69"/>
      <c r="AD128" s="213">
        <f t="shared" si="130"/>
        <v>0</v>
      </c>
      <c r="AE128" s="61">
        <f t="shared" si="209"/>
        <v>0</v>
      </c>
      <c r="AF128" s="62"/>
      <c r="AG128" s="62"/>
      <c r="AH128" s="63"/>
      <c r="AI128" s="62"/>
      <c r="AJ128" s="62"/>
      <c r="AK128" s="62"/>
      <c r="AL128" s="516"/>
      <c r="AM128" s="510"/>
      <c r="AN128" s="62">
        <f>ROUND(CEILING(AR128*('Summary '!$J$4/100+1),5),0)-1</f>
        <v>319</v>
      </c>
      <c r="AO128" s="63">
        <f t="shared" si="210"/>
        <v>0</v>
      </c>
      <c r="AP128" s="63">
        <f t="shared" si="211"/>
        <v>0</v>
      </c>
      <c r="AQ128" s="63"/>
      <c r="AR128" s="62">
        <v>259</v>
      </c>
      <c r="AS128" s="62"/>
      <c r="AT128" s="514"/>
      <c r="AU128" s="515"/>
      <c r="AV128" s="511">
        <f t="shared" si="212"/>
        <v>259</v>
      </c>
      <c r="AW128" s="511">
        <f t="shared" si="213"/>
        <v>259</v>
      </c>
      <c r="AX128" s="64"/>
      <c r="AY128" s="65"/>
      <c r="AZ128" s="66"/>
      <c r="BA128" s="126"/>
      <c r="BB128" s="291"/>
      <c r="BC128" s="45">
        <f t="shared" si="214"/>
        <v>0</v>
      </c>
      <c r="BD128" s="44">
        <f t="shared" si="215"/>
        <v>0</v>
      </c>
      <c r="BE128" s="512">
        <f t="shared" si="216"/>
        <v>271.95</v>
      </c>
      <c r="BF128" s="69"/>
      <c r="BG128" s="210">
        <f t="shared" si="145"/>
        <v>0</v>
      </c>
      <c r="BH128" s="512">
        <f t="shared" si="217"/>
        <v>284.90000000000003</v>
      </c>
      <c r="BI128" s="400"/>
      <c r="BJ128" s="44">
        <f t="shared" si="218"/>
        <v>0</v>
      </c>
      <c r="BK128" s="512">
        <f t="shared" si="219"/>
        <v>297.84999999999997</v>
      </c>
      <c r="BL128" s="400"/>
      <c r="BM128" s="210">
        <f t="shared" si="220"/>
        <v>0</v>
      </c>
      <c r="BN128" s="512">
        <f t="shared" si="221"/>
        <v>310.8</v>
      </c>
      <c r="BO128" s="397">
        <f t="shared" si="222"/>
        <v>0</v>
      </c>
      <c r="BP128" s="210">
        <f t="shared" si="223"/>
        <v>0</v>
      </c>
      <c r="BQ128" s="44">
        <f t="shared" si="224"/>
        <v>0</v>
      </c>
      <c r="BR128" s="70">
        <v>2528</v>
      </c>
      <c r="JY128" s="3"/>
      <c r="JZ128" s="3"/>
      <c r="KA128" s="3"/>
      <c r="KB128" s="3"/>
      <c r="KC128" s="3"/>
      <c r="KD128" s="3"/>
      <c r="KE128" s="3"/>
      <c r="KF128" s="3"/>
      <c r="KG128" s="3"/>
    </row>
    <row r="129" spans="1:293" ht="13" customHeight="1">
      <c r="A129" s="44" t="str">
        <f t="shared" si="208"/>
        <v>SQ62529</v>
      </c>
      <c r="B129" s="228" t="s">
        <v>1635</v>
      </c>
      <c r="C129" s="228" t="s">
        <v>1642</v>
      </c>
      <c r="D129" s="150" t="s">
        <v>65</v>
      </c>
      <c r="E129" s="467"/>
      <c r="F129" s="615" t="s">
        <v>1773</v>
      </c>
      <c r="G129" s="656" t="s">
        <v>2126</v>
      </c>
      <c r="H129" s="617" t="s">
        <v>74</v>
      </c>
      <c r="I129" s="635" t="s">
        <v>592</v>
      </c>
      <c r="J129" s="636" t="s">
        <v>1796</v>
      </c>
      <c r="K129" s="636" t="s">
        <v>1797</v>
      </c>
      <c r="L129" s="634" t="s">
        <v>1799</v>
      </c>
      <c r="M129" s="628">
        <v>2.2999999999999998</v>
      </c>
      <c r="N129" s="44">
        <v>1</v>
      </c>
      <c r="O129" s="210"/>
      <c r="P129" s="210"/>
      <c r="Q129" s="49"/>
      <c r="R129" s="123"/>
      <c r="S129" s="51"/>
      <c r="T129" s="52"/>
      <c r="U129" s="124"/>
      <c r="V129" s="54"/>
      <c r="W129" s="55"/>
      <c r="X129" s="56"/>
      <c r="Y129" s="57"/>
      <c r="Z129" s="58"/>
      <c r="AA129" s="125"/>
      <c r="AB129" s="69"/>
      <c r="AC129" s="69"/>
      <c r="AD129" s="213">
        <f t="shared" si="130"/>
        <v>0</v>
      </c>
      <c r="AE129" s="61">
        <f t="shared" si="209"/>
        <v>0</v>
      </c>
      <c r="AF129" s="62"/>
      <c r="AG129" s="62"/>
      <c r="AH129" s="63"/>
      <c r="AI129" s="62"/>
      <c r="AJ129" s="62"/>
      <c r="AK129" s="62"/>
      <c r="AL129" s="516"/>
      <c r="AM129" s="510"/>
      <c r="AN129" s="62">
        <f>ROUND(CEILING(AR129*('Summary '!$J$4/100+1),5),0)-1</f>
        <v>319</v>
      </c>
      <c r="AO129" s="63">
        <f t="shared" si="210"/>
        <v>0</v>
      </c>
      <c r="AP129" s="63">
        <f t="shared" si="211"/>
        <v>0</v>
      </c>
      <c r="AQ129" s="63"/>
      <c r="AR129" s="62">
        <v>259</v>
      </c>
      <c r="AS129" s="62"/>
      <c r="AT129" s="514"/>
      <c r="AU129" s="515"/>
      <c r="AV129" s="511">
        <f t="shared" si="212"/>
        <v>259</v>
      </c>
      <c r="AW129" s="511">
        <f t="shared" si="213"/>
        <v>259</v>
      </c>
      <c r="AX129" s="64"/>
      <c r="AY129" s="65"/>
      <c r="AZ129" s="66"/>
      <c r="BA129" s="126"/>
      <c r="BB129" s="291"/>
      <c r="BC129" s="45">
        <f t="shared" si="214"/>
        <v>0</v>
      </c>
      <c r="BD129" s="44">
        <f t="shared" si="215"/>
        <v>0</v>
      </c>
      <c r="BE129" s="512">
        <f t="shared" si="216"/>
        <v>271.95</v>
      </c>
      <c r="BF129" s="69"/>
      <c r="BG129" s="210">
        <f t="shared" si="145"/>
        <v>0</v>
      </c>
      <c r="BH129" s="512">
        <f t="shared" si="217"/>
        <v>284.90000000000003</v>
      </c>
      <c r="BI129" s="400"/>
      <c r="BJ129" s="44">
        <f t="shared" si="218"/>
        <v>0</v>
      </c>
      <c r="BK129" s="512">
        <f t="shared" si="219"/>
        <v>297.84999999999997</v>
      </c>
      <c r="BL129" s="400"/>
      <c r="BM129" s="210">
        <f t="shared" si="220"/>
        <v>0</v>
      </c>
      <c r="BN129" s="512">
        <f t="shared" si="221"/>
        <v>310.8</v>
      </c>
      <c r="BO129" s="397">
        <f t="shared" si="222"/>
        <v>0</v>
      </c>
      <c r="BP129" s="210">
        <f t="shared" si="223"/>
        <v>0</v>
      </c>
      <c r="BQ129" s="44">
        <f t="shared" si="224"/>
        <v>0</v>
      </c>
      <c r="BR129" s="70">
        <v>2529</v>
      </c>
      <c r="BS129" s="3"/>
      <c r="JY129" s="3"/>
      <c r="JZ129" s="3"/>
      <c r="KA129" s="3"/>
      <c r="KB129" s="3"/>
      <c r="KC129" s="3"/>
      <c r="KD129" s="3"/>
      <c r="KE129" s="3"/>
      <c r="KF129" s="3"/>
      <c r="KG129" s="3"/>
    </row>
    <row r="130" spans="1:293" ht="13" customHeight="1">
      <c r="A130" s="44" t="str">
        <f t="shared" si="208"/>
        <v>SQ62530</v>
      </c>
      <c r="B130" s="228" t="s">
        <v>1635</v>
      </c>
      <c r="C130" s="228" t="s">
        <v>1643</v>
      </c>
      <c r="D130" s="150" t="s">
        <v>65</v>
      </c>
      <c r="E130" s="467"/>
      <c r="F130" s="615" t="s">
        <v>1773</v>
      </c>
      <c r="G130" s="656" t="s">
        <v>2127</v>
      </c>
      <c r="H130" s="617" t="s">
        <v>74</v>
      </c>
      <c r="I130" s="635" t="s">
        <v>592</v>
      </c>
      <c r="J130" s="636" t="s">
        <v>1796</v>
      </c>
      <c r="K130" s="636" t="s">
        <v>1797</v>
      </c>
      <c r="L130" s="634" t="s">
        <v>1799</v>
      </c>
      <c r="M130" s="628">
        <v>2.2999999999999998</v>
      </c>
      <c r="N130" s="44">
        <v>1</v>
      </c>
      <c r="O130" s="210"/>
      <c r="P130" s="210"/>
      <c r="Q130" s="49"/>
      <c r="R130" s="123"/>
      <c r="S130" s="51"/>
      <c r="T130" s="52"/>
      <c r="U130" s="124"/>
      <c r="V130" s="54"/>
      <c r="W130" s="55"/>
      <c r="X130" s="56"/>
      <c r="Y130" s="57"/>
      <c r="Z130" s="58"/>
      <c r="AA130" s="125"/>
      <c r="AB130" s="69"/>
      <c r="AC130" s="69"/>
      <c r="AD130" s="213">
        <f t="shared" si="130"/>
        <v>0</v>
      </c>
      <c r="AE130" s="61">
        <f t="shared" si="209"/>
        <v>0</v>
      </c>
      <c r="AF130" s="62"/>
      <c r="AG130" s="62"/>
      <c r="AH130" s="63"/>
      <c r="AI130" s="62"/>
      <c r="AJ130" s="62"/>
      <c r="AK130" s="62"/>
      <c r="AL130" s="516"/>
      <c r="AM130" s="510"/>
      <c r="AN130" s="62">
        <f>ROUND(CEILING(AR130*('Summary '!$J$4/100+1),5),0)-1</f>
        <v>319</v>
      </c>
      <c r="AO130" s="63">
        <f t="shared" si="210"/>
        <v>0</v>
      </c>
      <c r="AP130" s="63">
        <f t="shared" si="211"/>
        <v>0</v>
      </c>
      <c r="AQ130" s="63"/>
      <c r="AR130" s="62">
        <v>259</v>
      </c>
      <c r="AS130" s="62"/>
      <c r="AT130" s="514"/>
      <c r="AU130" s="515"/>
      <c r="AV130" s="511">
        <f t="shared" si="212"/>
        <v>259</v>
      </c>
      <c r="AW130" s="511">
        <f t="shared" si="213"/>
        <v>259</v>
      </c>
      <c r="AX130" s="64"/>
      <c r="AY130" s="65"/>
      <c r="AZ130" s="66"/>
      <c r="BA130" s="126"/>
      <c r="BB130" s="291"/>
      <c r="BC130" s="45">
        <f t="shared" si="214"/>
        <v>0</v>
      </c>
      <c r="BD130" s="44">
        <f t="shared" si="215"/>
        <v>0</v>
      </c>
      <c r="BE130" s="512">
        <f t="shared" si="216"/>
        <v>271.95</v>
      </c>
      <c r="BF130" s="69"/>
      <c r="BG130" s="210">
        <f t="shared" si="145"/>
        <v>0</v>
      </c>
      <c r="BH130" s="512">
        <f t="shared" si="217"/>
        <v>284.90000000000003</v>
      </c>
      <c r="BI130" s="400"/>
      <c r="BJ130" s="44">
        <f t="shared" si="218"/>
        <v>0</v>
      </c>
      <c r="BK130" s="512">
        <f t="shared" si="219"/>
        <v>297.84999999999997</v>
      </c>
      <c r="BL130" s="400"/>
      <c r="BM130" s="210">
        <f t="shared" si="220"/>
        <v>0</v>
      </c>
      <c r="BN130" s="512">
        <f t="shared" si="221"/>
        <v>310.8</v>
      </c>
      <c r="BO130" s="397">
        <f t="shared" si="222"/>
        <v>0</v>
      </c>
      <c r="BP130" s="210">
        <f t="shared" si="223"/>
        <v>0</v>
      </c>
      <c r="BQ130" s="44">
        <f t="shared" si="224"/>
        <v>0</v>
      </c>
      <c r="BR130" s="70">
        <v>2530</v>
      </c>
      <c r="JY130" s="3"/>
      <c r="JZ130" s="3"/>
      <c r="KA130" s="3"/>
      <c r="KB130" s="3"/>
      <c r="KC130" s="3"/>
      <c r="KD130" s="3"/>
      <c r="KE130" s="3"/>
      <c r="KF130" s="3"/>
      <c r="KG130" s="3"/>
    </row>
    <row r="131" spans="1:293" ht="13" customHeight="1">
      <c r="A131" s="44" t="str">
        <f t="shared" si="208"/>
        <v>SQ62531</v>
      </c>
      <c r="B131" s="228" t="s">
        <v>1635</v>
      </c>
      <c r="C131" s="228" t="s">
        <v>1644</v>
      </c>
      <c r="D131" s="150" t="s">
        <v>65</v>
      </c>
      <c r="E131" s="467"/>
      <c r="F131" s="615" t="s">
        <v>1773</v>
      </c>
      <c r="G131" s="656" t="s">
        <v>2128</v>
      </c>
      <c r="H131" s="617" t="s">
        <v>74</v>
      </c>
      <c r="I131" s="635" t="s">
        <v>592</v>
      </c>
      <c r="J131" s="636" t="s">
        <v>1796</v>
      </c>
      <c r="K131" s="636" t="s">
        <v>1797</v>
      </c>
      <c r="L131" s="634" t="s">
        <v>1799</v>
      </c>
      <c r="M131" s="628">
        <v>2.6</v>
      </c>
      <c r="N131" s="44">
        <v>1</v>
      </c>
      <c r="O131" s="210"/>
      <c r="P131" s="210"/>
      <c r="Q131" s="49"/>
      <c r="R131" s="123"/>
      <c r="S131" s="51"/>
      <c r="T131" s="52"/>
      <c r="U131" s="124"/>
      <c r="V131" s="54"/>
      <c r="W131" s="55"/>
      <c r="X131" s="56"/>
      <c r="Y131" s="57"/>
      <c r="Z131" s="58"/>
      <c r="AA131" s="125"/>
      <c r="AB131" s="69"/>
      <c r="AC131" s="69"/>
      <c r="AD131" s="213">
        <f t="shared" si="130"/>
        <v>0</v>
      </c>
      <c r="AE131" s="61">
        <f t="shared" si="209"/>
        <v>0</v>
      </c>
      <c r="AF131" s="62"/>
      <c r="AG131" s="62"/>
      <c r="AH131" s="63"/>
      <c r="AI131" s="62"/>
      <c r="AJ131" s="62"/>
      <c r="AK131" s="62"/>
      <c r="AL131" s="516"/>
      <c r="AM131" s="510"/>
      <c r="AN131" s="62">
        <f>ROUND(CEILING(AR131*('Summary '!$J$4/100+1),5),0)-1</f>
        <v>329</v>
      </c>
      <c r="AO131" s="63">
        <f t="shared" si="210"/>
        <v>0</v>
      </c>
      <c r="AP131" s="63">
        <f t="shared" si="211"/>
        <v>0</v>
      </c>
      <c r="AQ131" s="63"/>
      <c r="AR131" s="62">
        <v>269</v>
      </c>
      <c r="AS131" s="62"/>
      <c r="AT131" s="514"/>
      <c r="AU131" s="515"/>
      <c r="AV131" s="511">
        <f t="shared" si="212"/>
        <v>269</v>
      </c>
      <c r="AW131" s="511">
        <f t="shared" si="213"/>
        <v>269</v>
      </c>
      <c r="AX131" s="64"/>
      <c r="AY131" s="65"/>
      <c r="AZ131" s="66"/>
      <c r="BA131" s="126"/>
      <c r="BB131" s="291"/>
      <c r="BC131" s="45">
        <f t="shared" si="214"/>
        <v>0</v>
      </c>
      <c r="BD131" s="44">
        <f t="shared" si="215"/>
        <v>0</v>
      </c>
      <c r="BE131" s="512">
        <f t="shared" si="216"/>
        <v>282.45</v>
      </c>
      <c r="BF131" s="69"/>
      <c r="BG131" s="210">
        <f t="shared" si="145"/>
        <v>0</v>
      </c>
      <c r="BH131" s="512">
        <f t="shared" si="217"/>
        <v>295.90000000000003</v>
      </c>
      <c r="BI131" s="400"/>
      <c r="BJ131" s="44">
        <f t="shared" si="218"/>
        <v>0</v>
      </c>
      <c r="BK131" s="512">
        <f t="shared" si="219"/>
        <v>309.34999999999997</v>
      </c>
      <c r="BL131" s="400"/>
      <c r="BM131" s="210">
        <f t="shared" si="220"/>
        <v>0</v>
      </c>
      <c r="BN131" s="512">
        <f t="shared" si="221"/>
        <v>322.8</v>
      </c>
      <c r="BO131" s="397">
        <f t="shared" si="222"/>
        <v>0</v>
      </c>
      <c r="BP131" s="210">
        <f t="shared" si="223"/>
        <v>0</v>
      </c>
      <c r="BQ131" s="44">
        <f t="shared" si="224"/>
        <v>0</v>
      </c>
      <c r="BR131" s="70">
        <v>2531</v>
      </c>
      <c r="BS131" s="3"/>
      <c r="JY131" s="3"/>
      <c r="JZ131" s="3"/>
      <c r="KA131" s="3"/>
      <c r="KB131" s="3"/>
      <c r="KC131" s="3"/>
      <c r="KD131" s="3"/>
      <c r="KE131" s="3"/>
      <c r="KF131" s="3"/>
      <c r="KG131" s="3"/>
    </row>
    <row r="132" spans="1:293" ht="13" customHeight="1">
      <c r="A132" s="44" t="str">
        <f t="shared" si="208"/>
        <v>SQ62532</v>
      </c>
      <c r="B132" s="228" t="s">
        <v>1635</v>
      </c>
      <c r="C132" s="228" t="s">
        <v>1645</v>
      </c>
      <c r="D132" s="150" t="s">
        <v>65</v>
      </c>
      <c r="E132" s="467"/>
      <c r="F132" s="615" t="s">
        <v>1773</v>
      </c>
      <c r="G132" s="656" t="s">
        <v>2129</v>
      </c>
      <c r="H132" s="617" t="s">
        <v>74</v>
      </c>
      <c r="I132" s="635" t="s">
        <v>592</v>
      </c>
      <c r="J132" s="636" t="s">
        <v>1796</v>
      </c>
      <c r="K132" s="636" t="s">
        <v>1797</v>
      </c>
      <c r="L132" s="634" t="s">
        <v>1799</v>
      </c>
      <c r="M132" s="628">
        <v>2.7</v>
      </c>
      <c r="N132" s="44">
        <v>1</v>
      </c>
      <c r="O132" s="210"/>
      <c r="P132" s="210"/>
      <c r="Q132" s="49"/>
      <c r="R132" s="123"/>
      <c r="S132" s="51"/>
      <c r="T132" s="52"/>
      <c r="U132" s="124"/>
      <c r="V132" s="54"/>
      <c r="W132" s="55"/>
      <c r="X132" s="56"/>
      <c r="Y132" s="57"/>
      <c r="Z132" s="58"/>
      <c r="AA132" s="125"/>
      <c r="AB132" s="69"/>
      <c r="AC132" s="69"/>
      <c r="AD132" s="213">
        <f t="shared" si="130"/>
        <v>0</v>
      </c>
      <c r="AE132" s="61">
        <f t="shared" si="209"/>
        <v>0</v>
      </c>
      <c r="AF132" s="62"/>
      <c r="AG132" s="62"/>
      <c r="AH132" s="63"/>
      <c r="AI132" s="62"/>
      <c r="AJ132" s="62"/>
      <c r="AK132" s="62"/>
      <c r="AL132" s="516"/>
      <c r="AM132" s="510"/>
      <c r="AN132" s="62">
        <f>ROUND(CEILING(AR132*('Summary '!$J$4/100+1),5),0)-1</f>
        <v>329</v>
      </c>
      <c r="AO132" s="63">
        <f t="shared" si="210"/>
        <v>0</v>
      </c>
      <c r="AP132" s="63">
        <f t="shared" si="211"/>
        <v>0</v>
      </c>
      <c r="AQ132" s="63"/>
      <c r="AR132" s="62">
        <v>269</v>
      </c>
      <c r="AS132" s="62"/>
      <c r="AT132" s="514"/>
      <c r="AU132" s="515"/>
      <c r="AV132" s="511">
        <f t="shared" si="212"/>
        <v>269</v>
      </c>
      <c r="AW132" s="511">
        <f t="shared" si="213"/>
        <v>269</v>
      </c>
      <c r="AX132" s="64"/>
      <c r="AY132" s="65"/>
      <c r="AZ132" s="66"/>
      <c r="BA132" s="126"/>
      <c r="BB132" s="291"/>
      <c r="BC132" s="45">
        <f t="shared" si="214"/>
        <v>0</v>
      </c>
      <c r="BD132" s="44">
        <f t="shared" si="215"/>
        <v>0</v>
      </c>
      <c r="BE132" s="512">
        <f t="shared" si="216"/>
        <v>282.45</v>
      </c>
      <c r="BF132" s="69"/>
      <c r="BG132" s="210">
        <f t="shared" si="145"/>
        <v>0</v>
      </c>
      <c r="BH132" s="512">
        <f t="shared" si="217"/>
        <v>295.90000000000003</v>
      </c>
      <c r="BI132" s="400"/>
      <c r="BJ132" s="44">
        <f t="shared" si="218"/>
        <v>0</v>
      </c>
      <c r="BK132" s="512">
        <f t="shared" si="219"/>
        <v>309.34999999999997</v>
      </c>
      <c r="BL132" s="400"/>
      <c r="BM132" s="210">
        <f t="shared" si="220"/>
        <v>0</v>
      </c>
      <c r="BN132" s="512">
        <f t="shared" si="221"/>
        <v>322.8</v>
      </c>
      <c r="BO132" s="397">
        <f t="shared" si="222"/>
        <v>0</v>
      </c>
      <c r="BP132" s="210">
        <f t="shared" si="223"/>
        <v>0</v>
      </c>
      <c r="BQ132" s="44">
        <f t="shared" si="224"/>
        <v>0</v>
      </c>
      <c r="BR132" s="70">
        <v>2532</v>
      </c>
      <c r="BS132" s="564"/>
      <c r="JY132" s="3"/>
      <c r="JZ132" s="3"/>
      <c r="KA132" s="3"/>
      <c r="KB132" s="3"/>
      <c r="KC132" s="3"/>
      <c r="KD132" s="3"/>
      <c r="KE132" s="3"/>
      <c r="KF132" s="3"/>
      <c r="KG132" s="3"/>
    </row>
    <row r="133" spans="1:293" ht="13" customHeight="1">
      <c r="A133" s="44" t="str">
        <f t="shared" si="208"/>
        <v>SQ62533</v>
      </c>
      <c r="B133" s="228" t="s">
        <v>1635</v>
      </c>
      <c r="C133" s="228" t="s">
        <v>1646</v>
      </c>
      <c r="D133" s="150" t="s">
        <v>65</v>
      </c>
      <c r="E133" s="467"/>
      <c r="F133" s="615" t="s">
        <v>1773</v>
      </c>
      <c r="G133" s="656" t="s">
        <v>2130</v>
      </c>
      <c r="H133" s="617" t="s">
        <v>74</v>
      </c>
      <c r="I133" s="635" t="s">
        <v>592</v>
      </c>
      <c r="J133" s="636" t="s">
        <v>1796</v>
      </c>
      <c r="K133" s="636" t="s">
        <v>1797</v>
      </c>
      <c r="L133" s="634" t="s">
        <v>1799</v>
      </c>
      <c r="M133" s="628">
        <v>3.4</v>
      </c>
      <c r="N133" s="44">
        <v>1</v>
      </c>
      <c r="O133" s="210"/>
      <c r="P133" s="210"/>
      <c r="Q133" s="49"/>
      <c r="R133" s="123"/>
      <c r="S133" s="51"/>
      <c r="T133" s="52"/>
      <c r="U133" s="124"/>
      <c r="V133" s="54"/>
      <c r="W133" s="55"/>
      <c r="X133" s="56"/>
      <c r="Y133" s="57"/>
      <c r="Z133" s="58"/>
      <c r="AA133" s="125"/>
      <c r="AB133" s="69"/>
      <c r="AC133" s="69"/>
      <c r="AD133" s="213">
        <f t="shared" si="130"/>
        <v>0</v>
      </c>
      <c r="AE133" s="61">
        <f t="shared" si="209"/>
        <v>0</v>
      </c>
      <c r="AF133" s="62"/>
      <c r="AG133" s="62"/>
      <c r="AH133" s="63"/>
      <c r="AI133" s="62"/>
      <c r="AJ133" s="62"/>
      <c r="AK133" s="62"/>
      <c r="AL133" s="516"/>
      <c r="AM133" s="510"/>
      <c r="AN133" s="62">
        <f>ROUND(CEILING(AR133*('Summary '!$J$4/100+1),5),0)-1</f>
        <v>344</v>
      </c>
      <c r="AO133" s="63">
        <f t="shared" si="210"/>
        <v>0</v>
      </c>
      <c r="AP133" s="63">
        <f t="shared" si="211"/>
        <v>0</v>
      </c>
      <c r="AQ133" s="63"/>
      <c r="AR133" s="62">
        <v>279</v>
      </c>
      <c r="AS133" s="62"/>
      <c r="AT133" s="514"/>
      <c r="AU133" s="515"/>
      <c r="AV133" s="511">
        <f t="shared" si="212"/>
        <v>279</v>
      </c>
      <c r="AW133" s="511">
        <f t="shared" si="213"/>
        <v>279</v>
      </c>
      <c r="AX133" s="64"/>
      <c r="AY133" s="65"/>
      <c r="AZ133" s="66"/>
      <c r="BA133" s="126"/>
      <c r="BB133" s="291"/>
      <c r="BC133" s="45">
        <f t="shared" si="214"/>
        <v>0</v>
      </c>
      <c r="BD133" s="44">
        <f t="shared" si="215"/>
        <v>0</v>
      </c>
      <c r="BE133" s="512">
        <f t="shared" si="216"/>
        <v>292.95</v>
      </c>
      <c r="BF133" s="69"/>
      <c r="BG133" s="210">
        <f t="shared" si="145"/>
        <v>0</v>
      </c>
      <c r="BH133" s="512">
        <f t="shared" si="217"/>
        <v>306.90000000000003</v>
      </c>
      <c r="BI133" s="400"/>
      <c r="BJ133" s="44">
        <f t="shared" si="218"/>
        <v>0</v>
      </c>
      <c r="BK133" s="512">
        <f t="shared" si="219"/>
        <v>320.84999999999997</v>
      </c>
      <c r="BL133" s="400"/>
      <c r="BM133" s="210">
        <f t="shared" si="220"/>
        <v>0</v>
      </c>
      <c r="BN133" s="512">
        <f t="shared" si="221"/>
        <v>334.8</v>
      </c>
      <c r="BO133" s="397">
        <f t="shared" si="222"/>
        <v>0</v>
      </c>
      <c r="BP133" s="210">
        <f t="shared" si="223"/>
        <v>0</v>
      </c>
      <c r="BQ133" s="44">
        <f t="shared" si="224"/>
        <v>0</v>
      </c>
      <c r="BR133" s="70">
        <v>2533</v>
      </c>
      <c r="BS133" s="3"/>
      <c r="JY133" s="3"/>
      <c r="JZ133" s="3"/>
      <c r="KA133" s="3"/>
      <c r="KB133" s="3"/>
      <c r="KC133" s="3"/>
      <c r="KD133" s="3"/>
      <c r="KE133" s="3"/>
      <c r="KF133" s="3"/>
      <c r="KG133" s="3"/>
    </row>
    <row r="134" spans="1:293" ht="13" customHeight="1">
      <c r="A134" s="44" t="str">
        <f t="shared" si="208"/>
        <v>SQ62534</v>
      </c>
      <c r="B134" s="228" t="s">
        <v>1635</v>
      </c>
      <c r="C134" s="228" t="s">
        <v>1647</v>
      </c>
      <c r="D134" s="150" t="s">
        <v>65</v>
      </c>
      <c r="E134" s="467"/>
      <c r="F134" s="615" t="s">
        <v>1773</v>
      </c>
      <c r="G134" s="656" t="s">
        <v>2131</v>
      </c>
      <c r="H134" s="617" t="s">
        <v>74</v>
      </c>
      <c r="I134" s="635" t="s">
        <v>592</v>
      </c>
      <c r="J134" s="636" t="s">
        <v>1796</v>
      </c>
      <c r="K134" s="636" t="s">
        <v>1797</v>
      </c>
      <c r="L134" s="634" t="s">
        <v>1799</v>
      </c>
      <c r="M134" s="628">
        <v>3.8</v>
      </c>
      <c r="N134" s="44">
        <v>1</v>
      </c>
      <c r="O134" s="210"/>
      <c r="P134" s="210"/>
      <c r="Q134" s="49"/>
      <c r="R134" s="123"/>
      <c r="S134" s="51"/>
      <c r="T134" s="52"/>
      <c r="U134" s="124"/>
      <c r="V134" s="54"/>
      <c r="W134" s="55"/>
      <c r="X134" s="56"/>
      <c r="Y134" s="57"/>
      <c r="Z134" s="58"/>
      <c r="AA134" s="125"/>
      <c r="AB134" s="69"/>
      <c r="AC134" s="69"/>
      <c r="AD134" s="213">
        <f t="shared" si="130"/>
        <v>0</v>
      </c>
      <c r="AE134" s="61">
        <f t="shared" si="209"/>
        <v>0</v>
      </c>
      <c r="AF134" s="62"/>
      <c r="AG134" s="62"/>
      <c r="AH134" s="63"/>
      <c r="AI134" s="62"/>
      <c r="AJ134" s="62"/>
      <c r="AK134" s="62"/>
      <c r="AL134" s="516"/>
      <c r="AM134" s="510"/>
      <c r="AN134" s="62">
        <f>ROUND(CEILING(AR134*('Summary '!$J$4/100+1),5),0)-1</f>
        <v>364</v>
      </c>
      <c r="AO134" s="63">
        <f t="shared" si="210"/>
        <v>0</v>
      </c>
      <c r="AP134" s="63">
        <f t="shared" si="211"/>
        <v>0</v>
      </c>
      <c r="AQ134" s="63"/>
      <c r="AR134" s="62">
        <v>299</v>
      </c>
      <c r="AS134" s="62"/>
      <c r="AT134" s="514"/>
      <c r="AU134" s="515"/>
      <c r="AV134" s="511">
        <f t="shared" si="212"/>
        <v>299</v>
      </c>
      <c r="AW134" s="511">
        <f t="shared" si="213"/>
        <v>299</v>
      </c>
      <c r="AX134" s="64"/>
      <c r="AY134" s="65"/>
      <c r="AZ134" s="66"/>
      <c r="BA134" s="126"/>
      <c r="BB134" s="291"/>
      <c r="BC134" s="45">
        <f t="shared" si="214"/>
        <v>0</v>
      </c>
      <c r="BD134" s="44">
        <f t="shared" si="215"/>
        <v>0</v>
      </c>
      <c r="BE134" s="512">
        <f t="shared" si="216"/>
        <v>313.95</v>
      </c>
      <c r="BF134" s="69"/>
      <c r="BG134" s="210">
        <f t="shared" si="145"/>
        <v>0</v>
      </c>
      <c r="BH134" s="512">
        <f t="shared" si="217"/>
        <v>328.90000000000003</v>
      </c>
      <c r="BI134" s="400"/>
      <c r="BJ134" s="44">
        <f t="shared" si="218"/>
        <v>0</v>
      </c>
      <c r="BK134" s="512">
        <f t="shared" si="219"/>
        <v>343.84999999999997</v>
      </c>
      <c r="BL134" s="400"/>
      <c r="BM134" s="210">
        <f t="shared" si="220"/>
        <v>0</v>
      </c>
      <c r="BN134" s="512">
        <f t="shared" si="221"/>
        <v>358.8</v>
      </c>
      <c r="BO134" s="397">
        <f t="shared" si="222"/>
        <v>0</v>
      </c>
      <c r="BP134" s="210">
        <f t="shared" si="223"/>
        <v>0</v>
      </c>
      <c r="BQ134" s="44">
        <f t="shared" si="224"/>
        <v>0</v>
      </c>
      <c r="BR134" s="70">
        <v>2534</v>
      </c>
      <c r="BS134" s="564"/>
      <c r="JY134" s="3"/>
      <c r="JZ134" s="3"/>
      <c r="KA134" s="3"/>
      <c r="KB134" s="3"/>
      <c r="KC134" s="3"/>
      <c r="KD134" s="3"/>
      <c r="KE134" s="3"/>
      <c r="KF134" s="3"/>
      <c r="KG134" s="3"/>
    </row>
    <row r="135" spans="1:293" ht="13" customHeight="1">
      <c r="A135" s="44" t="str">
        <f t="shared" si="208"/>
        <v>SQ62535</v>
      </c>
      <c r="B135" s="228" t="s">
        <v>1635</v>
      </c>
      <c r="C135" s="228" t="s">
        <v>1648</v>
      </c>
      <c r="D135" s="150" t="s">
        <v>65</v>
      </c>
      <c r="E135" s="467"/>
      <c r="F135" s="615" t="s">
        <v>1773</v>
      </c>
      <c r="G135" s="656" t="s">
        <v>2132</v>
      </c>
      <c r="H135" s="617" t="s">
        <v>74</v>
      </c>
      <c r="I135" s="635" t="s">
        <v>592</v>
      </c>
      <c r="J135" s="636" t="s">
        <v>1796</v>
      </c>
      <c r="K135" s="636" t="s">
        <v>1797</v>
      </c>
      <c r="L135" s="634" t="s">
        <v>1799</v>
      </c>
      <c r="M135" s="628">
        <v>3.3</v>
      </c>
      <c r="N135" s="44">
        <v>1</v>
      </c>
      <c r="O135" s="210"/>
      <c r="P135" s="210"/>
      <c r="Q135" s="49"/>
      <c r="R135" s="123"/>
      <c r="S135" s="51"/>
      <c r="T135" s="52"/>
      <c r="U135" s="124"/>
      <c r="V135" s="54"/>
      <c r="W135" s="55"/>
      <c r="X135" s="56"/>
      <c r="Y135" s="57"/>
      <c r="Z135" s="58"/>
      <c r="AA135" s="125"/>
      <c r="AB135" s="69"/>
      <c r="AC135" s="69"/>
      <c r="AD135" s="213">
        <f t="shared" si="130"/>
        <v>0</v>
      </c>
      <c r="AE135" s="61">
        <f t="shared" si="209"/>
        <v>0</v>
      </c>
      <c r="AF135" s="62"/>
      <c r="AG135" s="62"/>
      <c r="AH135" s="63"/>
      <c r="AI135" s="62"/>
      <c r="AJ135" s="62"/>
      <c r="AK135" s="62"/>
      <c r="AL135" s="516"/>
      <c r="AM135" s="510"/>
      <c r="AN135" s="62">
        <f>ROUND(CEILING(AR135*('Summary '!$J$4/100+1),5),0)-1</f>
        <v>344</v>
      </c>
      <c r="AO135" s="63">
        <f t="shared" si="210"/>
        <v>0</v>
      </c>
      <c r="AP135" s="63">
        <f t="shared" si="211"/>
        <v>0</v>
      </c>
      <c r="AQ135" s="63"/>
      <c r="AR135" s="62">
        <v>279</v>
      </c>
      <c r="AS135" s="62"/>
      <c r="AT135" s="514"/>
      <c r="AU135" s="515"/>
      <c r="AV135" s="511">
        <f t="shared" si="212"/>
        <v>279</v>
      </c>
      <c r="AW135" s="511">
        <f t="shared" si="213"/>
        <v>279</v>
      </c>
      <c r="AX135" s="64"/>
      <c r="AY135" s="65"/>
      <c r="AZ135" s="66"/>
      <c r="BA135" s="126"/>
      <c r="BB135" s="291"/>
      <c r="BC135" s="45">
        <f t="shared" si="214"/>
        <v>0</v>
      </c>
      <c r="BD135" s="44">
        <f t="shared" si="215"/>
        <v>0</v>
      </c>
      <c r="BE135" s="512">
        <f t="shared" si="216"/>
        <v>292.95</v>
      </c>
      <c r="BF135" s="69"/>
      <c r="BG135" s="210">
        <f t="shared" si="145"/>
        <v>0</v>
      </c>
      <c r="BH135" s="512">
        <f t="shared" si="217"/>
        <v>306.90000000000003</v>
      </c>
      <c r="BI135" s="400"/>
      <c r="BJ135" s="44">
        <f t="shared" si="218"/>
        <v>0</v>
      </c>
      <c r="BK135" s="512">
        <f t="shared" si="219"/>
        <v>320.84999999999997</v>
      </c>
      <c r="BL135" s="400"/>
      <c r="BM135" s="210">
        <f t="shared" si="220"/>
        <v>0</v>
      </c>
      <c r="BN135" s="512">
        <f t="shared" si="221"/>
        <v>334.8</v>
      </c>
      <c r="BO135" s="397">
        <f t="shared" si="222"/>
        <v>0</v>
      </c>
      <c r="BP135" s="210">
        <f t="shared" si="223"/>
        <v>0</v>
      </c>
      <c r="BQ135" s="44">
        <f t="shared" si="224"/>
        <v>0</v>
      </c>
      <c r="BR135" s="70">
        <v>2535</v>
      </c>
      <c r="BS135" s="3"/>
      <c r="JY135" s="3"/>
      <c r="JZ135" s="3"/>
      <c r="KA135" s="3"/>
      <c r="KB135" s="3"/>
      <c r="KC135" s="3"/>
      <c r="KD135" s="3"/>
      <c r="KE135" s="3"/>
      <c r="KF135" s="3"/>
      <c r="KG135" s="3"/>
    </row>
    <row r="136" spans="1:293" ht="13" customHeight="1">
      <c r="A136" s="44" t="str">
        <f t="shared" si="208"/>
        <v>SQ62536</v>
      </c>
      <c r="B136" s="228" t="s">
        <v>1635</v>
      </c>
      <c r="C136" s="228" t="s">
        <v>1649</v>
      </c>
      <c r="D136" s="150" t="s">
        <v>65</v>
      </c>
      <c r="E136" s="467"/>
      <c r="F136" s="615" t="s">
        <v>1773</v>
      </c>
      <c r="G136" s="656" t="s">
        <v>2133</v>
      </c>
      <c r="H136" s="617" t="s">
        <v>74</v>
      </c>
      <c r="I136" s="635" t="s">
        <v>592</v>
      </c>
      <c r="J136" s="636" t="s">
        <v>1796</v>
      </c>
      <c r="K136" s="636" t="s">
        <v>1797</v>
      </c>
      <c r="L136" s="634" t="s">
        <v>1799</v>
      </c>
      <c r="M136" s="628">
        <v>4.0999999999999996</v>
      </c>
      <c r="N136" s="44">
        <v>1</v>
      </c>
      <c r="O136" s="210"/>
      <c r="P136" s="210"/>
      <c r="Q136" s="49"/>
      <c r="R136" s="123"/>
      <c r="S136" s="51"/>
      <c r="T136" s="52"/>
      <c r="U136" s="124"/>
      <c r="V136" s="54"/>
      <c r="W136" s="55"/>
      <c r="X136" s="56"/>
      <c r="Y136" s="57"/>
      <c r="Z136" s="58"/>
      <c r="AA136" s="125"/>
      <c r="AB136" s="69"/>
      <c r="AC136" s="69"/>
      <c r="AD136" s="213">
        <f t="shared" si="130"/>
        <v>0</v>
      </c>
      <c r="AE136" s="61">
        <f t="shared" si="209"/>
        <v>0</v>
      </c>
      <c r="AF136" s="62"/>
      <c r="AG136" s="62"/>
      <c r="AH136" s="63"/>
      <c r="AI136" s="62"/>
      <c r="AJ136" s="62"/>
      <c r="AK136" s="62"/>
      <c r="AL136" s="516"/>
      <c r="AM136" s="510"/>
      <c r="AN136" s="62">
        <f>ROUND(CEILING(AR136*('Summary '!$J$4/100+1),5),0)-1</f>
        <v>374</v>
      </c>
      <c r="AO136" s="63">
        <f t="shared" si="210"/>
        <v>0</v>
      </c>
      <c r="AP136" s="63">
        <f t="shared" si="211"/>
        <v>0</v>
      </c>
      <c r="AQ136" s="63"/>
      <c r="AR136" s="62">
        <v>304</v>
      </c>
      <c r="AS136" s="62"/>
      <c r="AT136" s="514"/>
      <c r="AU136" s="515"/>
      <c r="AV136" s="511">
        <f t="shared" si="212"/>
        <v>304</v>
      </c>
      <c r="AW136" s="511">
        <f t="shared" si="213"/>
        <v>304</v>
      </c>
      <c r="AX136" s="64"/>
      <c r="AY136" s="65"/>
      <c r="AZ136" s="66"/>
      <c r="BA136" s="126"/>
      <c r="BB136" s="291"/>
      <c r="BC136" s="45">
        <f t="shared" si="214"/>
        <v>0</v>
      </c>
      <c r="BD136" s="44">
        <f t="shared" si="215"/>
        <v>0</v>
      </c>
      <c r="BE136" s="512">
        <f t="shared" si="216"/>
        <v>319.2</v>
      </c>
      <c r="BF136" s="69"/>
      <c r="BG136" s="210">
        <f t="shared" si="145"/>
        <v>0</v>
      </c>
      <c r="BH136" s="512">
        <f t="shared" si="217"/>
        <v>334.40000000000003</v>
      </c>
      <c r="BI136" s="400"/>
      <c r="BJ136" s="44">
        <f t="shared" si="218"/>
        <v>0</v>
      </c>
      <c r="BK136" s="512">
        <f t="shared" si="219"/>
        <v>349.59999999999997</v>
      </c>
      <c r="BL136" s="400"/>
      <c r="BM136" s="210">
        <f t="shared" si="220"/>
        <v>0</v>
      </c>
      <c r="BN136" s="512">
        <f t="shared" si="221"/>
        <v>364.8</v>
      </c>
      <c r="BO136" s="397">
        <f t="shared" si="222"/>
        <v>0</v>
      </c>
      <c r="BP136" s="210">
        <f t="shared" si="223"/>
        <v>0</v>
      </c>
      <c r="BQ136" s="44">
        <f t="shared" si="224"/>
        <v>0</v>
      </c>
      <c r="BR136" s="70">
        <v>2536</v>
      </c>
      <c r="BS136" s="564"/>
      <c r="JY136" s="3"/>
      <c r="JZ136" s="3"/>
      <c r="KA136" s="3"/>
      <c r="KB136" s="3"/>
      <c r="KC136" s="3"/>
      <c r="KD136" s="3"/>
      <c r="KE136" s="3"/>
      <c r="KF136" s="3"/>
      <c r="KG136" s="3"/>
    </row>
    <row r="137" spans="1:293" ht="17">
      <c r="A137" s="144"/>
      <c r="B137" s="144"/>
      <c r="C137" s="301" t="s">
        <v>235</v>
      </c>
      <c r="D137" s="151"/>
      <c r="E137" s="216"/>
      <c r="F137" s="152"/>
      <c r="G137" s="152"/>
      <c r="H137" s="284"/>
      <c r="I137" s="632"/>
      <c r="J137" s="632"/>
      <c r="K137" s="632"/>
      <c r="L137" s="632"/>
      <c r="M137" s="152"/>
      <c r="N137" s="153"/>
      <c r="O137" s="218"/>
      <c r="P137" s="218"/>
      <c r="Q137" s="245"/>
      <c r="R137" s="154"/>
      <c r="S137" s="154"/>
      <c r="T137" s="154"/>
      <c r="U137" s="155"/>
      <c r="V137" s="154"/>
      <c r="W137" s="154"/>
      <c r="X137" s="156"/>
      <c r="Y137" s="154"/>
      <c r="Z137" s="156"/>
      <c r="AA137" s="156"/>
      <c r="AB137" s="565"/>
      <c r="AC137" s="565"/>
      <c r="AD137" s="209"/>
      <c r="AE137" s="142"/>
      <c r="AF137" s="142"/>
      <c r="AG137" s="142"/>
      <c r="AH137" s="142"/>
      <c r="AI137" s="142"/>
      <c r="AJ137" s="209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565"/>
      <c r="AY137" s="565"/>
      <c r="AZ137" s="565"/>
      <c r="BA137" s="565"/>
      <c r="BB137" s="565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1"/>
      <c r="BR137" s="157"/>
      <c r="JY137" s="3"/>
      <c r="JZ137" s="3"/>
      <c r="KA137" s="3"/>
      <c r="KB137" s="3"/>
      <c r="KC137" s="3"/>
      <c r="KD137" s="3"/>
      <c r="KE137" s="3"/>
      <c r="KF137" s="3"/>
      <c r="KG137" s="3"/>
    </row>
    <row r="138" spans="1:293" ht="13" customHeight="1">
      <c r="A138" s="44" t="str">
        <f t="shared" ref="A138:A158" si="225">"SQ6"&amp;REPT(0,4-LEN(BR138))&amp;BR138</f>
        <v>SQ63007</v>
      </c>
      <c r="B138" s="265" t="s">
        <v>235</v>
      </c>
      <c r="C138" s="265" t="s">
        <v>236</v>
      </c>
      <c r="D138" s="265" t="s">
        <v>544</v>
      </c>
      <c r="E138" s="403"/>
      <c r="F138" s="615" t="s">
        <v>330</v>
      </c>
      <c r="G138" s="615" t="s">
        <v>99</v>
      </c>
      <c r="H138" s="618" t="s">
        <v>77</v>
      </c>
      <c r="I138" s="631" t="s">
        <v>1798</v>
      </c>
      <c r="J138" s="636" t="s">
        <v>1810</v>
      </c>
      <c r="K138" s="636" t="s">
        <v>1797</v>
      </c>
      <c r="L138" s="631" t="s">
        <v>1799</v>
      </c>
      <c r="M138" s="628">
        <v>5.2389999999999999</v>
      </c>
      <c r="N138" s="44">
        <v>1</v>
      </c>
      <c r="O138" s="210"/>
      <c r="P138" s="210"/>
      <c r="Q138" s="49"/>
      <c r="R138" s="123"/>
      <c r="S138" s="51"/>
      <c r="T138" s="52"/>
      <c r="U138" s="124"/>
      <c r="V138" s="54"/>
      <c r="W138" s="520"/>
      <c r="X138" s="56"/>
      <c r="Y138" s="57"/>
      <c r="Z138" s="58"/>
      <c r="AA138" s="561"/>
      <c r="AB138" s="563"/>
      <c r="AC138" s="311"/>
      <c r="AD138" s="213">
        <f t="shared" si="130"/>
        <v>0</v>
      </c>
      <c r="AE138" s="61">
        <f t="shared" ref="AE138:AE158" si="226">N138*AD138</f>
        <v>0</v>
      </c>
      <c r="AF138" s="62"/>
      <c r="AG138" s="62"/>
      <c r="AH138" s="63"/>
      <c r="AI138" s="149"/>
      <c r="AJ138" s="149"/>
      <c r="AK138" s="149"/>
      <c r="AL138" s="516"/>
      <c r="AM138" s="510"/>
      <c r="AN138" s="62">
        <f>ROUND(CEILING(AR138*('Summary '!$J$4/100+1),5),0)-1</f>
        <v>299</v>
      </c>
      <c r="AO138" s="63">
        <f t="shared" si="53"/>
        <v>0</v>
      </c>
      <c r="AP138" s="63">
        <f t="shared" si="54"/>
        <v>0</v>
      </c>
      <c r="AQ138" s="667"/>
      <c r="AR138" s="62">
        <v>244</v>
      </c>
      <c r="AS138" s="62"/>
      <c r="AT138" s="514"/>
      <c r="AU138" s="515"/>
      <c r="AV138" s="511">
        <f t="shared" ref="AV138:AV159" si="227">IF(OrderFormType="Wholesale",CEILING(AR138*ExchRate,ExchRateRoundUpTo),CEILING(AN138*ExchRate,ExchRateRoundUpTo)/1.22)</f>
        <v>244</v>
      </c>
      <c r="AW138" s="511">
        <f t="shared" ref="AW138:AW159" si="228">AV138*(1+AO138+AP138)</f>
        <v>244</v>
      </c>
      <c r="AX138" s="64"/>
      <c r="AY138" s="65"/>
      <c r="AZ138" s="538"/>
      <c r="BA138" s="562"/>
      <c r="BB138" s="291"/>
      <c r="BC138" s="45">
        <f t="shared" ref="BC138:BC159" si="229">SUM(AX138:BB138)</f>
        <v>0</v>
      </c>
      <c r="BD138" s="44">
        <f t="shared" ref="BD138:BD159" si="230">N138*BC138</f>
        <v>0</v>
      </c>
      <c r="BE138" s="512">
        <f t="shared" ref="BE138:BE149" si="231">AV138*(1+AO138+AP138)</f>
        <v>244</v>
      </c>
      <c r="BF138" s="400"/>
      <c r="BG138" s="210">
        <f t="shared" si="145"/>
        <v>0</v>
      </c>
      <c r="BH138" s="512">
        <f t="shared" ref="BH138:BH159" si="232">$AV138*(1.1+$AO138+$AP138)</f>
        <v>268.40000000000003</v>
      </c>
      <c r="BI138" s="400"/>
      <c r="BJ138" s="44">
        <f t="shared" ref="BJ138:BJ159" si="233">N138*BI138</f>
        <v>0</v>
      </c>
      <c r="BK138" s="512">
        <f t="shared" ref="BK138:BK159" si="234">AV138*(1.15+AO138+AP138)</f>
        <v>280.59999999999997</v>
      </c>
      <c r="BL138" s="400"/>
      <c r="BM138" s="210">
        <f t="shared" ref="BM138:BM159" si="235">N138*BL138</f>
        <v>0</v>
      </c>
      <c r="BN138" s="512">
        <f t="shared" ref="BN138:BN159" si="236">AV138*(1.2+AO138+AP138)</f>
        <v>292.8</v>
      </c>
      <c r="BO138" s="397">
        <f t="shared" ref="BO138:BO159" si="237">(AD138*AW138)+(BC138*BE138)+(BF138*BH138)+(BI138*BK138)+(BL138*BN138)</f>
        <v>0</v>
      </c>
      <c r="BP138" s="210">
        <f t="shared" ref="BP138:BP159" si="238">AD138+BC138+BF138+BI138+BL138</f>
        <v>0</v>
      </c>
      <c r="BQ138" s="44">
        <f t="shared" ref="BQ138:BQ159" si="239">N138*BP138</f>
        <v>0</v>
      </c>
      <c r="BR138" s="215">
        <v>3007</v>
      </c>
      <c r="JY138" s="3"/>
      <c r="JZ138" s="3"/>
      <c r="KA138" s="3"/>
      <c r="KB138" s="3"/>
      <c r="KC138" s="3"/>
      <c r="KD138" s="3"/>
      <c r="KE138" s="3"/>
      <c r="KF138" s="3"/>
      <c r="KG138" s="3"/>
    </row>
    <row r="139" spans="1:293" ht="13" customHeight="1">
      <c r="A139" s="44" t="str">
        <f t="shared" si="225"/>
        <v>SQ63008</v>
      </c>
      <c r="B139" s="265" t="s">
        <v>235</v>
      </c>
      <c r="C139" s="265" t="s">
        <v>237</v>
      </c>
      <c r="D139" s="265" t="s">
        <v>544</v>
      </c>
      <c r="E139" s="403"/>
      <c r="F139" s="615" t="s">
        <v>330</v>
      </c>
      <c r="G139" s="615" t="s">
        <v>99</v>
      </c>
      <c r="H139" s="618" t="s">
        <v>77</v>
      </c>
      <c r="I139" s="631" t="s">
        <v>1798</v>
      </c>
      <c r="J139" s="636" t="s">
        <v>1810</v>
      </c>
      <c r="K139" s="636" t="s">
        <v>1797</v>
      </c>
      <c r="L139" s="631" t="s">
        <v>1799</v>
      </c>
      <c r="M139" s="628">
        <v>4.5812999999999997</v>
      </c>
      <c r="N139" s="44">
        <v>1</v>
      </c>
      <c r="O139" s="210"/>
      <c r="P139" s="210"/>
      <c r="Q139" s="49"/>
      <c r="R139" s="123"/>
      <c r="S139" s="51"/>
      <c r="T139" s="52"/>
      <c r="U139" s="124"/>
      <c r="V139" s="54"/>
      <c r="W139" s="520"/>
      <c r="X139" s="56"/>
      <c r="Y139" s="57"/>
      <c r="Z139" s="58"/>
      <c r="AA139" s="561"/>
      <c r="AB139" s="563"/>
      <c r="AC139" s="311"/>
      <c r="AD139" s="213">
        <f t="shared" si="130"/>
        <v>0</v>
      </c>
      <c r="AE139" s="61">
        <f t="shared" si="226"/>
        <v>0</v>
      </c>
      <c r="AF139" s="62"/>
      <c r="AG139" s="62"/>
      <c r="AH139" s="63"/>
      <c r="AI139" s="149"/>
      <c r="AJ139" s="149"/>
      <c r="AK139" s="149"/>
      <c r="AL139" s="516"/>
      <c r="AM139" s="510"/>
      <c r="AN139" s="62">
        <f>ROUND(CEILING(AR139*('Summary '!$J$4/100+1),5),0)-1</f>
        <v>279</v>
      </c>
      <c r="AO139" s="63">
        <f t="shared" si="53"/>
        <v>0</v>
      </c>
      <c r="AP139" s="63">
        <f t="shared" si="54"/>
        <v>0</v>
      </c>
      <c r="AQ139" s="667"/>
      <c r="AR139" s="62">
        <v>229</v>
      </c>
      <c r="AS139" s="62"/>
      <c r="AT139" s="514"/>
      <c r="AU139" s="515"/>
      <c r="AV139" s="511">
        <f t="shared" si="227"/>
        <v>229</v>
      </c>
      <c r="AW139" s="511">
        <f t="shared" si="228"/>
        <v>229</v>
      </c>
      <c r="AX139" s="64"/>
      <c r="AY139" s="65"/>
      <c r="AZ139" s="538"/>
      <c r="BA139" s="562"/>
      <c r="BB139" s="291"/>
      <c r="BC139" s="45">
        <f t="shared" si="229"/>
        <v>0</v>
      </c>
      <c r="BD139" s="44">
        <f t="shared" si="230"/>
        <v>0</v>
      </c>
      <c r="BE139" s="512">
        <f t="shared" si="231"/>
        <v>229</v>
      </c>
      <c r="BF139" s="400"/>
      <c r="BG139" s="210">
        <f t="shared" si="145"/>
        <v>0</v>
      </c>
      <c r="BH139" s="512">
        <f t="shared" si="232"/>
        <v>251.90000000000003</v>
      </c>
      <c r="BI139" s="400"/>
      <c r="BJ139" s="44">
        <f t="shared" si="233"/>
        <v>0</v>
      </c>
      <c r="BK139" s="512">
        <f t="shared" si="234"/>
        <v>263.34999999999997</v>
      </c>
      <c r="BL139" s="400"/>
      <c r="BM139" s="210">
        <f t="shared" si="235"/>
        <v>0</v>
      </c>
      <c r="BN139" s="512">
        <f t="shared" si="236"/>
        <v>274.8</v>
      </c>
      <c r="BO139" s="397">
        <f t="shared" si="237"/>
        <v>0</v>
      </c>
      <c r="BP139" s="210">
        <f t="shared" si="238"/>
        <v>0</v>
      </c>
      <c r="BQ139" s="44">
        <f t="shared" si="239"/>
        <v>0</v>
      </c>
      <c r="BR139" s="215">
        <v>3008</v>
      </c>
      <c r="JY139" s="3"/>
      <c r="JZ139" s="3"/>
      <c r="KA139" s="3"/>
      <c r="KB139" s="3"/>
      <c r="KC139" s="3"/>
      <c r="KD139" s="3"/>
      <c r="KE139" s="3"/>
      <c r="KF139" s="3"/>
      <c r="KG139" s="3"/>
    </row>
    <row r="140" spans="1:293" ht="13" customHeight="1">
      <c r="A140" s="44" t="str">
        <f t="shared" si="225"/>
        <v>SQ63009</v>
      </c>
      <c r="B140" s="265" t="s">
        <v>235</v>
      </c>
      <c r="C140" s="302" t="s">
        <v>238</v>
      </c>
      <c r="D140" s="265" t="s">
        <v>544</v>
      </c>
      <c r="E140" s="403"/>
      <c r="F140" s="615" t="s">
        <v>330</v>
      </c>
      <c r="G140" s="615" t="s">
        <v>99</v>
      </c>
      <c r="H140" s="618" t="s">
        <v>77</v>
      </c>
      <c r="I140" s="631" t="s">
        <v>1798</v>
      </c>
      <c r="J140" s="636" t="s">
        <v>1810</v>
      </c>
      <c r="K140" s="636" t="s">
        <v>1797</v>
      </c>
      <c r="L140" s="631" t="s">
        <v>1799</v>
      </c>
      <c r="M140" s="628">
        <v>2.4946999999999999</v>
      </c>
      <c r="N140" s="44">
        <v>1</v>
      </c>
      <c r="O140" s="268"/>
      <c r="P140" s="268"/>
      <c r="Q140" s="49"/>
      <c r="R140" s="123"/>
      <c r="S140" s="51"/>
      <c r="T140" s="52"/>
      <c r="U140" s="124"/>
      <c r="V140" s="54"/>
      <c r="W140" s="520"/>
      <c r="X140" s="56"/>
      <c r="Y140" s="57"/>
      <c r="Z140" s="58"/>
      <c r="AA140" s="561"/>
      <c r="AB140" s="563"/>
      <c r="AC140" s="311"/>
      <c r="AD140" s="213">
        <f t="shared" si="130"/>
        <v>0</v>
      </c>
      <c r="AE140" s="61">
        <f t="shared" si="226"/>
        <v>0</v>
      </c>
      <c r="AF140" s="62"/>
      <c r="AG140" s="62"/>
      <c r="AH140" s="63"/>
      <c r="AI140" s="149"/>
      <c r="AJ140" s="149"/>
      <c r="AK140" s="149"/>
      <c r="AL140" s="516"/>
      <c r="AM140" s="510"/>
      <c r="AN140" s="62">
        <f>ROUND(CEILING(AR140*('Summary '!$J$4/100+1),5),0)-1</f>
        <v>179</v>
      </c>
      <c r="AO140" s="63">
        <f t="shared" si="53"/>
        <v>0</v>
      </c>
      <c r="AP140" s="63">
        <f t="shared" si="54"/>
        <v>0</v>
      </c>
      <c r="AQ140" s="667"/>
      <c r="AR140" s="62">
        <v>144</v>
      </c>
      <c r="AS140" s="62"/>
      <c r="AT140" s="514"/>
      <c r="AU140" s="515"/>
      <c r="AV140" s="511">
        <f t="shared" si="227"/>
        <v>144</v>
      </c>
      <c r="AW140" s="511">
        <f t="shared" si="228"/>
        <v>144</v>
      </c>
      <c r="AX140" s="64"/>
      <c r="AY140" s="65"/>
      <c r="AZ140" s="538"/>
      <c r="BA140" s="562"/>
      <c r="BB140" s="291"/>
      <c r="BC140" s="45">
        <f t="shared" si="229"/>
        <v>0</v>
      </c>
      <c r="BD140" s="44">
        <f t="shared" si="230"/>
        <v>0</v>
      </c>
      <c r="BE140" s="512">
        <f t="shared" si="231"/>
        <v>144</v>
      </c>
      <c r="BF140" s="400"/>
      <c r="BG140" s="210">
        <f t="shared" si="145"/>
        <v>0</v>
      </c>
      <c r="BH140" s="512">
        <f t="shared" si="232"/>
        <v>158.4</v>
      </c>
      <c r="BI140" s="400"/>
      <c r="BJ140" s="44">
        <f t="shared" si="233"/>
        <v>0</v>
      </c>
      <c r="BK140" s="512">
        <f t="shared" si="234"/>
        <v>165.6</v>
      </c>
      <c r="BL140" s="400"/>
      <c r="BM140" s="210">
        <f t="shared" si="235"/>
        <v>0</v>
      </c>
      <c r="BN140" s="512">
        <f t="shared" si="236"/>
        <v>172.79999999999998</v>
      </c>
      <c r="BO140" s="397">
        <f t="shared" si="237"/>
        <v>0</v>
      </c>
      <c r="BP140" s="210">
        <f t="shared" si="238"/>
        <v>0</v>
      </c>
      <c r="BQ140" s="44">
        <f t="shared" si="239"/>
        <v>0</v>
      </c>
      <c r="BR140" s="215">
        <v>3009</v>
      </c>
      <c r="JY140" s="3"/>
      <c r="JZ140" s="3"/>
      <c r="KA140" s="3"/>
      <c r="KB140" s="3"/>
      <c r="KC140" s="3"/>
      <c r="KD140" s="3"/>
      <c r="KE140" s="3"/>
      <c r="KF140" s="3"/>
      <c r="KG140" s="3"/>
    </row>
    <row r="141" spans="1:293" ht="13" customHeight="1">
      <c r="A141" s="44" t="str">
        <f t="shared" si="225"/>
        <v>SQ63010</v>
      </c>
      <c r="B141" s="265" t="s">
        <v>235</v>
      </c>
      <c r="C141" s="302" t="s">
        <v>239</v>
      </c>
      <c r="D141" s="265" t="s">
        <v>544</v>
      </c>
      <c r="E141" s="403"/>
      <c r="F141" s="615" t="s">
        <v>330</v>
      </c>
      <c r="G141" s="615" t="s">
        <v>99</v>
      </c>
      <c r="H141" s="618" t="s">
        <v>77</v>
      </c>
      <c r="I141" s="631" t="s">
        <v>1798</v>
      </c>
      <c r="J141" s="636" t="s">
        <v>1810</v>
      </c>
      <c r="K141" s="636" t="s">
        <v>1797</v>
      </c>
      <c r="L141" s="631" t="s">
        <v>1799</v>
      </c>
      <c r="M141" s="628">
        <v>2.4222000000000001</v>
      </c>
      <c r="N141" s="250">
        <v>1</v>
      </c>
      <c r="O141" s="571"/>
      <c r="P141" s="571"/>
      <c r="Q141" s="421"/>
      <c r="R141" s="123"/>
      <c r="S141" s="51"/>
      <c r="T141" s="52"/>
      <c r="U141" s="124"/>
      <c r="V141" s="54"/>
      <c r="W141" s="520"/>
      <c r="X141" s="56"/>
      <c r="Y141" s="57"/>
      <c r="Z141" s="58"/>
      <c r="AA141" s="561"/>
      <c r="AB141" s="563"/>
      <c r="AC141" s="311"/>
      <c r="AD141" s="213">
        <f t="shared" si="130"/>
        <v>0</v>
      </c>
      <c r="AE141" s="61">
        <f t="shared" si="226"/>
        <v>0</v>
      </c>
      <c r="AF141" s="62"/>
      <c r="AG141" s="62"/>
      <c r="AH141" s="63"/>
      <c r="AI141" s="149"/>
      <c r="AJ141" s="149"/>
      <c r="AK141" s="149"/>
      <c r="AL141" s="516"/>
      <c r="AM141" s="510"/>
      <c r="AN141" s="62">
        <f>ROUND(CEILING(AR141*('Summary '!$J$4/100+1),5),0)-1</f>
        <v>164</v>
      </c>
      <c r="AO141" s="63">
        <f t="shared" si="53"/>
        <v>0</v>
      </c>
      <c r="AP141" s="63">
        <f t="shared" si="54"/>
        <v>0</v>
      </c>
      <c r="AQ141" s="667"/>
      <c r="AR141" s="62">
        <v>134</v>
      </c>
      <c r="AS141" s="62"/>
      <c r="AT141" s="514"/>
      <c r="AU141" s="515"/>
      <c r="AV141" s="511">
        <f t="shared" si="227"/>
        <v>134</v>
      </c>
      <c r="AW141" s="511">
        <f t="shared" si="228"/>
        <v>134</v>
      </c>
      <c r="AX141" s="64"/>
      <c r="AY141" s="65"/>
      <c r="AZ141" s="538"/>
      <c r="BA141" s="562"/>
      <c r="BB141" s="291"/>
      <c r="BC141" s="45">
        <f t="shared" si="229"/>
        <v>0</v>
      </c>
      <c r="BD141" s="44">
        <f t="shared" si="230"/>
        <v>0</v>
      </c>
      <c r="BE141" s="512">
        <f t="shared" si="231"/>
        <v>134</v>
      </c>
      <c r="BF141" s="400"/>
      <c r="BG141" s="210">
        <f t="shared" si="145"/>
        <v>0</v>
      </c>
      <c r="BH141" s="512">
        <f t="shared" si="232"/>
        <v>147.4</v>
      </c>
      <c r="BI141" s="400"/>
      <c r="BJ141" s="44">
        <f t="shared" si="233"/>
        <v>0</v>
      </c>
      <c r="BK141" s="512">
        <f t="shared" si="234"/>
        <v>154.1</v>
      </c>
      <c r="BL141" s="400"/>
      <c r="BM141" s="210">
        <f t="shared" si="235"/>
        <v>0</v>
      </c>
      <c r="BN141" s="512">
        <f t="shared" si="236"/>
        <v>160.79999999999998</v>
      </c>
      <c r="BO141" s="397">
        <f t="shared" si="237"/>
        <v>0</v>
      </c>
      <c r="BP141" s="210">
        <f t="shared" si="238"/>
        <v>0</v>
      </c>
      <c r="BQ141" s="44">
        <f t="shared" si="239"/>
        <v>0</v>
      </c>
      <c r="BR141" s="215">
        <v>3010</v>
      </c>
      <c r="JY141" s="3"/>
      <c r="JZ141" s="3"/>
      <c r="KA141" s="3"/>
      <c r="KB141" s="3"/>
      <c r="KC141" s="3"/>
      <c r="KD141" s="3"/>
      <c r="KE141" s="3"/>
      <c r="KF141" s="3"/>
      <c r="KG141" s="3"/>
    </row>
    <row r="142" spans="1:293" ht="13" customHeight="1">
      <c r="A142" s="44" t="str">
        <f t="shared" si="225"/>
        <v>SQ63011</v>
      </c>
      <c r="B142" s="265" t="s">
        <v>235</v>
      </c>
      <c r="C142" s="265" t="s">
        <v>240</v>
      </c>
      <c r="D142" s="265" t="s">
        <v>544</v>
      </c>
      <c r="E142" s="403"/>
      <c r="F142" s="615" t="s">
        <v>330</v>
      </c>
      <c r="G142" s="615" t="s">
        <v>99</v>
      </c>
      <c r="H142" s="618" t="s">
        <v>77</v>
      </c>
      <c r="I142" s="631" t="s">
        <v>1798</v>
      </c>
      <c r="J142" s="636" t="s">
        <v>1810</v>
      </c>
      <c r="K142" s="636" t="s">
        <v>1797</v>
      </c>
      <c r="L142" s="631" t="s">
        <v>1799</v>
      </c>
      <c r="M142" s="628">
        <v>1.9670000000000001</v>
      </c>
      <c r="N142" s="524">
        <v>1</v>
      </c>
      <c r="O142" s="430"/>
      <c r="P142" s="430"/>
      <c r="Q142" s="421"/>
      <c r="R142" s="123"/>
      <c r="S142" s="51"/>
      <c r="T142" s="52"/>
      <c r="U142" s="124"/>
      <c r="V142" s="54"/>
      <c r="W142" s="520"/>
      <c r="X142" s="56"/>
      <c r="Y142" s="57"/>
      <c r="Z142" s="58"/>
      <c r="AA142" s="561"/>
      <c r="AB142" s="563"/>
      <c r="AC142" s="311"/>
      <c r="AD142" s="213">
        <f t="shared" si="130"/>
        <v>0</v>
      </c>
      <c r="AE142" s="61">
        <f t="shared" si="226"/>
        <v>0</v>
      </c>
      <c r="AF142" s="62"/>
      <c r="AG142" s="62"/>
      <c r="AH142" s="63"/>
      <c r="AI142" s="62"/>
      <c r="AJ142" s="149"/>
      <c r="AK142" s="149"/>
      <c r="AL142" s="516"/>
      <c r="AM142" s="510"/>
      <c r="AN142" s="62">
        <f>ROUND(CEILING(AR142*('Summary '!$J$4/100+1),5),0)-1</f>
        <v>159</v>
      </c>
      <c r="AO142" s="63">
        <f t="shared" si="53"/>
        <v>0</v>
      </c>
      <c r="AP142" s="63">
        <f t="shared" si="54"/>
        <v>0</v>
      </c>
      <c r="AQ142" s="667"/>
      <c r="AR142" s="62">
        <v>129</v>
      </c>
      <c r="AS142" s="62"/>
      <c r="AT142" s="514"/>
      <c r="AU142" s="515"/>
      <c r="AV142" s="511">
        <f t="shared" si="227"/>
        <v>129</v>
      </c>
      <c r="AW142" s="511">
        <f t="shared" si="228"/>
        <v>129</v>
      </c>
      <c r="AX142" s="64"/>
      <c r="AY142" s="65"/>
      <c r="AZ142" s="538"/>
      <c r="BA142" s="562"/>
      <c r="BB142" s="291"/>
      <c r="BC142" s="45">
        <f t="shared" si="229"/>
        <v>0</v>
      </c>
      <c r="BD142" s="44">
        <f t="shared" si="230"/>
        <v>0</v>
      </c>
      <c r="BE142" s="512">
        <f t="shared" si="231"/>
        <v>129</v>
      </c>
      <c r="BF142" s="400"/>
      <c r="BG142" s="210">
        <f t="shared" si="145"/>
        <v>0</v>
      </c>
      <c r="BH142" s="512">
        <f t="shared" si="232"/>
        <v>141.9</v>
      </c>
      <c r="BI142" s="400"/>
      <c r="BJ142" s="44">
        <f t="shared" si="233"/>
        <v>0</v>
      </c>
      <c r="BK142" s="512">
        <f t="shared" si="234"/>
        <v>148.35</v>
      </c>
      <c r="BL142" s="400"/>
      <c r="BM142" s="210">
        <f t="shared" si="235"/>
        <v>0</v>
      </c>
      <c r="BN142" s="512">
        <f t="shared" si="236"/>
        <v>154.79999999999998</v>
      </c>
      <c r="BO142" s="397">
        <f t="shared" si="237"/>
        <v>0</v>
      </c>
      <c r="BP142" s="210">
        <f t="shared" si="238"/>
        <v>0</v>
      </c>
      <c r="BQ142" s="44">
        <f t="shared" si="239"/>
        <v>0</v>
      </c>
      <c r="BR142" s="215">
        <v>3011</v>
      </c>
      <c r="JY142" s="3"/>
      <c r="JZ142" s="3"/>
      <c r="KA142" s="3"/>
      <c r="KB142" s="3"/>
      <c r="KC142" s="3"/>
      <c r="KD142" s="3"/>
      <c r="KE142" s="3"/>
      <c r="KF142" s="3"/>
      <c r="KG142" s="3"/>
    </row>
    <row r="143" spans="1:293" ht="13" customHeight="1">
      <c r="A143" s="44" t="str">
        <f t="shared" si="225"/>
        <v>SQ63012</v>
      </c>
      <c r="B143" s="265" t="s">
        <v>235</v>
      </c>
      <c r="C143" s="302" t="s">
        <v>241</v>
      </c>
      <c r="D143" s="265" t="s">
        <v>544</v>
      </c>
      <c r="E143" s="403"/>
      <c r="F143" s="615" t="s">
        <v>330</v>
      </c>
      <c r="G143" s="616" t="s">
        <v>87</v>
      </c>
      <c r="H143" s="618" t="s">
        <v>77</v>
      </c>
      <c r="I143" s="631" t="s">
        <v>1798</v>
      </c>
      <c r="J143" s="636" t="s">
        <v>1810</v>
      </c>
      <c r="K143" s="636" t="s">
        <v>1797</v>
      </c>
      <c r="L143" s="631" t="s">
        <v>1799</v>
      </c>
      <c r="M143" s="628">
        <v>3.3820000000000001</v>
      </c>
      <c r="N143" s="570">
        <v>3</v>
      </c>
      <c r="O143" s="571"/>
      <c r="P143" s="571"/>
      <c r="Q143" s="421"/>
      <c r="R143" s="123"/>
      <c r="S143" s="51"/>
      <c r="T143" s="52"/>
      <c r="U143" s="124"/>
      <c r="V143" s="54"/>
      <c r="W143" s="520"/>
      <c r="X143" s="56"/>
      <c r="Y143" s="57"/>
      <c r="Z143" s="58"/>
      <c r="AA143" s="561"/>
      <c r="AB143" s="563"/>
      <c r="AC143" s="311"/>
      <c r="AD143" s="213">
        <f t="shared" si="130"/>
        <v>0</v>
      </c>
      <c r="AE143" s="61">
        <f t="shared" si="226"/>
        <v>0</v>
      </c>
      <c r="AF143" s="62"/>
      <c r="AG143" s="62"/>
      <c r="AH143" s="63"/>
      <c r="AI143" s="62"/>
      <c r="AJ143" s="149"/>
      <c r="AK143" s="149"/>
      <c r="AL143" s="516"/>
      <c r="AM143" s="510"/>
      <c r="AN143" s="62">
        <f>ROUND(CEILING(AR143*('Summary '!$J$4/100+1),5),0)-1</f>
        <v>289</v>
      </c>
      <c r="AO143" s="63">
        <f t="shared" si="53"/>
        <v>0</v>
      </c>
      <c r="AP143" s="63">
        <f t="shared" si="54"/>
        <v>0</v>
      </c>
      <c r="AQ143" s="667"/>
      <c r="AR143" s="62">
        <v>234</v>
      </c>
      <c r="AS143" s="62"/>
      <c r="AT143" s="514"/>
      <c r="AU143" s="515"/>
      <c r="AV143" s="511">
        <f t="shared" si="227"/>
        <v>234</v>
      </c>
      <c r="AW143" s="511">
        <f t="shared" si="228"/>
        <v>234</v>
      </c>
      <c r="AX143" s="64"/>
      <c r="AY143" s="65"/>
      <c r="AZ143" s="538"/>
      <c r="BA143" s="562"/>
      <c r="BB143" s="291"/>
      <c r="BC143" s="45">
        <f t="shared" si="229"/>
        <v>0</v>
      </c>
      <c r="BD143" s="44">
        <f t="shared" si="230"/>
        <v>0</v>
      </c>
      <c r="BE143" s="512">
        <f t="shared" si="231"/>
        <v>234</v>
      </c>
      <c r="BF143" s="400"/>
      <c r="BG143" s="210">
        <f t="shared" si="145"/>
        <v>0</v>
      </c>
      <c r="BH143" s="512">
        <f t="shared" si="232"/>
        <v>257.40000000000003</v>
      </c>
      <c r="BI143" s="400"/>
      <c r="BJ143" s="44">
        <f t="shared" si="233"/>
        <v>0</v>
      </c>
      <c r="BK143" s="512">
        <f t="shared" si="234"/>
        <v>269.09999999999997</v>
      </c>
      <c r="BL143" s="400"/>
      <c r="BM143" s="210">
        <f t="shared" si="235"/>
        <v>0</v>
      </c>
      <c r="BN143" s="512">
        <f t="shared" si="236"/>
        <v>280.8</v>
      </c>
      <c r="BO143" s="397">
        <f t="shared" si="237"/>
        <v>0</v>
      </c>
      <c r="BP143" s="210">
        <f t="shared" si="238"/>
        <v>0</v>
      </c>
      <c r="BQ143" s="44">
        <f t="shared" si="239"/>
        <v>0</v>
      </c>
      <c r="BR143" s="215">
        <v>3012</v>
      </c>
      <c r="JY143" s="3"/>
      <c r="JZ143" s="3"/>
      <c r="KA143" s="3"/>
      <c r="KB143" s="3"/>
      <c r="KC143" s="3"/>
      <c r="KD143" s="3"/>
      <c r="KE143" s="3"/>
      <c r="KF143" s="3"/>
      <c r="KG143" s="3"/>
    </row>
    <row r="144" spans="1:293" ht="13" customHeight="1">
      <c r="A144" s="44" t="str">
        <f t="shared" ref="A144" si="240">"SQ6"&amp;REPT(0,4-LEN(BR144))&amp;BR144</f>
        <v>SQ63013</v>
      </c>
      <c r="B144" s="265" t="s">
        <v>235</v>
      </c>
      <c r="C144" s="264" t="s">
        <v>2616</v>
      </c>
      <c r="D144" s="265" t="s">
        <v>544</v>
      </c>
      <c r="E144" s="403"/>
      <c r="F144" s="615" t="s">
        <v>427</v>
      </c>
      <c r="G144" s="616" t="s">
        <v>76</v>
      </c>
      <c r="H144" s="618" t="s">
        <v>77</v>
      </c>
      <c r="I144" s="631" t="s">
        <v>1798</v>
      </c>
      <c r="J144" s="636" t="s">
        <v>1810</v>
      </c>
      <c r="K144" s="636" t="s">
        <v>1797</v>
      </c>
      <c r="L144" s="631" t="s">
        <v>1799</v>
      </c>
      <c r="M144" s="628">
        <v>3.4119999999999999</v>
      </c>
      <c r="N144" s="44">
        <v>3</v>
      </c>
      <c r="O144" s="448"/>
      <c r="P144" s="448"/>
      <c r="Q144" s="49"/>
      <c r="R144" s="123"/>
      <c r="S144" s="51"/>
      <c r="T144" s="52"/>
      <c r="U144" s="124"/>
      <c r="V144" s="54"/>
      <c r="W144" s="520"/>
      <c r="X144" s="56"/>
      <c r="Y144" s="57"/>
      <c r="Z144" s="58"/>
      <c r="AA144" s="561"/>
      <c r="AB144" s="563"/>
      <c r="AC144" s="311"/>
      <c r="AD144" s="213">
        <f t="shared" ref="AD144" si="241">SUM(Q144:AC144)</f>
        <v>0</v>
      </c>
      <c r="AE144" s="61">
        <f t="shared" ref="AE144" si="242">N144*AD144</f>
        <v>0</v>
      </c>
      <c r="AF144" s="62"/>
      <c r="AG144" s="62"/>
      <c r="AH144" s="63"/>
      <c r="AI144" s="62"/>
      <c r="AJ144" s="149"/>
      <c r="AK144" s="149"/>
      <c r="AL144" s="516"/>
      <c r="AM144" s="510"/>
      <c r="AN144" s="62">
        <f>ROUND(CEILING(AR144*('Summary '!$J$4/100+1),5),0)-1</f>
        <v>289</v>
      </c>
      <c r="AO144" s="63">
        <f t="shared" ref="AO144" si="243">IF(P144=TRUE,-0.05,0)</f>
        <v>0</v>
      </c>
      <c r="AP144" s="63">
        <f t="shared" ref="AP144" si="244">IF(O144=TRUE,0.15,0)</f>
        <v>0</v>
      </c>
      <c r="AQ144" s="667"/>
      <c r="AR144" s="62">
        <v>234</v>
      </c>
      <c r="AS144" s="62"/>
      <c r="AT144" s="514"/>
      <c r="AU144" s="515"/>
      <c r="AV144" s="511">
        <f t="shared" ref="AV144" si="245">IF(OrderFormType="Wholesale",CEILING(AR144*ExchRate,ExchRateRoundUpTo),CEILING(AN144*ExchRate,ExchRateRoundUpTo)/1.22)</f>
        <v>234</v>
      </c>
      <c r="AW144" s="511">
        <f t="shared" ref="AW144" si="246">AV144*(1+AO144+AP144)</f>
        <v>234</v>
      </c>
      <c r="AX144" s="64"/>
      <c r="AY144" s="65"/>
      <c r="AZ144" s="538"/>
      <c r="BA144" s="562"/>
      <c r="BB144" s="291"/>
      <c r="BC144" s="45">
        <f t="shared" ref="BC144" si="247">SUM(AX144:BB144)</f>
        <v>0</v>
      </c>
      <c r="BD144" s="44">
        <f t="shared" ref="BD144" si="248">N144*BC144</f>
        <v>0</v>
      </c>
      <c r="BE144" s="512">
        <f t="shared" ref="BE144" si="249">AV144*(1+AO144+AP144)</f>
        <v>234</v>
      </c>
      <c r="BF144" s="400"/>
      <c r="BG144" s="210">
        <f t="shared" ref="BG144" si="250">$N144*BF144</f>
        <v>0</v>
      </c>
      <c r="BH144" s="512">
        <f t="shared" si="232"/>
        <v>257.40000000000003</v>
      </c>
      <c r="BI144" s="400"/>
      <c r="BJ144" s="44">
        <f t="shared" ref="BJ144" si="251">N144*BI144</f>
        <v>0</v>
      </c>
      <c r="BK144" s="512">
        <f t="shared" ref="BK144" si="252">AV144*(1.15+AO144+AP144)</f>
        <v>269.09999999999997</v>
      </c>
      <c r="BL144" s="400"/>
      <c r="BM144" s="210">
        <f t="shared" ref="BM144" si="253">N144*BL144</f>
        <v>0</v>
      </c>
      <c r="BN144" s="512">
        <f t="shared" ref="BN144" si="254">AV144*(1.2+AO144+AP144)</f>
        <v>280.8</v>
      </c>
      <c r="BO144" s="397">
        <f t="shared" ref="BO144" si="255">(AD144*AW144)+(BC144*BE144)+(BF144*BH144)+(BI144*BK144)+(BL144*BN144)</f>
        <v>0</v>
      </c>
      <c r="BP144" s="210">
        <f t="shared" ref="BP144" si="256">AD144+BC144+BF144+BI144+BL144</f>
        <v>0</v>
      </c>
      <c r="BQ144" s="44">
        <f t="shared" ref="BQ144" si="257">N144*BP144</f>
        <v>0</v>
      </c>
      <c r="BR144" s="215">
        <v>3013</v>
      </c>
      <c r="JY144" s="3"/>
      <c r="JZ144" s="3"/>
      <c r="KA144" s="3"/>
      <c r="KB144" s="3"/>
      <c r="KC144" s="3"/>
      <c r="KD144" s="3"/>
      <c r="KE144" s="3"/>
      <c r="KF144" s="3"/>
      <c r="KG144" s="3"/>
    </row>
    <row r="145" spans="1:293" ht="13" customHeight="1">
      <c r="A145" s="44" t="str">
        <f t="shared" si="225"/>
        <v>SQ63014</v>
      </c>
      <c r="B145" s="265" t="s">
        <v>235</v>
      </c>
      <c r="C145" s="265" t="s">
        <v>242</v>
      </c>
      <c r="D145" s="265" t="s">
        <v>544</v>
      </c>
      <c r="E145" s="403"/>
      <c r="F145" s="615" t="s">
        <v>427</v>
      </c>
      <c r="G145" s="616" t="s">
        <v>76</v>
      </c>
      <c r="H145" s="618" t="s">
        <v>77</v>
      </c>
      <c r="I145" s="631" t="s">
        <v>1798</v>
      </c>
      <c r="J145" s="636" t="s">
        <v>1810</v>
      </c>
      <c r="K145" s="636" t="s">
        <v>1797</v>
      </c>
      <c r="L145" s="631" t="s">
        <v>1799</v>
      </c>
      <c r="M145" s="628">
        <v>2.7229999999999999</v>
      </c>
      <c r="N145" s="44">
        <v>5</v>
      </c>
      <c r="O145" s="448"/>
      <c r="P145" s="448"/>
      <c r="Q145" s="49"/>
      <c r="R145" s="123"/>
      <c r="S145" s="51"/>
      <c r="T145" s="52"/>
      <c r="U145" s="124"/>
      <c r="V145" s="54"/>
      <c r="W145" s="520"/>
      <c r="X145" s="56"/>
      <c r="Y145" s="57"/>
      <c r="Z145" s="58"/>
      <c r="AA145" s="561"/>
      <c r="AB145" s="563"/>
      <c r="AC145" s="311"/>
      <c r="AD145" s="213">
        <f t="shared" si="130"/>
        <v>0</v>
      </c>
      <c r="AE145" s="61">
        <f t="shared" si="226"/>
        <v>0</v>
      </c>
      <c r="AF145" s="62"/>
      <c r="AG145" s="62"/>
      <c r="AH145" s="63"/>
      <c r="AI145" s="62"/>
      <c r="AJ145" s="149"/>
      <c r="AK145" s="149"/>
      <c r="AL145" s="516"/>
      <c r="AM145" s="510"/>
      <c r="AN145" s="62">
        <f>ROUND(CEILING(AR145*('Summary '!$J$4/100+1),5),0)-1</f>
        <v>269</v>
      </c>
      <c r="AO145" s="63">
        <f t="shared" si="53"/>
        <v>0</v>
      </c>
      <c r="AP145" s="63">
        <f t="shared" si="54"/>
        <v>0</v>
      </c>
      <c r="AQ145" s="667"/>
      <c r="AR145" s="62">
        <v>219</v>
      </c>
      <c r="AS145" s="62"/>
      <c r="AT145" s="514"/>
      <c r="AU145" s="515"/>
      <c r="AV145" s="511">
        <f t="shared" si="227"/>
        <v>219</v>
      </c>
      <c r="AW145" s="511">
        <f t="shared" si="228"/>
        <v>219</v>
      </c>
      <c r="AX145" s="64"/>
      <c r="AY145" s="65"/>
      <c r="AZ145" s="538"/>
      <c r="BA145" s="562"/>
      <c r="BB145" s="291"/>
      <c r="BC145" s="45">
        <f t="shared" si="229"/>
        <v>0</v>
      </c>
      <c r="BD145" s="44">
        <f t="shared" si="230"/>
        <v>0</v>
      </c>
      <c r="BE145" s="512">
        <f t="shared" si="231"/>
        <v>219</v>
      </c>
      <c r="BF145" s="400"/>
      <c r="BG145" s="210">
        <f t="shared" si="145"/>
        <v>0</v>
      </c>
      <c r="BH145" s="512">
        <f t="shared" si="232"/>
        <v>240.9</v>
      </c>
      <c r="BI145" s="400"/>
      <c r="BJ145" s="44">
        <f t="shared" si="233"/>
        <v>0</v>
      </c>
      <c r="BK145" s="512">
        <f t="shared" si="234"/>
        <v>251.85</v>
      </c>
      <c r="BL145" s="400"/>
      <c r="BM145" s="210">
        <f t="shared" si="235"/>
        <v>0</v>
      </c>
      <c r="BN145" s="512">
        <f t="shared" si="236"/>
        <v>262.8</v>
      </c>
      <c r="BO145" s="397">
        <f t="shared" si="237"/>
        <v>0</v>
      </c>
      <c r="BP145" s="210">
        <f t="shared" si="238"/>
        <v>0</v>
      </c>
      <c r="BQ145" s="44">
        <f t="shared" si="239"/>
        <v>0</v>
      </c>
      <c r="BR145" s="215">
        <v>3014</v>
      </c>
      <c r="JY145" s="3"/>
      <c r="JZ145" s="3"/>
      <c r="KA145" s="3"/>
      <c r="KB145" s="3"/>
      <c r="KC145" s="3"/>
      <c r="KD145" s="3"/>
      <c r="KE145" s="3"/>
      <c r="KF145" s="3"/>
      <c r="KG145" s="3"/>
    </row>
    <row r="146" spans="1:293" ht="13" customHeight="1">
      <c r="A146" s="44" t="str">
        <f t="shared" si="225"/>
        <v>SQ63015</v>
      </c>
      <c r="B146" s="265" t="s">
        <v>235</v>
      </c>
      <c r="C146" s="265" t="s">
        <v>243</v>
      </c>
      <c r="D146" s="265" t="s">
        <v>544</v>
      </c>
      <c r="E146" s="403"/>
      <c r="F146" s="615" t="s">
        <v>427</v>
      </c>
      <c r="G146" s="616" t="s">
        <v>76</v>
      </c>
      <c r="H146" s="617" t="s">
        <v>74</v>
      </c>
      <c r="I146" s="634" t="s">
        <v>1798</v>
      </c>
      <c r="J146" s="636" t="s">
        <v>1810</v>
      </c>
      <c r="K146" s="636" t="s">
        <v>1797</v>
      </c>
      <c r="L146" s="634" t="s">
        <v>1799</v>
      </c>
      <c r="M146" s="628">
        <v>1.911</v>
      </c>
      <c r="N146" s="44">
        <v>5</v>
      </c>
      <c r="O146" s="210"/>
      <c r="P146" s="210"/>
      <c r="Q146" s="49"/>
      <c r="R146" s="123"/>
      <c r="S146" s="51"/>
      <c r="T146" s="52"/>
      <c r="U146" s="124"/>
      <c r="V146" s="54"/>
      <c r="W146" s="520"/>
      <c r="X146" s="56"/>
      <c r="Y146" s="57"/>
      <c r="Z146" s="58"/>
      <c r="AA146" s="561"/>
      <c r="AB146" s="563"/>
      <c r="AC146" s="311"/>
      <c r="AD146" s="213">
        <f t="shared" si="130"/>
        <v>0</v>
      </c>
      <c r="AE146" s="61">
        <f t="shared" si="226"/>
        <v>0</v>
      </c>
      <c r="AF146" s="62"/>
      <c r="AG146" s="62"/>
      <c r="AH146" s="63"/>
      <c r="AI146" s="62"/>
      <c r="AJ146" s="149"/>
      <c r="AK146" s="149"/>
      <c r="AL146" s="516"/>
      <c r="AM146" s="510"/>
      <c r="AN146" s="62">
        <f>ROUND(CEILING(AR146*('Summary '!$J$4/100+1),5),0)-1</f>
        <v>214</v>
      </c>
      <c r="AO146" s="63">
        <f t="shared" si="53"/>
        <v>0</v>
      </c>
      <c r="AP146" s="63">
        <f t="shared" si="54"/>
        <v>0</v>
      </c>
      <c r="AQ146" s="667"/>
      <c r="AR146" s="62">
        <v>174</v>
      </c>
      <c r="AS146" s="62"/>
      <c r="AT146" s="514"/>
      <c r="AU146" s="515"/>
      <c r="AV146" s="511">
        <f t="shared" si="227"/>
        <v>174</v>
      </c>
      <c r="AW146" s="511">
        <f t="shared" si="228"/>
        <v>174</v>
      </c>
      <c r="AX146" s="64"/>
      <c r="AY146" s="65"/>
      <c r="AZ146" s="538"/>
      <c r="BA146" s="562"/>
      <c r="BB146" s="291"/>
      <c r="BC146" s="45">
        <f t="shared" si="229"/>
        <v>0</v>
      </c>
      <c r="BD146" s="44">
        <f t="shared" si="230"/>
        <v>0</v>
      </c>
      <c r="BE146" s="512">
        <f t="shared" si="231"/>
        <v>174</v>
      </c>
      <c r="BF146" s="400"/>
      <c r="BG146" s="210">
        <f t="shared" si="145"/>
        <v>0</v>
      </c>
      <c r="BH146" s="512">
        <f t="shared" si="232"/>
        <v>191.4</v>
      </c>
      <c r="BI146" s="400"/>
      <c r="BJ146" s="44">
        <f t="shared" si="233"/>
        <v>0</v>
      </c>
      <c r="BK146" s="512">
        <f t="shared" si="234"/>
        <v>200.1</v>
      </c>
      <c r="BL146" s="400"/>
      <c r="BM146" s="210">
        <f t="shared" si="235"/>
        <v>0</v>
      </c>
      <c r="BN146" s="512">
        <f t="shared" si="236"/>
        <v>208.79999999999998</v>
      </c>
      <c r="BO146" s="397">
        <f t="shared" si="237"/>
        <v>0</v>
      </c>
      <c r="BP146" s="210">
        <f t="shared" si="238"/>
        <v>0</v>
      </c>
      <c r="BQ146" s="44">
        <f t="shared" si="239"/>
        <v>0</v>
      </c>
      <c r="BR146" s="215">
        <v>3015</v>
      </c>
      <c r="JY146" s="3"/>
      <c r="JZ146" s="3"/>
      <c r="KA146" s="3"/>
      <c r="KB146" s="3"/>
      <c r="KC146" s="3"/>
      <c r="KD146" s="3"/>
      <c r="KE146" s="3"/>
      <c r="KF146" s="3"/>
      <c r="KG146" s="3"/>
    </row>
    <row r="147" spans="1:293" ht="13" customHeight="1">
      <c r="A147" s="44" t="str">
        <f t="shared" si="225"/>
        <v>SQ63016</v>
      </c>
      <c r="B147" s="265" t="s">
        <v>235</v>
      </c>
      <c r="C147" s="265" t="s">
        <v>244</v>
      </c>
      <c r="D147" s="265" t="s">
        <v>544</v>
      </c>
      <c r="E147" s="403"/>
      <c r="F147" s="615" t="s">
        <v>427</v>
      </c>
      <c r="G147" s="616" t="s">
        <v>76</v>
      </c>
      <c r="H147" s="617" t="s">
        <v>74</v>
      </c>
      <c r="I147" s="634" t="s">
        <v>1798</v>
      </c>
      <c r="J147" s="636" t="s">
        <v>1810</v>
      </c>
      <c r="K147" s="636" t="s">
        <v>1797</v>
      </c>
      <c r="L147" s="634" t="s">
        <v>1799</v>
      </c>
      <c r="M147" s="628">
        <v>2.1030000000000002</v>
      </c>
      <c r="N147" s="44">
        <v>10</v>
      </c>
      <c r="O147" s="210"/>
      <c r="P147" s="210"/>
      <c r="Q147" s="49"/>
      <c r="R147" s="123"/>
      <c r="S147" s="51"/>
      <c r="T147" s="52"/>
      <c r="U147" s="124"/>
      <c r="V147" s="54"/>
      <c r="W147" s="520"/>
      <c r="X147" s="56"/>
      <c r="Y147" s="57"/>
      <c r="Z147" s="58"/>
      <c r="AA147" s="561"/>
      <c r="AB147" s="563"/>
      <c r="AC147" s="311"/>
      <c r="AD147" s="213">
        <f t="shared" si="130"/>
        <v>0</v>
      </c>
      <c r="AE147" s="61">
        <f t="shared" si="226"/>
        <v>0</v>
      </c>
      <c r="AF147" s="62"/>
      <c r="AG147" s="62"/>
      <c r="AH147" s="63"/>
      <c r="AI147" s="62"/>
      <c r="AJ147" s="149"/>
      <c r="AK147" s="149"/>
      <c r="AL147" s="516"/>
      <c r="AM147" s="510"/>
      <c r="AN147" s="62">
        <f>ROUND(CEILING(AR147*('Summary '!$J$4/100+1),5),0)-1</f>
        <v>169</v>
      </c>
      <c r="AO147" s="63">
        <f t="shared" si="53"/>
        <v>0</v>
      </c>
      <c r="AP147" s="63">
        <f t="shared" si="54"/>
        <v>0</v>
      </c>
      <c r="AQ147" s="667"/>
      <c r="AR147" s="62">
        <v>139</v>
      </c>
      <c r="AS147" s="62"/>
      <c r="AT147" s="514"/>
      <c r="AU147" s="515"/>
      <c r="AV147" s="511">
        <f t="shared" si="227"/>
        <v>139</v>
      </c>
      <c r="AW147" s="511">
        <f t="shared" si="228"/>
        <v>139</v>
      </c>
      <c r="AX147" s="64"/>
      <c r="AY147" s="65"/>
      <c r="AZ147" s="538"/>
      <c r="BA147" s="562"/>
      <c r="BB147" s="291"/>
      <c r="BC147" s="45">
        <f t="shared" si="229"/>
        <v>0</v>
      </c>
      <c r="BD147" s="44">
        <f t="shared" si="230"/>
        <v>0</v>
      </c>
      <c r="BE147" s="512">
        <f t="shared" si="231"/>
        <v>139</v>
      </c>
      <c r="BF147" s="400"/>
      <c r="BG147" s="210">
        <f t="shared" si="145"/>
        <v>0</v>
      </c>
      <c r="BH147" s="512">
        <f t="shared" si="232"/>
        <v>152.9</v>
      </c>
      <c r="BI147" s="400"/>
      <c r="BJ147" s="44">
        <f t="shared" si="233"/>
        <v>0</v>
      </c>
      <c r="BK147" s="512">
        <f t="shared" si="234"/>
        <v>159.85</v>
      </c>
      <c r="BL147" s="400"/>
      <c r="BM147" s="210">
        <f t="shared" si="235"/>
        <v>0</v>
      </c>
      <c r="BN147" s="512">
        <f t="shared" si="236"/>
        <v>166.79999999999998</v>
      </c>
      <c r="BO147" s="397">
        <f t="shared" si="237"/>
        <v>0</v>
      </c>
      <c r="BP147" s="210">
        <f t="shared" si="238"/>
        <v>0</v>
      </c>
      <c r="BQ147" s="44">
        <f t="shared" si="239"/>
        <v>0</v>
      </c>
      <c r="BR147" s="215">
        <v>3016</v>
      </c>
      <c r="JY147" s="3"/>
      <c r="JZ147" s="3"/>
      <c r="KA147" s="3"/>
      <c r="KB147" s="3"/>
      <c r="KC147" s="3"/>
      <c r="KD147" s="3"/>
      <c r="KE147" s="3"/>
      <c r="KF147" s="3"/>
      <c r="KG147" s="3"/>
    </row>
    <row r="148" spans="1:293" ht="13" customHeight="1">
      <c r="A148" s="44" t="str">
        <f t="shared" si="225"/>
        <v>SQ63025</v>
      </c>
      <c r="B148" s="265" t="s">
        <v>235</v>
      </c>
      <c r="C148" s="265" t="s">
        <v>245</v>
      </c>
      <c r="D148" s="265" t="s">
        <v>544</v>
      </c>
      <c r="E148" s="403"/>
      <c r="F148" s="615" t="s">
        <v>427</v>
      </c>
      <c r="G148" s="616" t="s">
        <v>76</v>
      </c>
      <c r="H148" s="617" t="s">
        <v>74</v>
      </c>
      <c r="I148" s="634" t="s">
        <v>1798</v>
      </c>
      <c r="J148" s="636" t="s">
        <v>1810</v>
      </c>
      <c r="K148" s="636" t="s">
        <v>1797</v>
      </c>
      <c r="L148" s="634" t="s">
        <v>1799</v>
      </c>
      <c r="M148" s="628">
        <v>2.008</v>
      </c>
      <c r="N148" s="44">
        <v>5</v>
      </c>
      <c r="O148" s="210"/>
      <c r="P148" s="210"/>
      <c r="Q148" s="49"/>
      <c r="R148" s="123"/>
      <c r="S148" s="51"/>
      <c r="T148" s="52"/>
      <c r="U148" s="124"/>
      <c r="V148" s="54"/>
      <c r="W148" s="520"/>
      <c r="X148" s="56"/>
      <c r="Y148" s="57"/>
      <c r="Z148" s="58"/>
      <c r="AA148" s="561"/>
      <c r="AB148" s="563"/>
      <c r="AC148" s="311"/>
      <c r="AD148" s="213">
        <f t="shared" si="130"/>
        <v>0</v>
      </c>
      <c r="AE148" s="61">
        <f t="shared" si="226"/>
        <v>0</v>
      </c>
      <c r="AF148" s="62"/>
      <c r="AG148" s="62"/>
      <c r="AH148" s="63"/>
      <c r="AI148" s="62"/>
      <c r="AJ148" s="149"/>
      <c r="AK148" s="149"/>
      <c r="AL148" s="516"/>
      <c r="AM148" s="510"/>
      <c r="AN148" s="62">
        <f>ROUND(CEILING(AR148*('Summary '!$J$4/100+1),5),0)-1</f>
        <v>149</v>
      </c>
      <c r="AO148" s="63">
        <f t="shared" si="53"/>
        <v>0</v>
      </c>
      <c r="AP148" s="63">
        <f t="shared" si="54"/>
        <v>0</v>
      </c>
      <c r="AQ148" s="667"/>
      <c r="AR148" s="62">
        <v>119</v>
      </c>
      <c r="AS148" s="62"/>
      <c r="AT148" s="514"/>
      <c r="AU148" s="515"/>
      <c r="AV148" s="511">
        <f t="shared" si="227"/>
        <v>119</v>
      </c>
      <c r="AW148" s="511">
        <f t="shared" si="228"/>
        <v>119</v>
      </c>
      <c r="AX148" s="64"/>
      <c r="AY148" s="65"/>
      <c r="AZ148" s="538"/>
      <c r="BA148" s="562"/>
      <c r="BB148" s="291"/>
      <c r="BC148" s="45">
        <f t="shared" si="229"/>
        <v>0</v>
      </c>
      <c r="BD148" s="44">
        <f t="shared" si="230"/>
        <v>0</v>
      </c>
      <c r="BE148" s="512">
        <f t="shared" si="231"/>
        <v>119</v>
      </c>
      <c r="BF148" s="400"/>
      <c r="BG148" s="210">
        <f t="shared" si="145"/>
        <v>0</v>
      </c>
      <c r="BH148" s="512">
        <f t="shared" si="232"/>
        <v>130.9</v>
      </c>
      <c r="BI148" s="400"/>
      <c r="BJ148" s="44">
        <f t="shared" si="233"/>
        <v>0</v>
      </c>
      <c r="BK148" s="512">
        <f t="shared" si="234"/>
        <v>136.85</v>
      </c>
      <c r="BL148" s="400"/>
      <c r="BM148" s="210">
        <f t="shared" si="235"/>
        <v>0</v>
      </c>
      <c r="BN148" s="512">
        <f t="shared" si="236"/>
        <v>142.79999999999998</v>
      </c>
      <c r="BO148" s="397">
        <f t="shared" si="237"/>
        <v>0</v>
      </c>
      <c r="BP148" s="210">
        <f t="shared" si="238"/>
        <v>0</v>
      </c>
      <c r="BQ148" s="44">
        <f t="shared" si="239"/>
        <v>0</v>
      </c>
      <c r="BR148" s="215">
        <v>3025</v>
      </c>
      <c r="JY148" s="3"/>
      <c r="JZ148" s="3"/>
      <c r="KA148" s="3"/>
      <c r="KB148" s="3"/>
      <c r="KC148" s="3"/>
      <c r="KD148" s="3"/>
      <c r="KE148" s="3"/>
      <c r="KF148" s="3"/>
      <c r="KG148" s="3"/>
    </row>
    <row r="149" spans="1:293" ht="13" customHeight="1">
      <c r="A149" s="44" t="str">
        <f t="shared" si="225"/>
        <v>SQ63033</v>
      </c>
      <c r="B149" s="265" t="s">
        <v>235</v>
      </c>
      <c r="C149" s="265" t="s">
        <v>336</v>
      </c>
      <c r="D149" s="265" t="s">
        <v>544</v>
      </c>
      <c r="E149" s="403"/>
      <c r="F149" s="614" t="s">
        <v>67</v>
      </c>
      <c r="G149" s="616" t="s">
        <v>67</v>
      </c>
      <c r="H149" s="617" t="s">
        <v>74</v>
      </c>
      <c r="I149" s="634" t="s">
        <v>1798</v>
      </c>
      <c r="J149" s="636" t="s">
        <v>1810</v>
      </c>
      <c r="K149" s="636" t="s">
        <v>1797</v>
      </c>
      <c r="L149" s="634" t="s">
        <v>1799</v>
      </c>
      <c r="M149" s="628">
        <v>1.2927</v>
      </c>
      <c r="N149" s="44">
        <v>20</v>
      </c>
      <c r="O149" s="210"/>
      <c r="P149" s="210"/>
      <c r="Q149" s="49"/>
      <c r="R149" s="123"/>
      <c r="S149" s="51"/>
      <c r="T149" s="52"/>
      <c r="U149" s="124"/>
      <c r="V149" s="54"/>
      <c r="W149" s="520"/>
      <c r="X149" s="56"/>
      <c r="Y149" s="57"/>
      <c r="Z149" s="58"/>
      <c r="AA149" s="561"/>
      <c r="AB149" s="563"/>
      <c r="AC149" s="311"/>
      <c r="AD149" s="213">
        <f t="shared" si="130"/>
        <v>0</v>
      </c>
      <c r="AE149" s="61">
        <f t="shared" si="226"/>
        <v>0</v>
      </c>
      <c r="AF149" s="62"/>
      <c r="AG149" s="62"/>
      <c r="AH149" s="63"/>
      <c r="AI149" s="149"/>
      <c r="AJ149" s="149"/>
      <c r="AK149" s="149"/>
      <c r="AL149" s="516"/>
      <c r="AM149" s="510"/>
      <c r="AN149" s="62">
        <f>ROUND(CEILING(AR149*('Summary '!$J$4/100+1),5),0)-1</f>
        <v>159</v>
      </c>
      <c r="AO149" s="63">
        <f t="shared" si="53"/>
        <v>0</v>
      </c>
      <c r="AP149" s="63">
        <f t="shared" si="54"/>
        <v>0</v>
      </c>
      <c r="AQ149" s="667"/>
      <c r="AR149" s="62">
        <v>129</v>
      </c>
      <c r="AS149" s="62"/>
      <c r="AT149" s="514"/>
      <c r="AU149" s="515"/>
      <c r="AV149" s="511">
        <f t="shared" si="227"/>
        <v>129</v>
      </c>
      <c r="AW149" s="511">
        <f t="shared" si="228"/>
        <v>129</v>
      </c>
      <c r="AX149" s="64"/>
      <c r="AY149" s="65"/>
      <c r="AZ149" s="538"/>
      <c r="BA149" s="562"/>
      <c r="BB149" s="291"/>
      <c r="BC149" s="45">
        <f t="shared" si="229"/>
        <v>0</v>
      </c>
      <c r="BD149" s="44">
        <f t="shared" si="230"/>
        <v>0</v>
      </c>
      <c r="BE149" s="512">
        <f t="shared" si="231"/>
        <v>129</v>
      </c>
      <c r="BF149" s="400"/>
      <c r="BG149" s="210">
        <f t="shared" si="145"/>
        <v>0</v>
      </c>
      <c r="BH149" s="512">
        <f t="shared" si="232"/>
        <v>141.9</v>
      </c>
      <c r="BI149" s="400"/>
      <c r="BJ149" s="44">
        <f t="shared" si="233"/>
        <v>0</v>
      </c>
      <c r="BK149" s="512">
        <f t="shared" si="234"/>
        <v>148.35</v>
      </c>
      <c r="BL149" s="400"/>
      <c r="BM149" s="210">
        <f t="shared" si="235"/>
        <v>0</v>
      </c>
      <c r="BN149" s="512">
        <f t="shared" si="236"/>
        <v>154.79999999999998</v>
      </c>
      <c r="BO149" s="397">
        <f t="shared" si="237"/>
        <v>0</v>
      </c>
      <c r="BP149" s="210">
        <f t="shared" si="238"/>
        <v>0</v>
      </c>
      <c r="BQ149" s="44">
        <f t="shared" si="239"/>
        <v>0</v>
      </c>
      <c r="BR149" s="215">
        <v>3033</v>
      </c>
      <c r="JY149" s="3"/>
      <c r="JZ149" s="3"/>
      <c r="KA149" s="3"/>
      <c r="KB149" s="3"/>
      <c r="KC149" s="3"/>
      <c r="KD149" s="3"/>
      <c r="KE149" s="3"/>
      <c r="KF149" s="3"/>
      <c r="KG149" s="3"/>
    </row>
    <row r="150" spans="1:293" ht="13" customHeight="1">
      <c r="A150" s="44" t="str">
        <f t="shared" si="225"/>
        <v>SQ61908</v>
      </c>
      <c r="B150" s="150" t="s">
        <v>65</v>
      </c>
      <c r="C150" s="150" t="s">
        <v>488</v>
      </c>
      <c r="D150" s="150" t="s">
        <v>65</v>
      </c>
      <c r="E150" s="445"/>
      <c r="F150" s="618" t="s">
        <v>1772</v>
      </c>
      <c r="G150" s="657" t="s">
        <v>2134</v>
      </c>
      <c r="H150" s="617" t="s">
        <v>74</v>
      </c>
      <c r="I150" s="634" t="s">
        <v>1798</v>
      </c>
      <c r="J150" s="636" t="s">
        <v>1810</v>
      </c>
      <c r="K150" s="636" t="s">
        <v>1797</v>
      </c>
      <c r="L150" s="634" t="s">
        <v>1799</v>
      </c>
      <c r="M150" s="628">
        <v>1.7</v>
      </c>
      <c r="N150" s="44">
        <v>1</v>
      </c>
      <c r="O150" s="210"/>
      <c r="P150" s="210"/>
      <c r="Q150" s="49"/>
      <c r="R150" s="123"/>
      <c r="S150" s="51"/>
      <c r="T150" s="52"/>
      <c r="U150" s="124"/>
      <c r="V150" s="54"/>
      <c r="W150" s="55"/>
      <c r="X150" s="56"/>
      <c r="Y150" s="57"/>
      <c r="Z150" s="58"/>
      <c r="AA150" s="125"/>
      <c r="AB150" s="69"/>
      <c r="AC150" s="69"/>
      <c r="AD150" s="213">
        <f t="shared" si="130"/>
        <v>0</v>
      </c>
      <c r="AE150" s="61">
        <f t="shared" si="226"/>
        <v>0</v>
      </c>
      <c r="AF150" s="62"/>
      <c r="AG150" s="62"/>
      <c r="AH150" s="63"/>
      <c r="AI150" s="62"/>
      <c r="AJ150" s="62"/>
      <c r="AK150" s="62"/>
      <c r="AL150" s="516"/>
      <c r="AM150" s="510"/>
      <c r="AN150" s="62">
        <f>ROUND(CEILING(AR150*('Summary '!$J$4/100+1),5),0)-1</f>
        <v>294</v>
      </c>
      <c r="AO150" s="63">
        <f t="shared" si="53"/>
        <v>0</v>
      </c>
      <c r="AP150" s="63">
        <f t="shared" si="54"/>
        <v>0</v>
      </c>
      <c r="AQ150" s="63"/>
      <c r="AR150" s="62">
        <v>239</v>
      </c>
      <c r="AS150" s="62"/>
      <c r="AT150" s="514"/>
      <c r="AU150" s="515"/>
      <c r="AV150" s="511">
        <f t="shared" si="227"/>
        <v>239</v>
      </c>
      <c r="AW150" s="511">
        <f t="shared" si="228"/>
        <v>239</v>
      </c>
      <c r="AX150" s="64"/>
      <c r="AY150" s="65"/>
      <c r="AZ150" s="66"/>
      <c r="BA150" s="126"/>
      <c r="BB150" s="291"/>
      <c r="BC150" s="45">
        <f t="shared" si="229"/>
        <v>0</v>
      </c>
      <c r="BD150" s="44">
        <f t="shared" si="230"/>
        <v>0</v>
      </c>
      <c r="BE150" s="512">
        <f t="shared" ref="BE150:BE159" si="258">AV150*(1.05+AO150+AP150)</f>
        <v>250.95000000000002</v>
      </c>
      <c r="BF150" s="69"/>
      <c r="BG150" s="210">
        <f t="shared" si="145"/>
        <v>0</v>
      </c>
      <c r="BH150" s="512">
        <f t="shared" si="232"/>
        <v>262.90000000000003</v>
      </c>
      <c r="BI150" s="400"/>
      <c r="BJ150" s="44">
        <f t="shared" si="233"/>
        <v>0</v>
      </c>
      <c r="BK150" s="512">
        <f t="shared" si="234"/>
        <v>274.84999999999997</v>
      </c>
      <c r="BL150" s="400"/>
      <c r="BM150" s="210">
        <f t="shared" si="235"/>
        <v>0</v>
      </c>
      <c r="BN150" s="512">
        <f t="shared" si="236"/>
        <v>286.8</v>
      </c>
      <c r="BO150" s="397">
        <f t="shared" si="237"/>
        <v>0</v>
      </c>
      <c r="BP150" s="210">
        <f t="shared" si="238"/>
        <v>0</v>
      </c>
      <c r="BQ150" s="44">
        <f t="shared" si="239"/>
        <v>0</v>
      </c>
      <c r="BR150" s="70">
        <v>1908</v>
      </c>
      <c r="JY150" s="3"/>
      <c r="JZ150" s="3"/>
      <c r="KA150" s="3"/>
      <c r="KB150" s="3"/>
      <c r="KC150" s="3"/>
      <c r="KD150" s="3"/>
      <c r="KE150" s="3"/>
      <c r="KF150" s="3"/>
      <c r="KG150" s="3"/>
    </row>
    <row r="151" spans="1:293" ht="13" customHeight="1">
      <c r="A151" s="44" t="str">
        <f t="shared" si="225"/>
        <v>SQ61909</v>
      </c>
      <c r="B151" s="150" t="s">
        <v>65</v>
      </c>
      <c r="C151" s="150" t="s">
        <v>489</v>
      </c>
      <c r="D151" s="150" t="s">
        <v>65</v>
      </c>
      <c r="E151" s="445"/>
      <c r="F151" s="618" t="s">
        <v>1772</v>
      </c>
      <c r="G151" s="657" t="s">
        <v>2135</v>
      </c>
      <c r="H151" s="617" t="s">
        <v>74</v>
      </c>
      <c r="I151" s="634" t="s">
        <v>1798</v>
      </c>
      <c r="J151" s="636" t="s">
        <v>1810</v>
      </c>
      <c r="K151" s="636" t="s">
        <v>1797</v>
      </c>
      <c r="L151" s="634" t="s">
        <v>1799</v>
      </c>
      <c r="M151" s="628">
        <v>1.8</v>
      </c>
      <c r="N151" s="44">
        <v>1</v>
      </c>
      <c r="O151" s="210"/>
      <c r="P151" s="210"/>
      <c r="Q151" s="49"/>
      <c r="R151" s="123"/>
      <c r="S151" s="51"/>
      <c r="T151" s="52"/>
      <c r="U151" s="124"/>
      <c r="V151" s="54"/>
      <c r="W151" s="55"/>
      <c r="X151" s="56"/>
      <c r="Y151" s="57"/>
      <c r="Z151" s="58"/>
      <c r="AA151" s="125"/>
      <c r="AB151" s="69"/>
      <c r="AC151" s="69"/>
      <c r="AD151" s="213">
        <f t="shared" si="130"/>
        <v>0</v>
      </c>
      <c r="AE151" s="61">
        <f t="shared" si="226"/>
        <v>0</v>
      </c>
      <c r="AF151" s="62"/>
      <c r="AG151" s="62"/>
      <c r="AH151" s="63"/>
      <c r="AI151" s="62"/>
      <c r="AJ151" s="62"/>
      <c r="AK151" s="62"/>
      <c r="AL151" s="516"/>
      <c r="AM151" s="510"/>
      <c r="AN151" s="62">
        <f>ROUND(CEILING(AR151*('Summary '!$J$4/100+1),5),0)-1</f>
        <v>294</v>
      </c>
      <c r="AO151" s="63">
        <f t="shared" ref="AO151:AO189" si="259">IF(P151=TRUE,-0.05,0)</f>
        <v>0</v>
      </c>
      <c r="AP151" s="63">
        <f t="shared" ref="AP151:AP189" si="260">IF(O151=TRUE,0.15,0)</f>
        <v>0</v>
      </c>
      <c r="AQ151" s="63"/>
      <c r="AR151" s="62">
        <v>239</v>
      </c>
      <c r="AS151" s="62"/>
      <c r="AT151" s="514"/>
      <c r="AU151" s="515"/>
      <c r="AV151" s="511">
        <f t="shared" si="227"/>
        <v>239</v>
      </c>
      <c r="AW151" s="511">
        <f t="shared" si="228"/>
        <v>239</v>
      </c>
      <c r="AX151" s="64"/>
      <c r="AY151" s="65"/>
      <c r="AZ151" s="66"/>
      <c r="BA151" s="126"/>
      <c r="BB151" s="291"/>
      <c r="BC151" s="45">
        <f t="shared" si="229"/>
        <v>0</v>
      </c>
      <c r="BD151" s="44">
        <f t="shared" si="230"/>
        <v>0</v>
      </c>
      <c r="BE151" s="512">
        <f t="shared" si="258"/>
        <v>250.95000000000002</v>
      </c>
      <c r="BF151" s="69"/>
      <c r="BG151" s="210">
        <f t="shared" si="145"/>
        <v>0</v>
      </c>
      <c r="BH151" s="512">
        <f t="shared" si="232"/>
        <v>262.90000000000003</v>
      </c>
      <c r="BI151" s="400"/>
      <c r="BJ151" s="44">
        <f t="shared" si="233"/>
        <v>0</v>
      </c>
      <c r="BK151" s="512">
        <f t="shared" si="234"/>
        <v>274.84999999999997</v>
      </c>
      <c r="BL151" s="400"/>
      <c r="BM151" s="210">
        <f t="shared" si="235"/>
        <v>0</v>
      </c>
      <c r="BN151" s="512">
        <f t="shared" si="236"/>
        <v>286.8</v>
      </c>
      <c r="BO151" s="397">
        <f t="shared" si="237"/>
        <v>0</v>
      </c>
      <c r="BP151" s="210">
        <f t="shared" si="238"/>
        <v>0</v>
      </c>
      <c r="BQ151" s="44">
        <f t="shared" si="239"/>
        <v>0</v>
      </c>
      <c r="BR151" s="70">
        <v>1909</v>
      </c>
      <c r="JY151" s="3"/>
      <c r="JZ151" s="3"/>
      <c r="KA151" s="3"/>
      <c r="KB151" s="3"/>
      <c r="KC151" s="3"/>
      <c r="KD151" s="3"/>
      <c r="KE151" s="3"/>
      <c r="KF151" s="3"/>
      <c r="KG151" s="3"/>
    </row>
    <row r="152" spans="1:293" ht="13" customHeight="1">
      <c r="A152" s="44" t="str">
        <f t="shared" si="225"/>
        <v>SQ61910</v>
      </c>
      <c r="B152" s="150" t="s">
        <v>65</v>
      </c>
      <c r="C152" s="150" t="s">
        <v>490</v>
      </c>
      <c r="D152" s="150" t="s">
        <v>65</v>
      </c>
      <c r="E152" s="445"/>
      <c r="F152" s="618" t="s">
        <v>1772</v>
      </c>
      <c r="G152" s="657" t="s">
        <v>2136</v>
      </c>
      <c r="H152" s="617" t="s">
        <v>74</v>
      </c>
      <c r="I152" s="634" t="s">
        <v>1798</v>
      </c>
      <c r="J152" s="636" t="s">
        <v>1810</v>
      </c>
      <c r="K152" s="636" t="s">
        <v>1797</v>
      </c>
      <c r="L152" s="634" t="s">
        <v>1799</v>
      </c>
      <c r="M152" s="628">
        <v>2.1</v>
      </c>
      <c r="N152" s="44">
        <v>1</v>
      </c>
      <c r="O152" s="210"/>
      <c r="P152" s="210"/>
      <c r="Q152" s="49"/>
      <c r="R152" s="123"/>
      <c r="S152" s="51"/>
      <c r="T152" s="52"/>
      <c r="U152" s="124"/>
      <c r="V152" s="54"/>
      <c r="W152" s="55"/>
      <c r="X152" s="56"/>
      <c r="Y152" s="57"/>
      <c r="Z152" s="58"/>
      <c r="AA152" s="125"/>
      <c r="AB152" s="69"/>
      <c r="AC152" s="69"/>
      <c r="AD152" s="213">
        <f t="shared" si="130"/>
        <v>0</v>
      </c>
      <c r="AE152" s="61">
        <f t="shared" si="226"/>
        <v>0</v>
      </c>
      <c r="AF152" s="62"/>
      <c r="AG152" s="62"/>
      <c r="AH152" s="63"/>
      <c r="AI152" s="62"/>
      <c r="AJ152" s="62"/>
      <c r="AK152" s="62"/>
      <c r="AL152" s="516"/>
      <c r="AM152" s="510"/>
      <c r="AN152" s="62">
        <f>ROUND(CEILING(AR152*('Summary '!$J$4/100+1),5),0)-1</f>
        <v>299</v>
      </c>
      <c r="AO152" s="63">
        <f t="shared" si="259"/>
        <v>0</v>
      </c>
      <c r="AP152" s="63">
        <f t="shared" si="260"/>
        <v>0</v>
      </c>
      <c r="AQ152" s="63"/>
      <c r="AR152" s="62">
        <v>244</v>
      </c>
      <c r="AS152" s="62"/>
      <c r="AT152" s="514"/>
      <c r="AU152" s="515"/>
      <c r="AV152" s="511">
        <f t="shared" si="227"/>
        <v>244</v>
      </c>
      <c r="AW152" s="511">
        <f t="shared" si="228"/>
        <v>244</v>
      </c>
      <c r="AX152" s="64"/>
      <c r="AY152" s="65"/>
      <c r="AZ152" s="66"/>
      <c r="BA152" s="126"/>
      <c r="BB152" s="291"/>
      <c r="BC152" s="45">
        <f t="shared" si="229"/>
        <v>0</v>
      </c>
      <c r="BD152" s="44">
        <f t="shared" si="230"/>
        <v>0</v>
      </c>
      <c r="BE152" s="512">
        <f t="shared" si="258"/>
        <v>256.2</v>
      </c>
      <c r="BF152" s="69"/>
      <c r="BG152" s="210">
        <f t="shared" si="145"/>
        <v>0</v>
      </c>
      <c r="BH152" s="512">
        <f t="shared" si="232"/>
        <v>268.40000000000003</v>
      </c>
      <c r="BI152" s="400"/>
      <c r="BJ152" s="44">
        <f t="shared" si="233"/>
        <v>0</v>
      </c>
      <c r="BK152" s="512">
        <f t="shared" si="234"/>
        <v>280.59999999999997</v>
      </c>
      <c r="BL152" s="400"/>
      <c r="BM152" s="210">
        <f t="shared" si="235"/>
        <v>0</v>
      </c>
      <c r="BN152" s="512">
        <f t="shared" si="236"/>
        <v>292.8</v>
      </c>
      <c r="BO152" s="397">
        <f t="shared" si="237"/>
        <v>0</v>
      </c>
      <c r="BP152" s="210">
        <f t="shared" si="238"/>
        <v>0</v>
      </c>
      <c r="BQ152" s="44">
        <f t="shared" si="239"/>
        <v>0</v>
      </c>
      <c r="BR152" s="70">
        <v>1910</v>
      </c>
      <c r="JY152" s="3"/>
      <c r="JZ152" s="3"/>
      <c r="KA152" s="3"/>
      <c r="KB152" s="3"/>
      <c r="KC152" s="3"/>
      <c r="KD152" s="3"/>
      <c r="KE152" s="3"/>
      <c r="KF152" s="3"/>
      <c r="KG152" s="3"/>
    </row>
    <row r="153" spans="1:293" ht="13" customHeight="1">
      <c r="A153" s="44" t="str">
        <f t="shared" si="225"/>
        <v>SQ61911</v>
      </c>
      <c r="B153" s="150" t="s">
        <v>65</v>
      </c>
      <c r="C153" s="150" t="s">
        <v>491</v>
      </c>
      <c r="D153" s="150" t="s">
        <v>65</v>
      </c>
      <c r="E153" s="445"/>
      <c r="F153" s="618" t="s">
        <v>1772</v>
      </c>
      <c r="G153" s="657" t="s">
        <v>2137</v>
      </c>
      <c r="H153" s="618" t="s">
        <v>77</v>
      </c>
      <c r="I153" s="631" t="s">
        <v>1798</v>
      </c>
      <c r="J153" s="636" t="s">
        <v>1810</v>
      </c>
      <c r="K153" s="636" t="s">
        <v>1797</v>
      </c>
      <c r="L153" s="631" t="s">
        <v>1799</v>
      </c>
      <c r="M153" s="628">
        <v>1.75</v>
      </c>
      <c r="N153" s="44">
        <v>1</v>
      </c>
      <c r="O153" s="210"/>
      <c r="P153" s="210"/>
      <c r="Q153" s="49"/>
      <c r="R153" s="123"/>
      <c r="S153" s="51"/>
      <c r="T153" s="52"/>
      <c r="U153" s="124"/>
      <c r="V153" s="54"/>
      <c r="W153" s="55"/>
      <c r="X153" s="56"/>
      <c r="Y153" s="57"/>
      <c r="Z153" s="58"/>
      <c r="AA153" s="125"/>
      <c r="AB153" s="69"/>
      <c r="AC153" s="69"/>
      <c r="AD153" s="213">
        <f t="shared" ref="AD153:AD185" si="261">SUM(Q153:AC153)</f>
        <v>0</v>
      </c>
      <c r="AE153" s="61">
        <f t="shared" si="226"/>
        <v>0</v>
      </c>
      <c r="AF153" s="62"/>
      <c r="AG153" s="62"/>
      <c r="AH153" s="63"/>
      <c r="AI153" s="62"/>
      <c r="AJ153" s="62"/>
      <c r="AK153" s="62"/>
      <c r="AL153" s="516"/>
      <c r="AM153" s="510"/>
      <c r="AN153" s="62">
        <f>ROUND(CEILING(AR153*('Summary '!$J$4/100+1),5),0)-1</f>
        <v>299</v>
      </c>
      <c r="AO153" s="63">
        <f t="shared" si="259"/>
        <v>0</v>
      </c>
      <c r="AP153" s="63">
        <f t="shared" si="260"/>
        <v>0</v>
      </c>
      <c r="AQ153" s="63"/>
      <c r="AR153" s="62">
        <v>244</v>
      </c>
      <c r="AS153" s="62"/>
      <c r="AT153" s="514"/>
      <c r="AU153" s="515"/>
      <c r="AV153" s="511">
        <f t="shared" si="227"/>
        <v>244</v>
      </c>
      <c r="AW153" s="511">
        <f t="shared" si="228"/>
        <v>244</v>
      </c>
      <c r="AX153" s="64"/>
      <c r="AY153" s="65"/>
      <c r="AZ153" s="66"/>
      <c r="BA153" s="126"/>
      <c r="BB153" s="291"/>
      <c r="BC153" s="45">
        <f t="shared" si="229"/>
        <v>0</v>
      </c>
      <c r="BD153" s="44">
        <f t="shared" si="230"/>
        <v>0</v>
      </c>
      <c r="BE153" s="512">
        <f t="shared" si="258"/>
        <v>256.2</v>
      </c>
      <c r="BF153" s="69"/>
      <c r="BG153" s="210">
        <f t="shared" si="145"/>
        <v>0</v>
      </c>
      <c r="BH153" s="512">
        <f t="shared" si="232"/>
        <v>268.40000000000003</v>
      </c>
      <c r="BI153" s="400"/>
      <c r="BJ153" s="44">
        <f t="shared" si="233"/>
        <v>0</v>
      </c>
      <c r="BK153" s="512">
        <f t="shared" si="234"/>
        <v>280.59999999999997</v>
      </c>
      <c r="BL153" s="400"/>
      <c r="BM153" s="210">
        <f t="shared" si="235"/>
        <v>0</v>
      </c>
      <c r="BN153" s="512">
        <f t="shared" si="236"/>
        <v>292.8</v>
      </c>
      <c r="BO153" s="397">
        <f t="shared" si="237"/>
        <v>0</v>
      </c>
      <c r="BP153" s="210">
        <f t="shared" si="238"/>
        <v>0</v>
      </c>
      <c r="BQ153" s="44">
        <f t="shared" si="239"/>
        <v>0</v>
      </c>
      <c r="BR153" s="70">
        <v>1911</v>
      </c>
      <c r="JY153" s="3"/>
      <c r="JZ153" s="3"/>
      <c r="KA153" s="3"/>
      <c r="KB153" s="3"/>
      <c r="KC153" s="3"/>
      <c r="KD153" s="3"/>
      <c r="KE153" s="3"/>
      <c r="KF153" s="3"/>
      <c r="KG153" s="3"/>
    </row>
    <row r="154" spans="1:293" ht="13" customHeight="1">
      <c r="A154" s="44" t="str">
        <f t="shared" si="225"/>
        <v>SQ61912</v>
      </c>
      <c r="B154" s="150" t="s">
        <v>65</v>
      </c>
      <c r="C154" s="150" t="s">
        <v>492</v>
      </c>
      <c r="D154" s="150" t="s">
        <v>65</v>
      </c>
      <c r="E154" s="445"/>
      <c r="F154" s="618" t="s">
        <v>1772</v>
      </c>
      <c r="G154" s="657" t="s">
        <v>2138</v>
      </c>
      <c r="H154" s="618" t="s">
        <v>77</v>
      </c>
      <c r="I154" s="631" t="s">
        <v>1798</v>
      </c>
      <c r="J154" s="636" t="s">
        <v>1810</v>
      </c>
      <c r="K154" s="636" t="s">
        <v>1797</v>
      </c>
      <c r="L154" s="631" t="s">
        <v>1799</v>
      </c>
      <c r="M154" s="628">
        <v>1.7</v>
      </c>
      <c r="N154" s="44">
        <v>1</v>
      </c>
      <c r="O154" s="210"/>
      <c r="P154" s="210"/>
      <c r="Q154" s="49"/>
      <c r="R154" s="123"/>
      <c r="S154" s="51"/>
      <c r="T154" s="52"/>
      <c r="U154" s="124"/>
      <c r="V154" s="54"/>
      <c r="W154" s="55"/>
      <c r="X154" s="56"/>
      <c r="Y154" s="57"/>
      <c r="Z154" s="58"/>
      <c r="AA154" s="125"/>
      <c r="AB154" s="69"/>
      <c r="AC154" s="69"/>
      <c r="AD154" s="213">
        <f t="shared" si="261"/>
        <v>0</v>
      </c>
      <c r="AE154" s="61">
        <f t="shared" si="226"/>
        <v>0</v>
      </c>
      <c r="AF154" s="62"/>
      <c r="AG154" s="62"/>
      <c r="AH154" s="63"/>
      <c r="AI154" s="62"/>
      <c r="AJ154" s="62"/>
      <c r="AK154" s="62"/>
      <c r="AL154" s="516"/>
      <c r="AM154" s="510"/>
      <c r="AN154" s="62">
        <f>ROUND(CEILING(AR154*('Summary '!$J$4/100+1),5),0)-1</f>
        <v>299</v>
      </c>
      <c r="AO154" s="63">
        <f t="shared" si="259"/>
        <v>0</v>
      </c>
      <c r="AP154" s="63">
        <f t="shared" si="260"/>
        <v>0</v>
      </c>
      <c r="AQ154" s="63"/>
      <c r="AR154" s="62">
        <v>244</v>
      </c>
      <c r="AS154" s="62"/>
      <c r="AT154" s="514"/>
      <c r="AU154" s="515"/>
      <c r="AV154" s="511">
        <f t="shared" si="227"/>
        <v>244</v>
      </c>
      <c r="AW154" s="511">
        <f t="shared" si="228"/>
        <v>244</v>
      </c>
      <c r="AX154" s="64"/>
      <c r="AY154" s="65"/>
      <c r="AZ154" s="66"/>
      <c r="BA154" s="126"/>
      <c r="BB154" s="291"/>
      <c r="BC154" s="45">
        <f t="shared" si="229"/>
        <v>0</v>
      </c>
      <c r="BD154" s="44">
        <f t="shared" si="230"/>
        <v>0</v>
      </c>
      <c r="BE154" s="512">
        <f t="shared" si="258"/>
        <v>256.2</v>
      </c>
      <c r="BF154" s="69"/>
      <c r="BG154" s="210">
        <f t="shared" si="145"/>
        <v>0</v>
      </c>
      <c r="BH154" s="512">
        <f t="shared" si="232"/>
        <v>268.40000000000003</v>
      </c>
      <c r="BI154" s="400"/>
      <c r="BJ154" s="44">
        <f t="shared" si="233"/>
        <v>0</v>
      </c>
      <c r="BK154" s="512">
        <f t="shared" si="234"/>
        <v>280.59999999999997</v>
      </c>
      <c r="BL154" s="400"/>
      <c r="BM154" s="210">
        <f t="shared" si="235"/>
        <v>0</v>
      </c>
      <c r="BN154" s="512">
        <f t="shared" si="236"/>
        <v>292.8</v>
      </c>
      <c r="BO154" s="397">
        <f t="shared" si="237"/>
        <v>0</v>
      </c>
      <c r="BP154" s="210">
        <f t="shared" si="238"/>
        <v>0</v>
      </c>
      <c r="BQ154" s="44">
        <f t="shared" si="239"/>
        <v>0</v>
      </c>
      <c r="BR154" s="70">
        <v>1912</v>
      </c>
      <c r="JY154" s="3"/>
      <c r="JZ154" s="3"/>
      <c r="KA154" s="3"/>
      <c r="KB154" s="3"/>
      <c r="KC154" s="3"/>
      <c r="KD154" s="3"/>
      <c r="KE154" s="3"/>
      <c r="KF154" s="3"/>
      <c r="KG154" s="3"/>
    </row>
    <row r="155" spans="1:293" ht="13" customHeight="1">
      <c r="A155" s="44" t="str">
        <f t="shared" si="225"/>
        <v>SQ61913</v>
      </c>
      <c r="B155" s="150" t="s">
        <v>65</v>
      </c>
      <c r="C155" s="150" t="s">
        <v>493</v>
      </c>
      <c r="D155" s="150" t="s">
        <v>65</v>
      </c>
      <c r="E155" s="445"/>
      <c r="F155" s="618" t="s">
        <v>1772</v>
      </c>
      <c r="G155" s="657" t="s">
        <v>2139</v>
      </c>
      <c r="H155" s="617" t="s">
        <v>74</v>
      </c>
      <c r="I155" s="634" t="s">
        <v>1798</v>
      </c>
      <c r="J155" s="636" t="s">
        <v>1810</v>
      </c>
      <c r="K155" s="636" t="s">
        <v>1797</v>
      </c>
      <c r="L155" s="634" t="s">
        <v>1799</v>
      </c>
      <c r="M155" s="628">
        <v>1.75</v>
      </c>
      <c r="N155" s="44">
        <v>1</v>
      </c>
      <c r="O155" s="210"/>
      <c r="P155" s="210"/>
      <c r="Q155" s="49"/>
      <c r="R155" s="123"/>
      <c r="S155" s="51"/>
      <c r="T155" s="52"/>
      <c r="U155" s="124"/>
      <c r="V155" s="54"/>
      <c r="W155" s="55"/>
      <c r="X155" s="56"/>
      <c r="Y155" s="57"/>
      <c r="Z155" s="58"/>
      <c r="AA155" s="125"/>
      <c r="AB155" s="69"/>
      <c r="AC155" s="69"/>
      <c r="AD155" s="213">
        <f t="shared" si="261"/>
        <v>0</v>
      </c>
      <c r="AE155" s="61">
        <f t="shared" si="226"/>
        <v>0</v>
      </c>
      <c r="AF155" s="62"/>
      <c r="AG155" s="62"/>
      <c r="AH155" s="63"/>
      <c r="AI155" s="62"/>
      <c r="AJ155" s="62"/>
      <c r="AK155" s="62"/>
      <c r="AL155" s="516"/>
      <c r="AM155" s="510"/>
      <c r="AN155" s="62">
        <f>ROUND(CEILING(AR155*('Summary '!$J$4/100+1),5),0)-1</f>
        <v>299</v>
      </c>
      <c r="AO155" s="63">
        <f t="shared" si="259"/>
        <v>0</v>
      </c>
      <c r="AP155" s="63">
        <f t="shared" si="260"/>
        <v>0</v>
      </c>
      <c r="AQ155" s="63"/>
      <c r="AR155" s="62">
        <v>244</v>
      </c>
      <c r="AS155" s="62"/>
      <c r="AT155" s="514"/>
      <c r="AU155" s="515"/>
      <c r="AV155" s="511">
        <f t="shared" si="227"/>
        <v>244</v>
      </c>
      <c r="AW155" s="511">
        <f t="shared" si="228"/>
        <v>244</v>
      </c>
      <c r="AX155" s="64"/>
      <c r="AY155" s="65"/>
      <c r="AZ155" s="66"/>
      <c r="BA155" s="126"/>
      <c r="BB155" s="291"/>
      <c r="BC155" s="45">
        <f t="shared" si="229"/>
        <v>0</v>
      </c>
      <c r="BD155" s="44">
        <f t="shared" si="230"/>
        <v>0</v>
      </c>
      <c r="BE155" s="512">
        <f t="shared" si="258"/>
        <v>256.2</v>
      </c>
      <c r="BF155" s="69"/>
      <c r="BG155" s="210">
        <f t="shared" si="145"/>
        <v>0</v>
      </c>
      <c r="BH155" s="512">
        <f t="shared" si="232"/>
        <v>268.40000000000003</v>
      </c>
      <c r="BI155" s="400"/>
      <c r="BJ155" s="44">
        <f t="shared" si="233"/>
        <v>0</v>
      </c>
      <c r="BK155" s="512">
        <f t="shared" si="234"/>
        <v>280.59999999999997</v>
      </c>
      <c r="BL155" s="400"/>
      <c r="BM155" s="210">
        <f t="shared" si="235"/>
        <v>0</v>
      </c>
      <c r="BN155" s="512">
        <f t="shared" si="236"/>
        <v>292.8</v>
      </c>
      <c r="BO155" s="397">
        <f t="shared" si="237"/>
        <v>0</v>
      </c>
      <c r="BP155" s="210">
        <f t="shared" si="238"/>
        <v>0</v>
      </c>
      <c r="BQ155" s="44">
        <f t="shared" si="239"/>
        <v>0</v>
      </c>
      <c r="BR155" s="70">
        <v>1913</v>
      </c>
      <c r="JY155" s="3"/>
      <c r="JZ155" s="3"/>
      <c r="KA155" s="3"/>
      <c r="KB155" s="3"/>
      <c r="KC155" s="3"/>
      <c r="KD155" s="3"/>
      <c r="KE155" s="3"/>
      <c r="KF155" s="3"/>
      <c r="KG155" s="3"/>
    </row>
    <row r="156" spans="1:293" ht="13" customHeight="1">
      <c r="A156" s="44" t="str">
        <f t="shared" si="225"/>
        <v>SQ61914</v>
      </c>
      <c r="B156" s="150" t="s">
        <v>65</v>
      </c>
      <c r="C156" s="150" t="s">
        <v>494</v>
      </c>
      <c r="D156" s="150" t="s">
        <v>65</v>
      </c>
      <c r="E156" s="445"/>
      <c r="F156" s="618" t="s">
        <v>1772</v>
      </c>
      <c r="G156" s="657" t="s">
        <v>2140</v>
      </c>
      <c r="H156" s="617" t="s">
        <v>74</v>
      </c>
      <c r="I156" s="634" t="s">
        <v>1798</v>
      </c>
      <c r="J156" s="636" t="s">
        <v>1810</v>
      </c>
      <c r="K156" s="636" t="s">
        <v>1797</v>
      </c>
      <c r="L156" s="634" t="s">
        <v>1799</v>
      </c>
      <c r="M156" s="628">
        <v>1.85</v>
      </c>
      <c r="N156" s="44">
        <v>1</v>
      </c>
      <c r="O156" s="210"/>
      <c r="P156" s="210"/>
      <c r="Q156" s="49"/>
      <c r="R156" s="123"/>
      <c r="S156" s="51"/>
      <c r="T156" s="52"/>
      <c r="U156" s="124"/>
      <c r="V156" s="54"/>
      <c r="W156" s="55"/>
      <c r="X156" s="56"/>
      <c r="Y156" s="57"/>
      <c r="Z156" s="58"/>
      <c r="AA156" s="125"/>
      <c r="AB156" s="69"/>
      <c r="AC156" s="69"/>
      <c r="AD156" s="213">
        <f t="shared" si="261"/>
        <v>0</v>
      </c>
      <c r="AE156" s="61">
        <f t="shared" si="226"/>
        <v>0</v>
      </c>
      <c r="AF156" s="62"/>
      <c r="AG156" s="62"/>
      <c r="AH156" s="63"/>
      <c r="AI156" s="62"/>
      <c r="AJ156" s="62"/>
      <c r="AK156" s="62"/>
      <c r="AL156" s="516"/>
      <c r="AM156" s="510"/>
      <c r="AN156" s="62">
        <f>ROUND(CEILING(AR156*('Summary '!$J$4/100+1),5),0)-1</f>
        <v>324</v>
      </c>
      <c r="AO156" s="63">
        <f t="shared" si="259"/>
        <v>0</v>
      </c>
      <c r="AP156" s="63">
        <f t="shared" si="260"/>
        <v>0</v>
      </c>
      <c r="AQ156" s="63"/>
      <c r="AR156" s="62">
        <v>264</v>
      </c>
      <c r="AS156" s="62"/>
      <c r="AT156" s="514"/>
      <c r="AU156" s="515"/>
      <c r="AV156" s="511">
        <f t="shared" si="227"/>
        <v>264</v>
      </c>
      <c r="AW156" s="511">
        <f t="shared" si="228"/>
        <v>264</v>
      </c>
      <c r="AX156" s="64"/>
      <c r="AY156" s="65"/>
      <c r="AZ156" s="66"/>
      <c r="BA156" s="126"/>
      <c r="BB156" s="291"/>
      <c r="BC156" s="45">
        <f t="shared" si="229"/>
        <v>0</v>
      </c>
      <c r="BD156" s="44">
        <f t="shared" si="230"/>
        <v>0</v>
      </c>
      <c r="BE156" s="512">
        <f t="shared" si="258"/>
        <v>277.2</v>
      </c>
      <c r="BF156" s="69"/>
      <c r="BG156" s="210">
        <f t="shared" ref="BG156:BG188" si="262">$N156*BF156</f>
        <v>0</v>
      </c>
      <c r="BH156" s="512">
        <f t="shared" si="232"/>
        <v>290.40000000000003</v>
      </c>
      <c r="BI156" s="400"/>
      <c r="BJ156" s="44">
        <f t="shared" si="233"/>
        <v>0</v>
      </c>
      <c r="BK156" s="512">
        <f t="shared" si="234"/>
        <v>303.59999999999997</v>
      </c>
      <c r="BL156" s="400"/>
      <c r="BM156" s="210">
        <f t="shared" si="235"/>
        <v>0</v>
      </c>
      <c r="BN156" s="512">
        <f t="shared" si="236"/>
        <v>316.8</v>
      </c>
      <c r="BO156" s="397">
        <f t="shared" si="237"/>
        <v>0</v>
      </c>
      <c r="BP156" s="210">
        <f t="shared" si="238"/>
        <v>0</v>
      </c>
      <c r="BQ156" s="44">
        <f t="shared" si="239"/>
        <v>0</v>
      </c>
      <c r="BR156" s="70">
        <v>1914</v>
      </c>
      <c r="JY156" s="3"/>
      <c r="JZ156" s="3"/>
      <c r="KA156" s="3"/>
      <c r="KB156" s="3"/>
      <c r="KC156" s="3"/>
      <c r="KD156" s="3"/>
      <c r="KE156" s="3"/>
      <c r="KF156" s="3"/>
      <c r="KG156" s="3"/>
    </row>
    <row r="157" spans="1:293" ht="13" customHeight="1">
      <c r="A157" s="44" t="str">
        <f t="shared" si="225"/>
        <v>SQ61915</v>
      </c>
      <c r="B157" s="150" t="s">
        <v>65</v>
      </c>
      <c r="C157" s="150" t="s">
        <v>495</v>
      </c>
      <c r="D157" s="150" t="s">
        <v>65</v>
      </c>
      <c r="E157" s="445"/>
      <c r="F157" s="618" t="s">
        <v>1772</v>
      </c>
      <c r="G157" s="657" t="s">
        <v>2141</v>
      </c>
      <c r="H157" s="617" t="s">
        <v>74</v>
      </c>
      <c r="I157" s="634" t="s">
        <v>1798</v>
      </c>
      <c r="J157" s="636" t="s">
        <v>1810</v>
      </c>
      <c r="K157" s="636" t="s">
        <v>1797</v>
      </c>
      <c r="L157" s="634" t="s">
        <v>1799</v>
      </c>
      <c r="M157" s="628">
        <v>2.1</v>
      </c>
      <c r="N157" s="44">
        <v>1</v>
      </c>
      <c r="O157" s="210"/>
      <c r="P157" s="210"/>
      <c r="Q157" s="49"/>
      <c r="R157" s="123"/>
      <c r="S157" s="51"/>
      <c r="T157" s="52"/>
      <c r="U157" s="124"/>
      <c r="V157" s="54"/>
      <c r="W157" s="55"/>
      <c r="X157" s="56"/>
      <c r="Y157" s="57"/>
      <c r="Z157" s="58"/>
      <c r="AA157" s="125"/>
      <c r="AB157" s="69"/>
      <c r="AC157" s="69"/>
      <c r="AD157" s="213">
        <f t="shared" si="261"/>
        <v>0</v>
      </c>
      <c r="AE157" s="61">
        <f t="shared" si="226"/>
        <v>0</v>
      </c>
      <c r="AF157" s="62"/>
      <c r="AG157" s="62"/>
      <c r="AH157" s="63"/>
      <c r="AI157" s="62"/>
      <c r="AJ157" s="62"/>
      <c r="AK157" s="62"/>
      <c r="AL157" s="516"/>
      <c r="AM157" s="510"/>
      <c r="AN157" s="62">
        <f>ROUND(CEILING(AR157*('Summary '!$J$4/100+1),5),0)-1</f>
        <v>324</v>
      </c>
      <c r="AO157" s="63">
        <f t="shared" si="259"/>
        <v>0</v>
      </c>
      <c r="AP157" s="63">
        <f t="shared" si="260"/>
        <v>0</v>
      </c>
      <c r="AQ157" s="63"/>
      <c r="AR157" s="62">
        <v>264</v>
      </c>
      <c r="AS157" s="62"/>
      <c r="AT157" s="514"/>
      <c r="AU157" s="515"/>
      <c r="AV157" s="511">
        <f t="shared" si="227"/>
        <v>264</v>
      </c>
      <c r="AW157" s="511">
        <f t="shared" si="228"/>
        <v>264</v>
      </c>
      <c r="AX157" s="64"/>
      <c r="AY157" s="65"/>
      <c r="AZ157" s="66"/>
      <c r="BA157" s="126"/>
      <c r="BB157" s="291"/>
      <c r="BC157" s="45">
        <f t="shared" si="229"/>
        <v>0</v>
      </c>
      <c r="BD157" s="44">
        <f t="shared" si="230"/>
        <v>0</v>
      </c>
      <c r="BE157" s="512">
        <f t="shared" si="258"/>
        <v>277.2</v>
      </c>
      <c r="BF157" s="69"/>
      <c r="BG157" s="210">
        <f t="shared" si="262"/>
        <v>0</v>
      </c>
      <c r="BH157" s="512">
        <f t="shared" si="232"/>
        <v>290.40000000000003</v>
      </c>
      <c r="BI157" s="400"/>
      <c r="BJ157" s="44">
        <f t="shared" si="233"/>
        <v>0</v>
      </c>
      <c r="BK157" s="512">
        <f t="shared" si="234"/>
        <v>303.59999999999997</v>
      </c>
      <c r="BL157" s="400"/>
      <c r="BM157" s="210">
        <f t="shared" si="235"/>
        <v>0</v>
      </c>
      <c r="BN157" s="512">
        <f t="shared" si="236"/>
        <v>316.8</v>
      </c>
      <c r="BO157" s="397">
        <f t="shared" si="237"/>
        <v>0</v>
      </c>
      <c r="BP157" s="210">
        <f t="shared" si="238"/>
        <v>0</v>
      </c>
      <c r="BQ157" s="44">
        <f t="shared" si="239"/>
        <v>0</v>
      </c>
      <c r="BR157" s="70">
        <v>1915</v>
      </c>
      <c r="JY157" s="3"/>
      <c r="JZ157" s="3"/>
      <c r="KA157" s="3"/>
      <c r="KB157" s="3"/>
      <c r="KC157" s="3"/>
      <c r="KD157" s="3"/>
      <c r="KE157" s="3"/>
      <c r="KF157" s="3"/>
      <c r="KG157" s="3"/>
    </row>
    <row r="158" spans="1:293" ht="13" customHeight="1">
      <c r="A158" s="44" t="str">
        <f t="shared" si="225"/>
        <v>SQ62254</v>
      </c>
      <c r="B158" s="150" t="s">
        <v>65</v>
      </c>
      <c r="C158" s="228" t="s">
        <v>917</v>
      </c>
      <c r="D158" s="150" t="s">
        <v>65</v>
      </c>
      <c r="E158" s="445"/>
      <c r="F158" s="618" t="s">
        <v>1772</v>
      </c>
      <c r="G158" s="657" t="s">
        <v>2142</v>
      </c>
      <c r="H158" s="617" t="s">
        <v>74</v>
      </c>
      <c r="I158" s="634" t="s">
        <v>1798</v>
      </c>
      <c r="J158" s="636" t="s">
        <v>1810</v>
      </c>
      <c r="K158" s="636" t="s">
        <v>1797</v>
      </c>
      <c r="L158" s="634" t="s">
        <v>1799</v>
      </c>
      <c r="M158" s="628">
        <v>2</v>
      </c>
      <c r="N158" s="44">
        <v>1</v>
      </c>
      <c r="O158" s="210"/>
      <c r="P158" s="210"/>
      <c r="Q158" s="49"/>
      <c r="R158" s="123"/>
      <c r="S158" s="51"/>
      <c r="T158" s="52"/>
      <c r="U158" s="124"/>
      <c r="V158" s="54"/>
      <c r="W158" s="55"/>
      <c r="X158" s="56"/>
      <c r="Y158" s="57"/>
      <c r="Z158" s="58"/>
      <c r="AA158" s="125"/>
      <c r="AB158" s="69"/>
      <c r="AC158" s="69"/>
      <c r="AD158" s="213">
        <f t="shared" si="261"/>
        <v>0</v>
      </c>
      <c r="AE158" s="61">
        <f t="shared" si="226"/>
        <v>0</v>
      </c>
      <c r="AF158" s="62"/>
      <c r="AG158" s="62"/>
      <c r="AH158" s="63"/>
      <c r="AI158" s="62"/>
      <c r="AJ158" s="62"/>
      <c r="AK158" s="62"/>
      <c r="AL158" s="516"/>
      <c r="AM158" s="510"/>
      <c r="AN158" s="62">
        <f>ROUND(CEILING(AR158*('Summary '!$J$4/100+1),5),0)-1</f>
        <v>294</v>
      </c>
      <c r="AO158" s="63">
        <f t="shared" si="259"/>
        <v>0</v>
      </c>
      <c r="AP158" s="63">
        <f t="shared" si="260"/>
        <v>0</v>
      </c>
      <c r="AQ158" s="63"/>
      <c r="AR158" s="62">
        <v>239</v>
      </c>
      <c r="AS158" s="62"/>
      <c r="AT158" s="514"/>
      <c r="AU158" s="515"/>
      <c r="AV158" s="511">
        <f t="shared" si="227"/>
        <v>239</v>
      </c>
      <c r="AW158" s="511">
        <f t="shared" si="228"/>
        <v>239</v>
      </c>
      <c r="AX158" s="64"/>
      <c r="AY158" s="65"/>
      <c r="AZ158" s="66"/>
      <c r="BA158" s="126"/>
      <c r="BB158" s="291"/>
      <c r="BC158" s="45">
        <f t="shared" si="229"/>
        <v>0</v>
      </c>
      <c r="BD158" s="44">
        <f t="shared" si="230"/>
        <v>0</v>
      </c>
      <c r="BE158" s="512">
        <f t="shared" si="258"/>
        <v>250.95000000000002</v>
      </c>
      <c r="BF158" s="69"/>
      <c r="BG158" s="210">
        <f t="shared" si="262"/>
        <v>0</v>
      </c>
      <c r="BH158" s="512">
        <f t="shared" si="232"/>
        <v>262.90000000000003</v>
      </c>
      <c r="BI158" s="400"/>
      <c r="BJ158" s="44">
        <f t="shared" si="233"/>
        <v>0</v>
      </c>
      <c r="BK158" s="512">
        <f t="shared" si="234"/>
        <v>274.84999999999997</v>
      </c>
      <c r="BL158" s="400"/>
      <c r="BM158" s="210">
        <f t="shared" si="235"/>
        <v>0</v>
      </c>
      <c r="BN158" s="512">
        <f t="shared" si="236"/>
        <v>286.8</v>
      </c>
      <c r="BO158" s="397">
        <f t="shared" si="237"/>
        <v>0</v>
      </c>
      <c r="BP158" s="210">
        <f t="shared" si="238"/>
        <v>0</v>
      </c>
      <c r="BQ158" s="44">
        <f t="shared" si="239"/>
        <v>0</v>
      </c>
      <c r="BR158" s="70">
        <v>2254</v>
      </c>
      <c r="JY158" s="3"/>
      <c r="JZ158" s="3"/>
      <c r="KA158" s="3"/>
      <c r="KB158" s="3"/>
      <c r="KC158" s="3"/>
      <c r="KD158" s="3"/>
      <c r="KE158" s="3"/>
      <c r="KF158" s="3"/>
      <c r="KG158" s="3"/>
    </row>
    <row r="159" spans="1:293" ht="13" customHeight="1">
      <c r="A159" s="44" t="str">
        <f t="shared" ref="A159" si="263">"SQ6"&amp;REPT(0,4-LEN(BR159))&amp;BR159</f>
        <v>SQ62255</v>
      </c>
      <c r="B159" s="150" t="s">
        <v>65</v>
      </c>
      <c r="C159" s="228" t="s">
        <v>918</v>
      </c>
      <c r="D159" s="150" t="s">
        <v>65</v>
      </c>
      <c r="E159" s="445"/>
      <c r="F159" s="618" t="s">
        <v>1772</v>
      </c>
      <c r="G159" s="657" t="s">
        <v>2143</v>
      </c>
      <c r="H159" s="617" t="s">
        <v>74</v>
      </c>
      <c r="I159" s="634" t="s">
        <v>1798</v>
      </c>
      <c r="J159" s="636" t="s">
        <v>1810</v>
      </c>
      <c r="K159" s="636" t="s">
        <v>1797</v>
      </c>
      <c r="L159" s="634" t="s">
        <v>1799</v>
      </c>
      <c r="M159" s="628">
        <v>2</v>
      </c>
      <c r="N159" s="44">
        <v>1</v>
      </c>
      <c r="O159" s="210"/>
      <c r="P159" s="210"/>
      <c r="Q159" s="49"/>
      <c r="R159" s="123"/>
      <c r="S159" s="51"/>
      <c r="T159" s="52"/>
      <c r="U159" s="124"/>
      <c r="V159" s="54"/>
      <c r="W159" s="55"/>
      <c r="X159" s="56"/>
      <c r="Y159" s="57"/>
      <c r="Z159" s="58"/>
      <c r="AA159" s="125"/>
      <c r="AB159" s="69"/>
      <c r="AC159" s="69"/>
      <c r="AD159" s="213">
        <f t="shared" si="261"/>
        <v>0</v>
      </c>
      <c r="AE159" s="61">
        <f t="shared" ref="AE159" si="264">N159*AD159</f>
        <v>0</v>
      </c>
      <c r="AF159" s="62"/>
      <c r="AG159" s="62"/>
      <c r="AH159" s="63"/>
      <c r="AI159" s="62"/>
      <c r="AJ159" s="62"/>
      <c r="AK159" s="62"/>
      <c r="AL159" s="516"/>
      <c r="AM159" s="510"/>
      <c r="AN159" s="62">
        <f>ROUND(CEILING(AR159*('Summary '!$J$4/100+1),5),0)-1</f>
        <v>294</v>
      </c>
      <c r="AO159" s="63">
        <f t="shared" si="259"/>
        <v>0</v>
      </c>
      <c r="AP159" s="63">
        <f t="shared" si="260"/>
        <v>0</v>
      </c>
      <c r="AQ159" s="63"/>
      <c r="AR159" s="62">
        <v>239</v>
      </c>
      <c r="AS159" s="62"/>
      <c r="AT159" s="514"/>
      <c r="AU159" s="515"/>
      <c r="AV159" s="511">
        <f t="shared" si="227"/>
        <v>239</v>
      </c>
      <c r="AW159" s="511">
        <f t="shared" si="228"/>
        <v>239</v>
      </c>
      <c r="AX159" s="64"/>
      <c r="AY159" s="65"/>
      <c r="AZ159" s="66"/>
      <c r="BA159" s="126"/>
      <c r="BB159" s="291"/>
      <c r="BC159" s="45">
        <f t="shared" si="229"/>
        <v>0</v>
      </c>
      <c r="BD159" s="44">
        <f t="shared" si="230"/>
        <v>0</v>
      </c>
      <c r="BE159" s="512">
        <f t="shared" si="258"/>
        <v>250.95000000000002</v>
      </c>
      <c r="BF159" s="69"/>
      <c r="BG159" s="210">
        <f t="shared" si="262"/>
        <v>0</v>
      </c>
      <c r="BH159" s="512">
        <f t="shared" si="232"/>
        <v>262.90000000000003</v>
      </c>
      <c r="BI159" s="400"/>
      <c r="BJ159" s="44">
        <f t="shared" si="233"/>
        <v>0</v>
      </c>
      <c r="BK159" s="512">
        <f t="shared" si="234"/>
        <v>274.84999999999997</v>
      </c>
      <c r="BL159" s="400"/>
      <c r="BM159" s="210">
        <f t="shared" si="235"/>
        <v>0</v>
      </c>
      <c r="BN159" s="512">
        <f t="shared" si="236"/>
        <v>286.8</v>
      </c>
      <c r="BO159" s="397">
        <f t="shared" si="237"/>
        <v>0</v>
      </c>
      <c r="BP159" s="210">
        <f t="shared" si="238"/>
        <v>0</v>
      </c>
      <c r="BQ159" s="44">
        <f t="shared" si="239"/>
        <v>0</v>
      </c>
      <c r="BR159" s="70">
        <v>2255</v>
      </c>
      <c r="JY159" s="3"/>
      <c r="JZ159" s="3"/>
      <c r="KA159" s="3"/>
      <c r="KB159" s="3"/>
      <c r="KC159" s="3"/>
      <c r="KD159" s="3"/>
      <c r="KE159" s="3"/>
      <c r="KF159" s="3"/>
      <c r="KG159" s="3"/>
    </row>
    <row r="160" spans="1:293" ht="17">
      <c r="A160" s="207"/>
      <c r="B160" s="207"/>
      <c r="C160" s="300" t="s">
        <v>253</v>
      </c>
      <c r="D160" s="216"/>
      <c r="E160" s="216"/>
      <c r="F160" s="217"/>
      <c r="G160" s="217"/>
      <c r="H160" s="285"/>
      <c r="I160" s="632"/>
      <c r="J160" s="632"/>
      <c r="K160" s="632"/>
      <c r="L160" s="632"/>
      <c r="M160" s="217"/>
      <c r="N160" s="218"/>
      <c r="O160" s="218"/>
      <c r="P160" s="218"/>
      <c r="Q160" s="245"/>
      <c r="R160" s="219"/>
      <c r="S160" s="219"/>
      <c r="T160" s="219"/>
      <c r="U160" s="220"/>
      <c r="V160" s="219"/>
      <c r="W160" s="219"/>
      <c r="X160" s="221"/>
      <c r="Y160" s="219"/>
      <c r="Z160" s="221"/>
      <c r="AA160" s="221"/>
      <c r="AB160" s="565"/>
      <c r="AC160" s="565"/>
      <c r="AD160" s="209"/>
      <c r="AE160" s="209"/>
      <c r="AF160" s="209"/>
      <c r="AG160" s="209"/>
      <c r="AH160" s="209"/>
      <c r="AI160" s="209"/>
      <c r="AJ160" s="209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565"/>
      <c r="AY160" s="565"/>
      <c r="AZ160" s="565"/>
      <c r="BA160" s="565"/>
      <c r="BB160" s="565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208"/>
      <c r="BR160" s="222"/>
      <c r="JY160" s="3"/>
      <c r="JZ160" s="3"/>
      <c r="KA160" s="3"/>
      <c r="KB160" s="3"/>
      <c r="KC160" s="3"/>
      <c r="KD160" s="3"/>
      <c r="KE160" s="3"/>
      <c r="KF160" s="3"/>
      <c r="KG160" s="3"/>
    </row>
    <row r="161" spans="1:293" ht="13" customHeight="1">
      <c r="A161" s="44" t="str">
        <f t="shared" ref="A161:A170" si="265">"SQ6"&amp;REPT(0,4-LEN(BR161))&amp;BR161</f>
        <v>SQ62964</v>
      </c>
      <c r="B161" s="265" t="s">
        <v>253</v>
      </c>
      <c r="C161" s="265" t="s">
        <v>254</v>
      </c>
      <c r="D161" s="265" t="s">
        <v>544</v>
      </c>
      <c r="E161" s="403"/>
      <c r="F161" s="614" t="s">
        <v>57</v>
      </c>
      <c r="G161" s="614" t="s">
        <v>73</v>
      </c>
      <c r="H161" s="617" t="s">
        <v>74</v>
      </c>
      <c r="I161" s="634" t="s">
        <v>1798</v>
      </c>
      <c r="J161" s="636" t="s">
        <v>1810</v>
      </c>
      <c r="K161" s="636" t="s">
        <v>1797</v>
      </c>
      <c r="L161" s="634" t="s">
        <v>1799</v>
      </c>
      <c r="M161" s="628">
        <v>1.9750000000000001</v>
      </c>
      <c r="N161" s="44">
        <v>10</v>
      </c>
      <c r="O161" s="210"/>
      <c r="P161" s="210"/>
      <c r="Q161" s="49"/>
      <c r="R161" s="123"/>
      <c r="S161" s="51"/>
      <c r="T161" s="52"/>
      <c r="U161" s="124"/>
      <c r="V161" s="54"/>
      <c r="W161" s="520"/>
      <c r="X161" s="56"/>
      <c r="Y161" s="57"/>
      <c r="Z161" s="58"/>
      <c r="AA161" s="561"/>
      <c r="AB161" s="563"/>
      <c r="AC161" s="311"/>
      <c r="AD161" s="213">
        <f t="shared" si="261"/>
        <v>0</v>
      </c>
      <c r="AE161" s="61">
        <f t="shared" ref="AE161:AE170" si="266">N161*AD161</f>
        <v>0</v>
      </c>
      <c r="AF161" s="62"/>
      <c r="AG161" s="62"/>
      <c r="AH161" s="63"/>
      <c r="AI161" s="62"/>
      <c r="AJ161" s="149"/>
      <c r="AK161" s="149"/>
      <c r="AL161" s="516"/>
      <c r="AM161" s="510"/>
      <c r="AN161" s="62">
        <f>ROUND(CEILING(AR161*('Summary '!$J$4/100+1),5),0)-1</f>
        <v>164</v>
      </c>
      <c r="AO161" s="63">
        <f t="shared" si="259"/>
        <v>0</v>
      </c>
      <c r="AP161" s="63">
        <f t="shared" si="260"/>
        <v>0</v>
      </c>
      <c r="AQ161" s="667"/>
      <c r="AR161" s="62">
        <v>134</v>
      </c>
      <c r="AS161" s="62"/>
      <c r="AT161" s="514"/>
      <c r="AU161" s="515"/>
      <c r="AV161" s="511">
        <f t="shared" ref="AV161:AV170" si="267">IF(OrderFormType="Wholesale",CEILING(AR161*ExchRate,ExchRateRoundUpTo),CEILING(AN161*ExchRate,ExchRateRoundUpTo)/1.22)</f>
        <v>134</v>
      </c>
      <c r="AW161" s="511">
        <f t="shared" ref="AW161:AW170" si="268">AV161*(1+AO161+AP161)</f>
        <v>134</v>
      </c>
      <c r="AX161" s="64"/>
      <c r="AY161" s="65"/>
      <c r="AZ161" s="538"/>
      <c r="BA161" s="562"/>
      <c r="BB161" s="291"/>
      <c r="BC161" s="45">
        <f t="shared" ref="BC161:BC170" si="269">SUM(AX161:BB161)</f>
        <v>0</v>
      </c>
      <c r="BD161" s="44">
        <f t="shared" ref="BD161:BD170" si="270">N161*BC161</f>
        <v>0</v>
      </c>
      <c r="BE161" s="512">
        <f t="shared" ref="BE161:BE170" si="271">AV161*(1+AO161+AP161)</f>
        <v>134</v>
      </c>
      <c r="BF161" s="400"/>
      <c r="BG161" s="210">
        <f t="shared" si="262"/>
        <v>0</v>
      </c>
      <c r="BH161" s="512">
        <f t="shared" ref="BH161:BH170" si="272">$AV161*(1.1+$AO161+$AP161)</f>
        <v>147.4</v>
      </c>
      <c r="BI161" s="400"/>
      <c r="BJ161" s="44">
        <f t="shared" ref="BJ161:BJ170" si="273">N161*BI161</f>
        <v>0</v>
      </c>
      <c r="BK161" s="512">
        <f t="shared" ref="BK161:BK170" si="274">AV161*(1.15+AO161+AP161)</f>
        <v>154.1</v>
      </c>
      <c r="BL161" s="400"/>
      <c r="BM161" s="210">
        <f t="shared" ref="BM161:BM170" si="275">N161*BL161</f>
        <v>0</v>
      </c>
      <c r="BN161" s="512">
        <f t="shared" ref="BN161:BN170" si="276">AV161*(1.2+AO161+AP161)</f>
        <v>160.79999999999998</v>
      </c>
      <c r="BO161" s="397">
        <f t="shared" ref="BO161:BO170" si="277">(AD161*AW161)+(BC161*BE161)+(BF161*BH161)+(BI161*BK161)+(BL161*BN161)</f>
        <v>0</v>
      </c>
      <c r="BP161" s="210">
        <f t="shared" ref="BP161:BP170" si="278">AD161+BC161+BF161+BI161+BL161</f>
        <v>0</v>
      </c>
      <c r="BQ161" s="44">
        <f t="shared" ref="BQ161:BQ170" si="279">N161*BP161</f>
        <v>0</v>
      </c>
      <c r="BR161" s="215">
        <v>2964</v>
      </c>
      <c r="JY161" s="3"/>
      <c r="JZ161" s="3"/>
      <c r="KA161" s="3"/>
      <c r="KB161" s="3"/>
      <c r="KC161" s="3"/>
      <c r="KD161" s="3"/>
      <c r="KE161" s="3"/>
      <c r="KF161" s="3"/>
      <c r="KG161" s="3"/>
    </row>
    <row r="162" spans="1:293" ht="13" customHeight="1">
      <c r="A162" s="44" t="str">
        <f t="shared" si="265"/>
        <v>SQ62965</v>
      </c>
      <c r="B162" s="265" t="s">
        <v>253</v>
      </c>
      <c r="C162" s="265" t="s">
        <v>255</v>
      </c>
      <c r="D162" s="265" t="s">
        <v>544</v>
      </c>
      <c r="E162" s="403"/>
      <c r="F162" s="614" t="s">
        <v>58</v>
      </c>
      <c r="G162" s="614" t="s">
        <v>73</v>
      </c>
      <c r="H162" s="617" t="s">
        <v>74</v>
      </c>
      <c r="I162" s="634" t="s">
        <v>1798</v>
      </c>
      <c r="J162" s="636" t="s">
        <v>1810</v>
      </c>
      <c r="K162" s="636" t="s">
        <v>1797</v>
      </c>
      <c r="L162" s="634" t="s">
        <v>1799</v>
      </c>
      <c r="M162" s="628">
        <v>4.4390000000000001</v>
      </c>
      <c r="N162" s="44">
        <v>10</v>
      </c>
      <c r="O162" s="210"/>
      <c r="P162" s="210"/>
      <c r="Q162" s="49"/>
      <c r="R162" s="123"/>
      <c r="S162" s="51"/>
      <c r="T162" s="52"/>
      <c r="U162" s="124"/>
      <c r="V162" s="54"/>
      <c r="W162" s="520"/>
      <c r="X162" s="56"/>
      <c r="Y162" s="57"/>
      <c r="Z162" s="58"/>
      <c r="AA162" s="561"/>
      <c r="AB162" s="563"/>
      <c r="AC162" s="311"/>
      <c r="AD162" s="213">
        <f t="shared" si="261"/>
        <v>0</v>
      </c>
      <c r="AE162" s="61">
        <f t="shared" si="266"/>
        <v>0</v>
      </c>
      <c r="AF162" s="62"/>
      <c r="AG162" s="62"/>
      <c r="AH162" s="63"/>
      <c r="AI162" s="62"/>
      <c r="AJ162" s="149"/>
      <c r="AK162" s="149"/>
      <c r="AL162" s="516"/>
      <c r="AM162" s="510"/>
      <c r="AN162" s="62">
        <f>ROUND(CEILING(AR162*('Summary '!$J$4/100+1),5),0)-1</f>
        <v>279</v>
      </c>
      <c r="AO162" s="63">
        <f t="shared" si="259"/>
        <v>0</v>
      </c>
      <c r="AP162" s="63">
        <f t="shared" si="260"/>
        <v>0</v>
      </c>
      <c r="AQ162" s="667"/>
      <c r="AR162" s="62">
        <v>229</v>
      </c>
      <c r="AS162" s="62"/>
      <c r="AT162" s="514"/>
      <c r="AU162" s="515"/>
      <c r="AV162" s="511">
        <f t="shared" si="267"/>
        <v>229</v>
      </c>
      <c r="AW162" s="511">
        <f t="shared" si="268"/>
        <v>229</v>
      </c>
      <c r="AX162" s="64"/>
      <c r="AY162" s="65"/>
      <c r="AZ162" s="538"/>
      <c r="BA162" s="562"/>
      <c r="BB162" s="291"/>
      <c r="BC162" s="45">
        <f t="shared" si="269"/>
        <v>0</v>
      </c>
      <c r="BD162" s="44">
        <f t="shared" si="270"/>
        <v>0</v>
      </c>
      <c r="BE162" s="512">
        <f t="shared" si="271"/>
        <v>229</v>
      </c>
      <c r="BF162" s="400"/>
      <c r="BG162" s="210">
        <f t="shared" si="262"/>
        <v>0</v>
      </c>
      <c r="BH162" s="512">
        <f t="shared" si="272"/>
        <v>251.90000000000003</v>
      </c>
      <c r="BI162" s="400"/>
      <c r="BJ162" s="44">
        <f t="shared" si="273"/>
        <v>0</v>
      </c>
      <c r="BK162" s="512">
        <f t="shared" si="274"/>
        <v>263.34999999999997</v>
      </c>
      <c r="BL162" s="400"/>
      <c r="BM162" s="210">
        <f t="shared" si="275"/>
        <v>0</v>
      </c>
      <c r="BN162" s="512">
        <f t="shared" si="276"/>
        <v>274.8</v>
      </c>
      <c r="BO162" s="397">
        <f t="shared" si="277"/>
        <v>0</v>
      </c>
      <c r="BP162" s="210">
        <f t="shared" si="278"/>
        <v>0</v>
      </c>
      <c r="BQ162" s="44">
        <f t="shared" si="279"/>
        <v>0</v>
      </c>
      <c r="BR162" s="215">
        <v>2965</v>
      </c>
      <c r="JY162" s="3"/>
      <c r="JZ162" s="3"/>
      <c r="KA162" s="3"/>
      <c r="KB162" s="3"/>
      <c r="KC162" s="3"/>
      <c r="KD162" s="3"/>
      <c r="KE162" s="3"/>
      <c r="KF162" s="3"/>
      <c r="KG162" s="3"/>
    </row>
    <row r="163" spans="1:293" ht="13" customHeight="1">
      <c r="A163" s="44" t="str">
        <f t="shared" si="265"/>
        <v>SQ62966</v>
      </c>
      <c r="B163" s="265" t="s">
        <v>253</v>
      </c>
      <c r="C163" s="265" t="s">
        <v>256</v>
      </c>
      <c r="D163" s="265" t="s">
        <v>544</v>
      </c>
      <c r="E163" s="403"/>
      <c r="F163" s="614" t="s">
        <v>58</v>
      </c>
      <c r="G163" s="616" t="s">
        <v>76</v>
      </c>
      <c r="H163" s="617" t="s">
        <v>74</v>
      </c>
      <c r="I163" s="634" t="s">
        <v>1798</v>
      </c>
      <c r="J163" s="636" t="s">
        <v>1810</v>
      </c>
      <c r="K163" s="636" t="s">
        <v>1797</v>
      </c>
      <c r="L163" s="634" t="s">
        <v>1799</v>
      </c>
      <c r="M163" s="628">
        <v>4.3090000000000002</v>
      </c>
      <c r="N163" s="44">
        <v>5</v>
      </c>
      <c r="O163" s="210"/>
      <c r="P163" s="210"/>
      <c r="Q163" s="49"/>
      <c r="R163" s="123"/>
      <c r="S163" s="51"/>
      <c r="T163" s="52"/>
      <c r="U163" s="124"/>
      <c r="V163" s="54"/>
      <c r="W163" s="520"/>
      <c r="X163" s="56"/>
      <c r="Y163" s="57"/>
      <c r="Z163" s="58"/>
      <c r="AA163" s="561"/>
      <c r="AB163" s="563"/>
      <c r="AC163" s="311"/>
      <c r="AD163" s="213">
        <f t="shared" si="261"/>
        <v>0</v>
      </c>
      <c r="AE163" s="61">
        <f t="shared" si="266"/>
        <v>0</v>
      </c>
      <c r="AF163" s="62"/>
      <c r="AG163" s="62"/>
      <c r="AH163" s="63"/>
      <c r="AI163" s="62"/>
      <c r="AJ163" s="149"/>
      <c r="AK163" s="149"/>
      <c r="AL163" s="516"/>
      <c r="AM163" s="510"/>
      <c r="AN163" s="62">
        <f>ROUND(CEILING(AR163*('Summary '!$J$4/100+1),5),0)-1</f>
        <v>344</v>
      </c>
      <c r="AO163" s="63">
        <f t="shared" si="259"/>
        <v>0</v>
      </c>
      <c r="AP163" s="63">
        <f t="shared" si="260"/>
        <v>0</v>
      </c>
      <c r="AQ163" s="667"/>
      <c r="AR163" s="62">
        <v>279</v>
      </c>
      <c r="AS163" s="62"/>
      <c r="AT163" s="514"/>
      <c r="AU163" s="515"/>
      <c r="AV163" s="511">
        <f t="shared" si="267"/>
        <v>279</v>
      </c>
      <c r="AW163" s="511">
        <f t="shared" si="268"/>
        <v>279</v>
      </c>
      <c r="AX163" s="64"/>
      <c r="AY163" s="65"/>
      <c r="AZ163" s="538"/>
      <c r="BA163" s="562"/>
      <c r="BB163" s="291"/>
      <c r="BC163" s="45">
        <f t="shared" si="269"/>
        <v>0</v>
      </c>
      <c r="BD163" s="44">
        <f t="shared" si="270"/>
        <v>0</v>
      </c>
      <c r="BE163" s="512">
        <f t="shared" si="271"/>
        <v>279</v>
      </c>
      <c r="BF163" s="400"/>
      <c r="BG163" s="210">
        <f t="shared" si="262"/>
        <v>0</v>
      </c>
      <c r="BH163" s="512">
        <f t="shared" si="272"/>
        <v>306.90000000000003</v>
      </c>
      <c r="BI163" s="400"/>
      <c r="BJ163" s="44">
        <f t="shared" si="273"/>
        <v>0</v>
      </c>
      <c r="BK163" s="512">
        <f t="shared" si="274"/>
        <v>320.84999999999997</v>
      </c>
      <c r="BL163" s="400"/>
      <c r="BM163" s="210">
        <f t="shared" si="275"/>
        <v>0</v>
      </c>
      <c r="BN163" s="512">
        <f t="shared" si="276"/>
        <v>334.8</v>
      </c>
      <c r="BO163" s="397">
        <f t="shared" si="277"/>
        <v>0</v>
      </c>
      <c r="BP163" s="210">
        <f t="shared" si="278"/>
        <v>0</v>
      </c>
      <c r="BQ163" s="44">
        <f t="shared" si="279"/>
        <v>0</v>
      </c>
      <c r="BR163" s="215">
        <v>2966</v>
      </c>
      <c r="JY163" s="3"/>
      <c r="JZ163" s="3"/>
      <c r="KA163" s="3"/>
      <c r="KB163" s="3"/>
      <c r="KC163" s="3"/>
      <c r="KD163" s="3"/>
      <c r="KE163" s="3"/>
      <c r="KF163" s="3"/>
      <c r="KG163" s="3"/>
    </row>
    <row r="164" spans="1:293" ht="13" customHeight="1">
      <c r="A164" s="44" t="str">
        <f t="shared" si="265"/>
        <v>SQ62967</v>
      </c>
      <c r="B164" s="265" t="s">
        <v>253</v>
      </c>
      <c r="C164" s="265" t="s">
        <v>257</v>
      </c>
      <c r="D164" s="265" t="s">
        <v>544</v>
      </c>
      <c r="E164" s="403"/>
      <c r="F164" s="615" t="s">
        <v>344</v>
      </c>
      <c r="G164" s="616" t="s">
        <v>76</v>
      </c>
      <c r="H164" s="617" t="s">
        <v>74</v>
      </c>
      <c r="I164" s="634" t="s">
        <v>1798</v>
      </c>
      <c r="J164" s="636" t="s">
        <v>1810</v>
      </c>
      <c r="K164" s="636" t="s">
        <v>1797</v>
      </c>
      <c r="L164" s="634" t="s">
        <v>1799</v>
      </c>
      <c r="M164" s="628">
        <v>4.548</v>
      </c>
      <c r="N164" s="44">
        <v>5</v>
      </c>
      <c r="O164" s="210"/>
      <c r="P164" s="210"/>
      <c r="Q164" s="49"/>
      <c r="R164" s="123"/>
      <c r="S164" s="51"/>
      <c r="T164" s="52"/>
      <c r="U164" s="124"/>
      <c r="V164" s="54"/>
      <c r="W164" s="520"/>
      <c r="X164" s="56"/>
      <c r="Y164" s="57"/>
      <c r="Z164" s="58"/>
      <c r="AA164" s="561"/>
      <c r="AB164" s="563"/>
      <c r="AC164" s="311"/>
      <c r="AD164" s="213">
        <f t="shared" si="261"/>
        <v>0</v>
      </c>
      <c r="AE164" s="61">
        <f t="shared" si="266"/>
        <v>0</v>
      </c>
      <c r="AF164" s="62"/>
      <c r="AG164" s="62"/>
      <c r="AH164" s="63"/>
      <c r="AI164" s="62"/>
      <c r="AJ164" s="149"/>
      <c r="AK164" s="149"/>
      <c r="AL164" s="516"/>
      <c r="AM164" s="510"/>
      <c r="AN164" s="62">
        <f>ROUND(CEILING(AR164*('Summary '!$J$4/100+1),5),0)-1</f>
        <v>359</v>
      </c>
      <c r="AO164" s="63">
        <f t="shared" si="259"/>
        <v>0</v>
      </c>
      <c r="AP164" s="63">
        <f t="shared" si="260"/>
        <v>0</v>
      </c>
      <c r="AQ164" s="667"/>
      <c r="AR164" s="62">
        <v>294</v>
      </c>
      <c r="AS164" s="62"/>
      <c r="AT164" s="514"/>
      <c r="AU164" s="515"/>
      <c r="AV164" s="511">
        <f t="shared" si="267"/>
        <v>294</v>
      </c>
      <c r="AW164" s="511">
        <f t="shared" si="268"/>
        <v>294</v>
      </c>
      <c r="AX164" s="64"/>
      <c r="AY164" s="65"/>
      <c r="AZ164" s="538"/>
      <c r="BA164" s="562"/>
      <c r="BB164" s="291"/>
      <c r="BC164" s="45">
        <f t="shared" si="269"/>
        <v>0</v>
      </c>
      <c r="BD164" s="44">
        <f t="shared" si="270"/>
        <v>0</v>
      </c>
      <c r="BE164" s="512">
        <f t="shared" si="271"/>
        <v>294</v>
      </c>
      <c r="BF164" s="400"/>
      <c r="BG164" s="210">
        <f t="shared" si="262"/>
        <v>0</v>
      </c>
      <c r="BH164" s="512">
        <f t="shared" si="272"/>
        <v>323.40000000000003</v>
      </c>
      <c r="BI164" s="400"/>
      <c r="BJ164" s="44">
        <f t="shared" si="273"/>
        <v>0</v>
      </c>
      <c r="BK164" s="512">
        <f t="shared" si="274"/>
        <v>338.09999999999997</v>
      </c>
      <c r="BL164" s="400"/>
      <c r="BM164" s="210">
        <f t="shared" si="275"/>
        <v>0</v>
      </c>
      <c r="BN164" s="512">
        <f t="shared" si="276"/>
        <v>352.8</v>
      </c>
      <c r="BO164" s="397">
        <f t="shared" si="277"/>
        <v>0</v>
      </c>
      <c r="BP164" s="210">
        <f t="shared" si="278"/>
        <v>0</v>
      </c>
      <c r="BQ164" s="44">
        <f t="shared" si="279"/>
        <v>0</v>
      </c>
      <c r="BR164" s="215">
        <v>2967</v>
      </c>
      <c r="JY164" s="3"/>
      <c r="JZ164" s="3"/>
      <c r="KA164" s="3"/>
      <c r="KB164" s="3"/>
      <c r="KC164" s="3"/>
      <c r="KD164" s="3"/>
      <c r="KE164" s="3"/>
      <c r="KF164" s="3"/>
      <c r="KG164" s="3"/>
    </row>
    <row r="165" spans="1:293" ht="13" customHeight="1">
      <c r="A165" s="44" t="str">
        <f t="shared" si="265"/>
        <v>SQ62968</v>
      </c>
      <c r="B165" s="265" t="s">
        <v>253</v>
      </c>
      <c r="C165" s="265" t="s">
        <v>258</v>
      </c>
      <c r="D165" s="265" t="s">
        <v>544</v>
      </c>
      <c r="E165" s="403"/>
      <c r="F165" s="615" t="s">
        <v>344</v>
      </c>
      <c r="G165" s="615" t="s">
        <v>99</v>
      </c>
      <c r="H165" s="617" t="s">
        <v>74</v>
      </c>
      <c r="I165" s="634" t="s">
        <v>1798</v>
      </c>
      <c r="J165" s="636" t="s">
        <v>1810</v>
      </c>
      <c r="K165" s="636" t="s">
        <v>1797</v>
      </c>
      <c r="L165" s="634" t="s">
        <v>1799</v>
      </c>
      <c r="M165" s="628">
        <v>1.7649999999999999</v>
      </c>
      <c r="N165" s="44">
        <v>1</v>
      </c>
      <c r="O165" s="210"/>
      <c r="P165" s="210"/>
      <c r="Q165" s="49"/>
      <c r="R165" s="123"/>
      <c r="S165" s="51"/>
      <c r="T165" s="52"/>
      <c r="U165" s="124"/>
      <c r="V165" s="54"/>
      <c r="W165" s="520"/>
      <c r="X165" s="56"/>
      <c r="Y165" s="57"/>
      <c r="Z165" s="58"/>
      <c r="AA165" s="561"/>
      <c r="AB165" s="563"/>
      <c r="AC165" s="311"/>
      <c r="AD165" s="213">
        <f t="shared" si="261"/>
        <v>0</v>
      </c>
      <c r="AE165" s="61">
        <f t="shared" si="266"/>
        <v>0</v>
      </c>
      <c r="AF165" s="62"/>
      <c r="AG165" s="62"/>
      <c r="AH165" s="63"/>
      <c r="AI165" s="62"/>
      <c r="AJ165" s="149"/>
      <c r="AK165" s="149"/>
      <c r="AL165" s="516"/>
      <c r="AM165" s="510"/>
      <c r="AN165" s="62">
        <f>ROUND(CEILING(AR165*('Summary '!$J$4/100+1),5),0)-1</f>
        <v>134</v>
      </c>
      <c r="AO165" s="63">
        <f t="shared" si="259"/>
        <v>0</v>
      </c>
      <c r="AP165" s="63">
        <f t="shared" si="260"/>
        <v>0</v>
      </c>
      <c r="AQ165" s="667"/>
      <c r="AR165" s="62">
        <v>109</v>
      </c>
      <c r="AS165" s="62"/>
      <c r="AT165" s="514"/>
      <c r="AU165" s="515"/>
      <c r="AV165" s="511">
        <f t="shared" si="267"/>
        <v>109</v>
      </c>
      <c r="AW165" s="511">
        <f t="shared" si="268"/>
        <v>109</v>
      </c>
      <c r="AX165" s="64"/>
      <c r="AY165" s="65"/>
      <c r="AZ165" s="538"/>
      <c r="BA165" s="562"/>
      <c r="BB165" s="291"/>
      <c r="BC165" s="45">
        <f t="shared" si="269"/>
        <v>0</v>
      </c>
      <c r="BD165" s="44">
        <f t="shared" si="270"/>
        <v>0</v>
      </c>
      <c r="BE165" s="512">
        <f t="shared" si="271"/>
        <v>109</v>
      </c>
      <c r="BF165" s="400"/>
      <c r="BG165" s="210">
        <f t="shared" si="262"/>
        <v>0</v>
      </c>
      <c r="BH165" s="512">
        <f t="shared" si="272"/>
        <v>119.9</v>
      </c>
      <c r="BI165" s="400"/>
      <c r="BJ165" s="44">
        <f t="shared" si="273"/>
        <v>0</v>
      </c>
      <c r="BK165" s="512">
        <f t="shared" si="274"/>
        <v>125.35</v>
      </c>
      <c r="BL165" s="400"/>
      <c r="BM165" s="210">
        <f t="shared" si="275"/>
        <v>0</v>
      </c>
      <c r="BN165" s="512">
        <f t="shared" si="276"/>
        <v>130.79999999999998</v>
      </c>
      <c r="BO165" s="397">
        <f t="shared" si="277"/>
        <v>0</v>
      </c>
      <c r="BP165" s="210">
        <f t="shared" si="278"/>
        <v>0</v>
      </c>
      <c r="BQ165" s="44">
        <f t="shared" si="279"/>
        <v>0</v>
      </c>
      <c r="BR165" s="215">
        <v>2968</v>
      </c>
      <c r="JY165" s="3"/>
      <c r="JZ165" s="3"/>
      <c r="KA165" s="3"/>
      <c r="KB165" s="3"/>
      <c r="KC165" s="3"/>
      <c r="KD165" s="3"/>
      <c r="KE165" s="3"/>
      <c r="KF165" s="3"/>
      <c r="KG165" s="3"/>
    </row>
    <row r="166" spans="1:293" ht="13" customHeight="1">
      <c r="A166" s="44" t="str">
        <f t="shared" si="265"/>
        <v>SQ62969</v>
      </c>
      <c r="B166" s="265" t="s">
        <v>253</v>
      </c>
      <c r="C166" s="265" t="s">
        <v>259</v>
      </c>
      <c r="D166" s="265" t="s">
        <v>544</v>
      </c>
      <c r="E166" s="403"/>
      <c r="F166" s="615" t="s">
        <v>1777</v>
      </c>
      <c r="G166" s="615" t="s">
        <v>99</v>
      </c>
      <c r="H166" s="617" t="s">
        <v>74</v>
      </c>
      <c r="I166" s="634" t="s">
        <v>1798</v>
      </c>
      <c r="J166" s="636" t="s">
        <v>1810</v>
      </c>
      <c r="K166" s="636" t="s">
        <v>1797</v>
      </c>
      <c r="L166" s="634" t="s">
        <v>1799</v>
      </c>
      <c r="M166" s="628">
        <v>1.883</v>
      </c>
      <c r="N166" s="44">
        <v>1</v>
      </c>
      <c r="O166" s="210"/>
      <c r="P166" s="210"/>
      <c r="Q166" s="49"/>
      <c r="R166" s="123"/>
      <c r="S166" s="51"/>
      <c r="T166" s="52"/>
      <c r="U166" s="124"/>
      <c r="V166" s="54"/>
      <c r="W166" s="520"/>
      <c r="X166" s="56"/>
      <c r="Y166" s="57"/>
      <c r="Z166" s="58"/>
      <c r="AA166" s="561"/>
      <c r="AB166" s="563"/>
      <c r="AC166" s="311"/>
      <c r="AD166" s="213">
        <f t="shared" si="261"/>
        <v>0</v>
      </c>
      <c r="AE166" s="61">
        <f t="shared" si="266"/>
        <v>0</v>
      </c>
      <c r="AF166" s="62"/>
      <c r="AG166" s="62"/>
      <c r="AH166" s="63"/>
      <c r="AI166" s="62"/>
      <c r="AJ166" s="149"/>
      <c r="AK166" s="149"/>
      <c r="AL166" s="516"/>
      <c r="AM166" s="510"/>
      <c r="AN166" s="62">
        <f>ROUND(CEILING(AR166*('Summary '!$J$4/100+1),5),0)-1</f>
        <v>139</v>
      </c>
      <c r="AO166" s="63">
        <f t="shared" si="259"/>
        <v>0</v>
      </c>
      <c r="AP166" s="63">
        <f t="shared" si="260"/>
        <v>0</v>
      </c>
      <c r="AQ166" s="667"/>
      <c r="AR166" s="62">
        <v>114</v>
      </c>
      <c r="AS166" s="62"/>
      <c r="AT166" s="514"/>
      <c r="AU166" s="515"/>
      <c r="AV166" s="511">
        <f t="shared" si="267"/>
        <v>114</v>
      </c>
      <c r="AW166" s="511">
        <f t="shared" si="268"/>
        <v>114</v>
      </c>
      <c r="AX166" s="64"/>
      <c r="AY166" s="65"/>
      <c r="AZ166" s="538"/>
      <c r="BA166" s="562"/>
      <c r="BB166" s="291"/>
      <c r="BC166" s="45">
        <f t="shared" si="269"/>
        <v>0</v>
      </c>
      <c r="BD166" s="44">
        <f t="shared" si="270"/>
        <v>0</v>
      </c>
      <c r="BE166" s="512">
        <f t="shared" si="271"/>
        <v>114</v>
      </c>
      <c r="BF166" s="400"/>
      <c r="BG166" s="210">
        <f t="shared" si="262"/>
        <v>0</v>
      </c>
      <c r="BH166" s="512">
        <f t="shared" si="272"/>
        <v>125.4</v>
      </c>
      <c r="BI166" s="400"/>
      <c r="BJ166" s="44">
        <f t="shared" si="273"/>
        <v>0</v>
      </c>
      <c r="BK166" s="512">
        <f t="shared" si="274"/>
        <v>131.1</v>
      </c>
      <c r="BL166" s="400"/>
      <c r="BM166" s="210">
        <f t="shared" si="275"/>
        <v>0</v>
      </c>
      <c r="BN166" s="512">
        <f t="shared" si="276"/>
        <v>136.79999999999998</v>
      </c>
      <c r="BO166" s="397">
        <f t="shared" si="277"/>
        <v>0</v>
      </c>
      <c r="BP166" s="210">
        <f t="shared" si="278"/>
        <v>0</v>
      </c>
      <c r="BQ166" s="44">
        <f t="shared" si="279"/>
        <v>0</v>
      </c>
      <c r="BR166" s="215">
        <v>2969</v>
      </c>
      <c r="JY166" s="3"/>
      <c r="JZ166" s="3"/>
      <c r="KA166" s="3"/>
      <c r="KB166" s="3"/>
      <c r="KC166" s="3"/>
      <c r="KD166" s="3"/>
      <c r="KE166" s="3"/>
      <c r="KF166" s="3"/>
      <c r="KG166" s="3"/>
    </row>
    <row r="167" spans="1:293" ht="13" customHeight="1">
      <c r="A167" s="44" t="str">
        <f t="shared" si="265"/>
        <v>SQ62970</v>
      </c>
      <c r="B167" s="265" t="s">
        <v>253</v>
      </c>
      <c r="C167" s="265" t="s">
        <v>260</v>
      </c>
      <c r="D167" s="265" t="s">
        <v>544</v>
      </c>
      <c r="E167" s="403"/>
      <c r="F167" s="615" t="s">
        <v>1777</v>
      </c>
      <c r="G167" s="615" t="s">
        <v>99</v>
      </c>
      <c r="H167" s="617" t="s">
        <v>74</v>
      </c>
      <c r="I167" s="634" t="s">
        <v>1798</v>
      </c>
      <c r="J167" s="636" t="s">
        <v>1810</v>
      </c>
      <c r="K167" s="636" t="s">
        <v>1797</v>
      </c>
      <c r="L167" s="634" t="s">
        <v>1799</v>
      </c>
      <c r="M167" s="628">
        <v>2.4721000000000002</v>
      </c>
      <c r="N167" s="44">
        <v>1</v>
      </c>
      <c r="O167" s="210"/>
      <c r="P167" s="210"/>
      <c r="Q167" s="49"/>
      <c r="R167" s="123"/>
      <c r="S167" s="51"/>
      <c r="T167" s="52"/>
      <c r="U167" s="124"/>
      <c r="V167" s="54"/>
      <c r="W167" s="520"/>
      <c r="X167" s="56"/>
      <c r="Y167" s="57"/>
      <c r="Z167" s="58"/>
      <c r="AA167" s="561"/>
      <c r="AB167" s="563"/>
      <c r="AC167" s="311"/>
      <c r="AD167" s="213">
        <f t="shared" si="261"/>
        <v>0</v>
      </c>
      <c r="AE167" s="61">
        <f t="shared" si="266"/>
        <v>0</v>
      </c>
      <c r="AF167" s="62"/>
      <c r="AG167" s="62"/>
      <c r="AH167" s="63"/>
      <c r="AI167" s="149"/>
      <c r="AJ167" s="149"/>
      <c r="AK167" s="149"/>
      <c r="AL167" s="516"/>
      <c r="AM167" s="510"/>
      <c r="AN167" s="62">
        <f>ROUND(CEILING(AR167*('Summary '!$J$4/100+1),5),0)-1</f>
        <v>164</v>
      </c>
      <c r="AO167" s="63">
        <f t="shared" si="259"/>
        <v>0</v>
      </c>
      <c r="AP167" s="63">
        <f t="shared" si="260"/>
        <v>0</v>
      </c>
      <c r="AQ167" s="667"/>
      <c r="AR167" s="62">
        <v>134</v>
      </c>
      <c r="AS167" s="62"/>
      <c r="AT167" s="514"/>
      <c r="AU167" s="515"/>
      <c r="AV167" s="511">
        <f t="shared" si="267"/>
        <v>134</v>
      </c>
      <c r="AW167" s="511">
        <f t="shared" si="268"/>
        <v>134</v>
      </c>
      <c r="AX167" s="64"/>
      <c r="AY167" s="65"/>
      <c r="AZ167" s="538"/>
      <c r="BA167" s="562"/>
      <c r="BB167" s="291"/>
      <c r="BC167" s="45">
        <f t="shared" si="269"/>
        <v>0</v>
      </c>
      <c r="BD167" s="44">
        <f t="shared" si="270"/>
        <v>0</v>
      </c>
      <c r="BE167" s="512">
        <f t="shared" si="271"/>
        <v>134</v>
      </c>
      <c r="BF167" s="400"/>
      <c r="BG167" s="210">
        <f t="shared" si="262"/>
        <v>0</v>
      </c>
      <c r="BH167" s="512">
        <f t="shared" si="272"/>
        <v>147.4</v>
      </c>
      <c r="BI167" s="400"/>
      <c r="BJ167" s="44">
        <f t="shared" si="273"/>
        <v>0</v>
      </c>
      <c r="BK167" s="512">
        <f t="shared" si="274"/>
        <v>154.1</v>
      </c>
      <c r="BL167" s="400"/>
      <c r="BM167" s="210">
        <f t="shared" si="275"/>
        <v>0</v>
      </c>
      <c r="BN167" s="512">
        <f t="shared" si="276"/>
        <v>160.79999999999998</v>
      </c>
      <c r="BO167" s="397">
        <f t="shared" si="277"/>
        <v>0</v>
      </c>
      <c r="BP167" s="210">
        <f t="shared" si="278"/>
        <v>0</v>
      </c>
      <c r="BQ167" s="44">
        <f t="shared" si="279"/>
        <v>0</v>
      </c>
      <c r="BR167" s="215">
        <v>2970</v>
      </c>
      <c r="JY167" s="3"/>
      <c r="JZ167" s="3"/>
      <c r="KA167" s="3"/>
      <c r="KB167" s="3"/>
      <c r="KC167" s="3"/>
      <c r="KD167" s="3"/>
      <c r="KE167" s="3"/>
      <c r="KF167" s="3"/>
      <c r="KG167" s="3"/>
    </row>
    <row r="168" spans="1:293" ht="13" customHeight="1">
      <c r="A168" s="44" t="str">
        <f t="shared" si="265"/>
        <v>SQ62971</v>
      </c>
      <c r="B168" s="265" t="s">
        <v>253</v>
      </c>
      <c r="C168" s="265" t="s">
        <v>261</v>
      </c>
      <c r="D168" s="265" t="s">
        <v>544</v>
      </c>
      <c r="E168" s="403"/>
      <c r="F168" s="615" t="s">
        <v>1777</v>
      </c>
      <c r="G168" s="615" t="s">
        <v>99</v>
      </c>
      <c r="H168" s="617" t="s">
        <v>74</v>
      </c>
      <c r="I168" s="634" t="s">
        <v>1798</v>
      </c>
      <c r="J168" s="636" t="s">
        <v>1810</v>
      </c>
      <c r="K168" s="636" t="s">
        <v>1797</v>
      </c>
      <c r="L168" s="634" t="s">
        <v>1799</v>
      </c>
      <c r="M168" s="628">
        <v>1.97</v>
      </c>
      <c r="N168" s="44">
        <v>1</v>
      </c>
      <c r="O168" s="210"/>
      <c r="P168" s="210"/>
      <c r="Q168" s="49"/>
      <c r="R168" s="123"/>
      <c r="S168" s="51"/>
      <c r="T168" s="52"/>
      <c r="U168" s="124"/>
      <c r="V168" s="54"/>
      <c r="W168" s="520"/>
      <c r="X168" s="56"/>
      <c r="Y168" s="57"/>
      <c r="Z168" s="58"/>
      <c r="AA168" s="561"/>
      <c r="AB168" s="563"/>
      <c r="AC168" s="311"/>
      <c r="AD168" s="213">
        <f t="shared" si="261"/>
        <v>0</v>
      </c>
      <c r="AE168" s="61">
        <f t="shared" si="266"/>
        <v>0</v>
      </c>
      <c r="AF168" s="62"/>
      <c r="AG168" s="62"/>
      <c r="AH168" s="63"/>
      <c r="AI168" s="62"/>
      <c r="AJ168" s="149"/>
      <c r="AK168" s="149"/>
      <c r="AL168" s="516"/>
      <c r="AM168" s="510"/>
      <c r="AN168" s="62">
        <f>ROUND(CEILING(AR168*('Summary '!$J$4/100+1),5),0)-1</f>
        <v>159</v>
      </c>
      <c r="AO168" s="63">
        <f t="shared" si="259"/>
        <v>0</v>
      </c>
      <c r="AP168" s="63">
        <f t="shared" si="260"/>
        <v>0</v>
      </c>
      <c r="AQ168" s="667"/>
      <c r="AR168" s="62">
        <v>129</v>
      </c>
      <c r="AS168" s="62"/>
      <c r="AT168" s="514"/>
      <c r="AU168" s="515"/>
      <c r="AV168" s="511">
        <f t="shared" si="267"/>
        <v>129</v>
      </c>
      <c r="AW168" s="511">
        <f t="shared" si="268"/>
        <v>129</v>
      </c>
      <c r="AX168" s="64"/>
      <c r="AY168" s="65"/>
      <c r="AZ168" s="538"/>
      <c r="BA168" s="562"/>
      <c r="BB168" s="291"/>
      <c r="BC168" s="45">
        <f t="shared" si="269"/>
        <v>0</v>
      </c>
      <c r="BD168" s="44">
        <f t="shared" si="270"/>
        <v>0</v>
      </c>
      <c r="BE168" s="512">
        <f t="shared" si="271"/>
        <v>129</v>
      </c>
      <c r="BF168" s="400"/>
      <c r="BG168" s="210">
        <f t="shared" si="262"/>
        <v>0</v>
      </c>
      <c r="BH168" s="512">
        <f t="shared" si="272"/>
        <v>141.9</v>
      </c>
      <c r="BI168" s="400"/>
      <c r="BJ168" s="44">
        <f t="shared" si="273"/>
        <v>0</v>
      </c>
      <c r="BK168" s="512">
        <f t="shared" si="274"/>
        <v>148.35</v>
      </c>
      <c r="BL168" s="400"/>
      <c r="BM168" s="210">
        <f t="shared" si="275"/>
        <v>0</v>
      </c>
      <c r="BN168" s="512">
        <f t="shared" si="276"/>
        <v>154.79999999999998</v>
      </c>
      <c r="BO168" s="397">
        <f t="shared" si="277"/>
        <v>0</v>
      </c>
      <c r="BP168" s="210">
        <f t="shared" si="278"/>
        <v>0</v>
      </c>
      <c r="BQ168" s="44">
        <f t="shared" si="279"/>
        <v>0</v>
      </c>
      <c r="BR168" s="215">
        <v>2971</v>
      </c>
      <c r="JY168" s="3"/>
      <c r="JZ168" s="3"/>
      <c r="KA168" s="3"/>
      <c r="KB168" s="3"/>
      <c r="KC168" s="3"/>
      <c r="KD168" s="3"/>
      <c r="KE168" s="3"/>
      <c r="KF168" s="3"/>
      <c r="KG168" s="3"/>
    </row>
    <row r="169" spans="1:293" ht="13" customHeight="1">
      <c r="A169" s="44" t="str">
        <f t="shared" si="265"/>
        <v>SQ62972</v>
      </c>
      <c r="B169" s="265" t="s">
        <v>253</v>
      </c>
      <c r="C169" s="265" t="s">
        <v>262</v>
      </c>
      <c r="D169" s="265" t="s">
        <v>544</v>
      </c>
      <c r="E169" s="403"/>
      <c r="F169" s="615" t="s">
        <v>1777</v>
      </c>
      <c r="G169" s="615" t="s">
        <v>99</v>
      </c>
      <c r="H169" s="617" t="s">
        <v>74</v>
      </c>
      <c r="I169" s="634" t="s">
        <v>1798</v>
      </c>
      <c r="J169" s="636" t="s">
        <v>1810</v>
      </c>
      <c r="K169" s="636" t="s">
        <v>1797</v>
      </c>
      <c r="L169" s="634" t="s">
        <v>1799</v>
      </c>
      <c r="M169" s="628">
        <v>2.6680000000000001</v>
      </c>
      <c r="N169" s="44">
        <v>1</v>
      </c>
      <c r="O169" s="210"/>
      <c r="P169" s="210"/>
      <c r="Q169" s="49"/>
      <c r="R169" s="123"/>
      <c r="S169" s="51"/>
      <c r="T169" s="52"/>
      <c r="U169" s="124"/>
      <c r="V169" s="54"/>
      <c r="W169" s="520"/>
      <c r="X169" s="56"/>
      <c r="Y169" s="57"/>
      <c r="Z169" s="58"/>
      <c r="AA169" s="561"/>
      <c r="AB169" s="563"/>
      <c r="AC169" s="311"/>
      <c r="AD169" s="213">
        <f t="shared" si="261"/>
        <v>0</v>
      </c>
      <c r="AE169" s="61">
        <f t="shared" si="266"/>
        <v>0</v>
      </c>
      <c r="AF169" s="62"/>
      <c r="AG169" s="62"/>
      <c r="AH169" s="63"/>
      <c r="AI169" s="62"/>
      <c r="AJ169" s="149"/>
      <c r="AK169" s="149"/>
      <c r="AL169" s="516"/>
      <c r="AM169" s="510"/>
      <c r="AN169" s="62">
        <f>ROUND(CEILING(AR169*('Summary '!$J$4/100+1),5),0)-1</f>
        <v>209</v>
      </c>
      <c r="AO169" s="63">
        <f t="shared" si="259"/>
        <v>0</v>
      </c>
      <c r="AP169" s="63">
        <f t="shared" si="260"/>
        <v>0</v>
      </c>
      <c r="AQ169" s="667"/>
      <c r="AR169" s="62">
        <v>169</v>
      </c>
      <c r="AS169" s="62"/>
      <c r="AT169" s="514"/>
      <c r="AU169" s="515"/>
      <c r="AV169" s="511">
        <f t="shared" si="267"/>
        <v>169</v>
      </c>
      <c r="AW169" s="511">
        <f t="shared" si="268"/>
        <v>169</v>
      </c>
      <c r="AX169" s="64"/>
      <c r="AY169" s="65"/>
      <c r="AZ169" s="538"/>
      <c r="BA169" s="562"/>
      <c r="BB169" s="291"/>
      <c r="BC169" s="45">
        <f t="shared" si="269"/>
        <v>0</v>
      </c>
      <c r="BD169" s="44">
        <f t="shared" si="270"/>
        <v>0</v>
      </c>
      <c r="BE169" s="512">
        <f t="shared" si="271"/>
        <v>169</v>
      </c>
      <c r="BF169" s="400"/>
      <c r="BG169" s="210">
        <f t="shared" si="262"/>
        <v>0</v>
      </c>
      <c r="BH169" s="512">
        <f t="shared" si="272"/>
        <v>185.9</v>
      </c>
      <c r="BI169" s="400"/>
      <c r="BJ169" s="44">
        <f t="shared" si="273"/>
        <v>0</v>
      </c>
      <c r="BK169" s="512">
        <f t="shared" si="274"/>
        <v>194.35</v>
      </c>
      <c r="BL169" s="400"/>
      <c r="BM169" s="210">
        <f t="shared" si="275"/>
        <v>0</v>
      </c>
      <c r="BN169" s="512">
        <f t="shared" si="276"/>
        <v>202.79999999999998</v>
      </c>
      <c r="BO169" s="397">
        <f t="shared" si="277"/>
        <v>0</v>
      </c>
      <c r="BP169" s="210">
        <f t="shared" si="278"/>
        <v>0</v>
      </c>
      <c r="BQ169" s="44">
        <f t="shared" si="279"/>
        <v>0</v>
      </c>
      <c r="BR169" s="215">
        <v>2972</v>
      </c>
      <c r="JY169" s="3"/>
      <c r="JZ169" s="3"/>
      <c r="KA169" s="3"/>
      <c r="KB169" s="3"/>
      <c r="KC169" s="3"/>
      <c r="KD169" s="3"/>
      <c r="KE169" s="3"/>
      <c r="KF169" s="3"/>
      <c r="KG169" s="3"/>
    </row>
    <row r="170" spans="1:293" ht="13" customHeight="1">
      <c r="A170" s="44" t="str">
        <f t="shared" si="265"/>
        <v>SQ63006</v>
      </c>
      <c r="B170" s="265" t="s">
        <v>253</v>
      </c>
      <c r="C170" s="265" t="s">
        <v>263</v>
      </c>
      <c r="D170" s="265" t="s">
        <v>544</v>
      </c>
      <c r="E170" s="403"/>
      <c r="F170" s="615" t="s">
        <v>393</v>
      </c>
      <c r="G170" s="615" t="s">
        <v>1778</v>
      </c>
      <c r="H170" s="617" t="s">
        <v>74</v>
      </c>
      <c r="I170" s="634" t="s">
        <v>1798</v>
      </c>
      <c r="J170" s="636" t="s">
        <v>1810</v>
      </c>
      <c r="K170" s="636" t="s">
        <v>1797</v>
      </c>
      <c r="L170" s="634" t="s">
        <v>1799</v>
      </c>
      <c r="M170" s="628">
        <v>1.167</v>
      </c>
      <c r="N170" s="44">
        <v>20</v>
      </c>
      <c r="O170" s="210"/>
      <c r="P170" s="210"/>
      <c r="Q170" s="49"/>
      <c r="R170" s="123"/>
      <c r="S170" s="51"/>
      <c r="T170" s="52"/>
      <c r="U170" s="124"/>
      <c r="V170" s="54"/>
      <c r="W170" s="520"/>
      <c r="X170" s="56"/>
      <c r="Y170" s="57"/>
      <c r="Z170" s="58"/>
      <c r="AA170" s="561"/>
      <c r="AB170" s="563"/>
      <c r="AC170" s="311"/>
      <c r="AD170" s="213">
        <f t="shared" si="261"/>
        <v>0</v>
      </c>
      <c r="AE170" s="61">
        <f t="shared" si="266"/>
        <v>0</v>
      </c>
      <c r="AF170" s="62"/>
      <c r="AG170" s="62"/>
      <c r="AH170" s="63"/>
      <c r="AI170" s="62"/>
      <c r="AJ170" s="149"/>
      <c r="AK170" s="149"/>
      <c r="AL170" s="516"/>
      <c r="AM170" s="510"/>
      <c r="AN170" s="62">
        <f>ROUND(CEILING(AR170*('Summary '!$J$4/100+1),5),0)-1</f>
        <v>149</v>
      </c>
      <c r="AO170" s="63">
        <f t="shared" si="259"/>
        <v>0</v>
      </c>
      <c r="AP170" s="63">
        <f t="shared" si="260"/>
        <v>0</v>
      </c>
      <c r="AQ170" s="667"/>
      <c r="AR170" s="62">
        <v>119</v>
      </c>
      <c r="AS170" s="62"/>
      <c r="AT170" s="514"/>
      <c r="AU170" s="515"/>
      <c r="AV170" s="511">
        <f t="shared" si="267"/>
        <v>119</v>
      </c>
      <c r="AW170" s="511">
        <f t="shared" si="268"/>
        <v>119</v>
      </c>
      <c r="AX170" s="64"/>
      <c r="AY170" s="65"/>
      <c r="AZ170" s="538"/>
      <c r="BA170" s="562"/>
      <c r="BB170" s="291"/>
      <c r="BC170" s="45">
        <f t="shared" si="269"/>
        <v>0</v>
      </c>
      <c r="BD170" s="44">
        <f t="shared" si="270"/>
        <v>0</v>
      </c>
      <c r="BE170" s="512">
        <f t="shared" si="271"/>
        <v>119</v>
      </c>
      <c r="BF170" s="400"/>
      <c r="BG170" s="210">
        <f t="shared" si="262"/>
        <v>0</v>
      </c>
      <c r="BH170" s="512">
        <f t="shared" si="272"/>
        <v>130.9</v>
      </c>
      <c r="BI170" s="400"/>
      <c r="BJ170" s="44">
        <f t="shared" si="273"/>
        <v>0</v>
      </c>
      <c r="BK170" s="512">
        <f t="shared" si="274"/>
        <v>136.85</v>
      </c>
      <c r="BL170" s="400"/>
      <c r="BM170" s="210">
        <f t="shared" si="275"/>
        <v>0</v>
      </c>
      <c r="BN170" s="512">
        <f t="shared" si="276"/>
        <v>142.79999999999998</v>
      </c>
      <c r="BO170" s="397">
        <f t="shared" si="277"/>
        <v>0</v>
      </c>
      <c r="BP170" s="210">
        <f t="shared" si="278"/>
        <v>0</v>
      </c>
      <c r="BQ170" s="44">
        <f t="shared" si="279"/>
        <v>0</v>
      </c>
      <c r="BR170" s="215">
        <v>3006</v>
      </c>
      <c r="JY170" s="3"/>
      <c r="JZ170" s="3"/>
      <c r="KA170" s="3"/>
      <c r="KB170" s="3"/>
      <c r="KC170" s="3"/>
      <c r="KD170" s="3"/>
      <c r="KE170" s="3"/>
      <c r="KF170" s="3"/>
      <c r="KG170" s="3"/>
    </row>
    <row r="171" spans="1:293" ht="17">
      <c r="A171" s="72"/>
      <c r="B171" s="72"/>
      <c r="C171" s="301" t="s">
        <v>264</v>
      </c>
      <c r="D171" s="151"/>
      <c r="E171" s="216"/>
      <c r="F171" s="152"/>
      <c r="G171" s="152"/>
      <c r="H171" s="284"/>
      <c r="I171" s="632"/>
      <c r="J171" s="632"/>
      <c r="K171" s="632"/>
      <c r="L171" s="632"/>
      <c r="M171" s="152"/>
      <c r="N171" s="153"/>
      <c r="O171" s="218"/>
      <c r="P171" s="218"/>
      <c r="Q171" s="245"/>
      <c r="R171" s="154"/>
      <c r="S171" s="154"/>
      <c r="T171" s="154"/>
      <c r="U171" s="155"/>
      <c r="V171" s="154"/>
      <c r="W171" s="154"/>
      <c r="X171" s="156"/>
      <c r="Y171" s="154"/>
      <c r="Z171" s="156"/>
      <c r="AA171" s="156"/>
      <c r="AB171" s="565"/>
      <c r="AC171" s="565"/>
      <c r="AD171" s="209"/>
      <c r="AE171" s="142"/>
      <c r="AF171" s="142"/>
      <c r="AG171" s="142"/>
      <c r="AH171" s="142"/>
      <c r="AI171" s="142"/>
      <c r="AJ171" s="209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565"/>
      <c r="AY171" s="565"/>
      <c r="AZ171" s="565"/>
      <c r="BA171" s="565"/>
      <c r="BB171" s="565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1"/>
      <c r="BR171" s="157"/>
      <c r="JY171" s="3"/>
      <c r="JZ171" s="3"/>
      <c r="KA171" s="3"/>
      <c r="KB171" s="3"/>
      <c r="KC171" s="3"/>
      <c r="KD171" s="3"/>
      <c r="KE171" s="3"/>
      <c r="KF171" s="3"/>
      <c r="KG171" s="3"/>
    </row>
    <row r="172" spans="1:293" ht="13" customHeight="1">
      <c r="A172" s="44" t="str">
        <f>"SQ6"&amp;REPT(0,4-LEN(BR172))&amp;BR172</f>
        <v>SQ62955</v>
      </c>
      <c r="B172" s="264" t="s">
        <v>1132</v>
      </c>
      <c r="C172" s="264" t="s">
        <v>1156</v>
      </c>
      <c r="D172" s="265" t="s">
        <v>544</v>
      </c>
      <c r="E172" s="403"/>
      <c r="F172" s="614" t="s">
        <v>57</v>
      </c>
      <c r="G172" s="614" t="s">
        <v>99</v>
      </c>
      <c r="H172" s="617" t="s">
        <v>74</v>
      </c>
      <c r="I172" s="634" t="s">
        <v>1798</v>
      </c>
      <c r="J172" s="636" t="s">
        <v>1796</v>
      </c>
      <c r="K172" s="636" t="s">
        <v>1797</v>
      </c>
      <c r="L172" s="634" t="s">
        <v>1795</v>
      </c>
      <c r="M172" s="628">
        <v>1.911</v>
      </c>
      <c r="N172" s="44">
        <v>1</v>
      </c>
      <c r="O172" s="210"/>
      <c r="P172" s="210"/>
      <c r="Q172" s="49"/>
      <c r="R172" s="123"/>
      <c r="S172" s="51"/>
      <c r="T172" s="52"/>
      <c r="U172" s="124"/>
      <c r="V172" s="54"/>
      <c r="W172" s="520"/>
      <c r="X172" s="56"/>
      <c r="Y172" s="57"/>
      <c r="Z172" s="58"/>
      <c r="AA172" s="561"/>
      <c r="AB172" s="563"/>
      <c r="AC172" s="311"/>
      <c r="AD172" s="213">
        <f t="shared" si="261"/>
        <v>0</v>
      </c>
      <c r="AE172" s="61">
        <f>N172*AD172</f>
        <v>0</v>
      </c>
      <c r="AF172" s="62"/>
      <c r="AG172" s="62"/>
      <c r="AH172" s="63"/>
      <c r="AI172" s="670"/>
      <c r="AJ172" s="149"/>
      <c r="AK172" s="149"/>
      <c r="AL172" s="516"/>
      <c r="AM172" s="510"/>
      <c r="AN172" s="62">
        <f>ROUND(CEILING(AR172*('Summary '!$J$4/100+1),5),0)-1</f>
        <v>154</v>
      </c>
      <c r="AO172" s="63">
        <f t="shared" si="259"/>
        <v>0</v>
      </c>
      <c r="AP172" s="63">
        <f t="shared" si="260"/>
        <v>0</v>
      </c>
      <c r="AQ172" s="667"/>
      <c r="AR172" s="62">
        <v>124</v>
      </c>
      <c r="AS172" s="62"/>
      <c r="AT172" s="514"/>
      <c r="AU172" s="515"/>
      <c r="AV172" s="511">
        <f t="shared" ref="AV172:AV204" si="280">IF(OrderFormType="Wholesale",CEILING(AR172*ExchRate,ExchRateRoundUpTo),CEILING(AN172*ExchRate,ExchRateRoundUpTo)/1.22)</f>
        <v>124</v>
      </c>
      <c r="AW172" s="511">
        <f t="shared" ref="AW172:AW204" si="281">AV172*(1+AO172+AP172)</f>
        <v>124</v>
      </c>
      <c r="AX172" s="64"/>
      <c r="AY172" s="65"/>
      <c r="AZ172" s="538"/>
      <c r="BA172" s="562"/>
      <c r="BB172" s="291"/>
      <c r="BC172" s="45">
        <f t="shared" ref="BC172:BC204" si="282">SUM(AX172:BB172)</f>
        <v>0</v>
      </c>
      <c r="BD172" s="44">
        <f t="shared" ref="BD172:BD204" si="283">N172*BC172</f>
        <v>0</v>
      </c>
      <c r="BE172" s="512">
        <f t="shared" ref="BE172:BE204" si="284">AV172*(1+AO172+AP172)</f>
        <v>124</v>
      </c>
      <c r="BF172" s="400"/>
      <c r="BG172" s="210">
        <f t="shared" si="262"/>
        <v>0</v>
      </c>
      <c r="BH172" s="512">
        <f t="shared" ref="BH172:BH204" si="285">$AV172*(1.1+$AO172+$AP172)</f>
        <v>136.4</v>
      </c>
      <c r="BI172" s="400"/>
      <c r="BJ172" s="44">
        <f t="shared" ref="BJ172:BJ204" si="286">N172*BI172</f>
        <v>0</v>
      </c>
      <c r="BK172" s="512">
        <f t="shared" ref="BK172:BK204" si="287">AV172*(1.15+AO172+AP172)</f>
        <v>142.6</v>
      </c>
      <c r="BL172" s="400"/>
      <c r="BM172" s="210">
        <f t="shared" ref="BM172:BM204" si="288">N172*BL172</f>
        <v>0</v>
      </c>
      <c r="BN172" s="512">
        <f t="shared" ref="BN172:BN204" si="289">AV172*(1.2+AO172+AP172)</f>
        <v>148.79999999999998</v>
      </c>
      <c r="BO172" s="397">
        <f t="shared" ref="BO172:BO204" si="290">(AD172*AW172)+(BC172*BE172)+(BF172*BH172)+(BI172*BK172)+(BL172*BN172)</f>
        <v>0</v>
      </c>
      <c r="BP172" s="210">
        <f t="shared" ref="BP172:BP204" si="291">AD172+BC172+BF172+BI172+BL172</f>
        <v>0</v>
      </c>
      <c r="BQ172" s="44">
        <f t="shared" ref="BQ172:BQ204" si="292">N172*BP172</f>
        <v>0</v>
      </c>
      <c r="BR172" s="215">
        <v>2955</v>
      </c>
      <c r="JY172" s="3"/>
      <c r="JZ172" s="3"/>
      <c r="KA172" s="3"/>
      <c r="KB172" s="3"/>
      <c r="KC172" s="3"/>
      <c r="KD172" s="3"/>
      <c r="KE172" s="3"/>
      <c r="KF172" s="3"/>
      <c r="KG172" s="3"/>
    </row>
    <row r="173" spans="1:293" ht="13" customHeight="1">
      <c r="A173" s="44" t="str">
        <f t="shared" ref="A173:A203" si="293">"SQ6"&amp;REPT(0,4-LEN(BR173))&amp;BR173</f>
        <v>SQ62954</v>
      </c>
      <c r="B173" s="264" t="s">
        <v>1132</v>
      </c>
      <c r="C173" s="264" t="s">
        <v>1157</v>
      </c>
      <c r="D173" s="265" t="s">
        <v>544</v>
      </c>
      <c r="E173" s="403"/>
      <c r="F173" s="614" t="s">
        <v>57</v>
      </c>
      <c r="G173" s="614" t="s">
        <v>87</v>
      </c>
      <c r="H173" s="617" t="s">
        <v>74</v>
      </c>
      <c r="I173" s="634" t="s">
        <v>1798</v>
      </c>
      <c r="J173" s="636" t="s">
        <v>1796</v>
      </c>
      <c r="K173" s="636" t="s">
        <v>1797</v>
      </c>
      <c r="L173" s="634" t="s">
        <v>1795</v>
      </c>
      <c r="M173" s="628">
        <v>2.9809999999999999</v>
      </c>
      <c r="N173" s="44">
        <v>2</v>
      </c>
      <c r="O173" s="210"/>
      <c r="P173" s="210"/>
      <c r="Q173" s="49"/>
      <c r="R173" s="123"/>
      <c r="S173" s="51"/>
      <c r="T173" s="52"/>
      <c r="U173" s="124"/>
      <c r="V173" s="54"/>
      <c r="W173" s="520"/>
      <c r="X173" s="56"/>
      <c r="Y173" s="57"/>
      <c r="Z173" s="58"/>
      <c r="AA173" s="561"/>
      <c r="AB173" s="563"/>
      <c r="AC173" s="311"/>
      <c r="AD173" s="213">
        <f t="shared" si="261"/>
        <v>0</v>
      </c>
      <c r="AE173" s="61">
        <f t="shared" ref="AE173:AE203" si="294">N173*AD173</f>
        <v>0</v>
      </c>
      <c r="AF173" s="62"/>
      <c r="AG173" s="62"/>
      <c r="AH173" s="63"/>
      <c r="AI173" s="670"/>
      <c r="AJ173" s="149"/>
      <c r="AK173" s="149"/>
      <c r="AL173" s="516"/>
      <c r="AM173" s="510"/>
      <c r="AN173" s="62">
        <f>ROUND(CEILING(AR173*('Summary '!$J$4/100+1),5),0)-1</f>
        <v>244</v>
      </c>
      <c r="AO173" s="63">
        <f t="shared" si="259"/>
        <v>0</v>
      </c>
      <c r="AP173" s="63">
        <f t="shared" si="260"/>
        <v>0</v>
      </c>
      <c r="AQ173" s="667"/>
      <c r="AR173" s="62">
        <v>199</v>
      </c>
      <c r="AS173" s="62"/>
      <c r="AT173" s="514"/>
      <c r="AU173" s="515"/>
      <c r="AV173" s="511">
        <f t="shared" si="280"/>
        <v>199</v>
      </c>
      <c r="AW173" s="511">
        <f t="shared" si="281"/>
        <v>199</v>
      </c>
      <c r="AX173" s="64"/>
      <c r="AY173" s="65"/>
      <c r="AZ173" s="538"/>
      <c r="BA173" s="562"/>
      <c r="BB173" s="291"/>
      <c r="BC173" s="45">
        <f t="shared" si="282"/>
        <v>0</v>
      </c>
      <c r="BD173" s="44">
        <f t="shared" si="283"/>
        <v>0</v>
      </c>
      <c r="BE173" s="512">
        <f t="shared" si="284"/>
        <v>199</v>
      </c>
      <c r="BF173" s="400"/>
      <c r="BG173" s="210">
        <f t="shared" si="262"/>
        <v>0</v>
      </c>
      <c r="BH173" s="512">
        <f t="shared" si="285"/>
        <v>218.9</v>
      </c>
      <c r="BI173" s="400"/>
      <c r="BJ173" s="44">
        <f t="shared" si="286"/>
        <v>0</v>
      </c>
      <c r="BK173" s="512">
        <f t="shared" si="287"/>
        <v>228.85</v>
      </c>
      <c r="BL173" s="400"/>
      <c r="BM173" s="210">
        <f t="shared" si="288"/>
        <v>0</v>
      </c>
      <c r="BN173" s="512">
        <f t="shared" si="289"/>
        <v>238.79999999999998</v>
      </c>
      <c r="BO173" s="397">
        <f t="shared" si="290"/>
        <v>0</v>
      </c>
      <c r="BP173" s="210">
        <f t="shared" si="291"/>
        <v>0</v>
      </c>
      <c r="BQ173" s="44">
        <f t="shared" si="292"/>
        <v>0</v>
      </c>
      <c r="BR173" s="215">
        <v>2954</v>
      </c>
      <c r="JY173" s="3"/>
      <c r="JZ173" s="3"/>
      <c r="KA173" s="3"/>
      <c r="KB173" s="3"/>
      <c r="KC173" s="3"/>
      <c r="KD173" s="3"/>
      <c r="KE173" s="3"/>
      <c r="KF173" s="3"/>
      <c r="KG173" s="3"/>
    </row>
    <row r="174" spans="1:293" ht="13" customHeight="1">
      <c r="A174" s="44" t="str">
        <f>"SQ6"&amp;REPT(0,4-LEN(BR174))&amp;BR174</f>
        <v>SQ62948</v>
      </c>
      <c r="B174" s="264" t="s">
        <v>1132</v>
      </c>
      <c r="C174" s="264" t="s">
        <v>1158</v>
      </c>
      <c r="D174" s="265" t="s">
        <v>544</v>
      </c>
      <c r="E174" s="403"/>
      <c r="F174" s="614" t="s">
        <v>57</v>
      </c>
      <c r="G174" s="614" t="s">
        <v>87</v>
      </c>
      <c r="H174" s="619" t="s">
        <v>1785</v>
      </c>
      <c r="I174" s="635" t="s">
        <v>1798</v>
      </c>
      <c r="J174" s="636" t="s">
        <v>1796</v>
      </c>
      <c r="K174" s="636" t="s">
        <v>1797</v>
      </c>
      <c r="L174" s="635" t="s">
        <v>1795</v>
      </c>
      <c r="M174" s="628">
        <v>2.6640000000000001</v>
      </c>
      <c r="N174" s="44">
        <v>2</v>
      </c>
      <c r="O174" s="210"/>
      <c r="P174" s="210"/>
      <c r="Q174" s="49"/>
      <c r="R174" s="123"/>
      <c r="S174" s="51"/>
      <c r="T174" s="52"/>
      <c r="U174" s="124"/>
      <c r="V174" s="54"/>
      <c r="W174" s="520"/>
      <c r="X174" s="56"/>
      <c r="Y174" s="57"/>
      <c r="Z174" s="58"/>
      <c r="AA174" s="561"/>
      <c r="AB174" s="563"/>
      <c r="AC174" s="311"/>
      <c r="AD174" s="213">
        <f t="shared" si="261"/>
        <v>0</v>
      </c>
      <c r="AE174" s="61">
        <f>N174*AD174</f>
        <v>0</v>
      </c>
      <c r="AF174" s="62"/>
      <c r="AG174" s="62"/>
      <c r="AH174" s="63"/>
      <c r="AI174" s="670"/>
      <c r="AJ174" s="149"/>
      <c r="AK174" s="149"/>
      <c r="AL174" s="516"/>
      <c r="AM174" s="510"/>
      <c r="AN174" s="62">
        <f>ROUND(CEILING(AR174*('Summary '!$J$4/100+1),5),0)-1</f>
        <v>219</v>
      </c>
      <c r="AO174" s="63">
        <f t="shared" si="259"/>
        <v>0</v>
      </c>
      <c r="AP174" s="63">
        <f t="shared" si="260"/>
        <v>0</v>
      </c>
      <c r="AQ174" s="667"/>
      <c r="AR174" s="62">
        <v>179</v>
      </c>
      <c r="AS174" s="62"/>
      <c r="AT174" s="514"/>
      <c r="AU174" s="515"/>
      <c r="AV174" s="511">
        <f t="shared" si="280"/>
        <v>179</v>
      </c>
      <c r="AW174" s="511">
        <f t="shared" si="281"/>
        <v>179</v>
      </c>
      <c r="AX174" s="64"/>
      <c r="AY174" s="65"/>
      <c r="AZ174" s="538"/>
      <c r="BA174" s="562"/>
      <c r="BB174" s="291"/>
      <c r="BC174" s="45">
        <f t="shared" si="282"/>
        <v>0</v>
      </c>
      <c r="BD174" s="44">
        <f t="shared" si="283"/>
        <v>0</v>
      </c>
      <c r="BE174" s="512">
        <f t="shared" si="284"/>
        <v>179</v>
      </c>
      <c r="BF174" s="400"/>
      <c r="BG174" s="210">
        <f t="shared" si="262"/>
        <v>0</v>
      </c>
      <c r="BH174" s="512">
        <f t="shared" si="285"/>
        <v>196.9</v>
      </c>
      <c r="BI174" s="400"/>
      <c r="BJ174" s="44">
        <f t="shared" si="286"/>
        <v>0</v>
      </c>
      <c r="BK174" s="512">
        <f t="shared" si="287"/>
        <v>205.85</v>
      </c>
      <c r="BL174" s="400"/>
      <c r="BM174" s="210">
        <f t="shared" si="288"/>
        <v>0</v>
      </c>
      <c r="BN174" s="512">
        <f t="shared" si="289"/>
        <v>214.79999999999998</v>
      </c>
      <c r="BO174" s="397">
        <f t="shared" si="290"/>
        <v>0</v>
      </c>
      <c r="BP174" s="210">
        <f t="shared" si="291"/>
        <v>0</v>
      </c>
      <c r="BQ174" s="44">
        <f t="shared" si="292"/>
        <v>0</v>
      </c>
      <c r="BR174" s="215">
        <v>2948</v>
      </c>
      <c r="JY174" s="3"/>
      <c r="JZ174" s="3"/>
      <c r="KA174" s="3"/>
      <c r="KB174" s="3"/>
      <c r="KC174" s="3"/>
      <c r="KD174" s="3"/>
      <c r="KE174" s="3"/>
      <c r="KF174" s="3"/>
      <c r="KG174" s="3"/>
    </row>
    <row r="175" spans="1:293" ht="13" customHeight="1">
      <c r="A175" s="44" t="str">
        <f>"SQ6"&amp;REPT(0,4-LEN(BR175))&amp;BR175</f>
        <v>SQ62961</v>
      </c>
      <c r="B175" s="264" t="s">
        <v>1132</v>
      </c>
      <c r="C175" s="264" t="s">
        <v>1159</v>
      </c>
      <c r="D175" s="265" t="s">
        <v>544</v>
      </c>
      <c r="E175" s="403"/>
      <c r="F175" s="614" t="s">
        <v>57</v>
      </c>
      <c r="G175" s="614" t="s">
        <v>76</v>
      </c>
      <c r="H175" s="617" t="s">
        <v>74</v>
      </c>
      <c r="I175" s="634" t="s">
        <v>1798</v>
      </c>
      <c r="J175" s="636" t="s">
        <v>1796</v>
      </c>
      <c r="K175" s="636" t="s">
        <v>1797</v>
      </c>
      <c r="L175" s="634" t="s">
        <v>1795</v>
      </c>
      <c r="M175" s="628">
        <v>5.6660000000000004</v>
      </c>
      <c r="N175" s="44">
        <v>3</v>
      </c>
      <c r="O175" s="210"/>
      <c r="P175" s="210"/>
      <c r="Q175" s="49"/>
      <c r="R175" s="123"/>
      <c r="S175" s="51"/>
      <c r="T175" s="52"/>
      <c r="U175" s="124"/>
      <c r="V175" s="54"/>
      <c r="W175" s="520"/>
      <c r="X175" s="56"/>
      <c r="Y175" s="57"/>
      <c r="Z175" s="58"/>
      <c r="AA175" s="561"/>
      <c r="AB175" s="563"/>
      <c r="AC175" s="311"/>
      <c r="AD175" s="213">
        <f t="shared" si="261"/>
        <v>0</v>
      </c>
      <c r="AE175" s="61">
        <f>N175*AD175</f>
        <v>0</v>
      </c>
      <c r="AF175" s="62"/>
      <c r="AG175" s="62"/>
      <c r="AH175" s="63"/>
      <c r="AI175" s="670"/>
      <c r="AJ175" s="149"/>
      <c r="AK175" s="149"/>
      <c r="AL175" s="516"/>
      <c r="AM175" s="510"/>
      <c r="AN175" s="62">
        <f>ROUND(CEILING(AR175*('Summary '!$J$4/100+1),5),0)-1</f>
        <v>439</v>
      </c>
      <c r="AO175" s="63">
        <f t="shared" si="259"/>
        <v>0</v>
      </c>
      <c r="AP175" s="63">
        <f t="shared" si="260"/>
        <v>0</v>
      </c>
      <c r="AQ175" s="667"/>
      <c r="AR175" s="62">
        <v>359</v>
      </c>
      <c r="AS175" s="62"/>
      <c r="AT175" s="514"/>
      <c r="AU175" s="515"/>
      <c r="AV175" s="511">
        <f t="shared" si="280"/>
        <v>359</v>
      </c>
      <c r="AW175" s="511">
        <f t="shared" si="281"/>
        <v>359</v>
      </c>
      <c r="AX175" s="64"/>
      <c r="AY175" s="65"/>
      <c r="AZ175" s="538"/>
      <c r="BA175" s="562"/>
      <c r="BB175" s="291"/>
      <c r="BC175" s="45">
        <f t="shared" si="282"/>
        <v>0</v>
      </c>
      <c r="BD175" s="44">
        <f t="shared" si="283"/>
        <v>0</v>
      </c>
      <c r="BE175" s="512">
        <f t="shared" si="284"/>
        <v>359</v>
      </c>
      <c r="BF175" s="400"/>
      <c r="BG175" s="210">
        <f t="shared" si="262"/>
        <v>0</v>
      </c>
      <c r="BH175" s="512">
        <f t="shared" si="285"/>
        <v>394.90000000000003</v>
      </c>
      <c r="BI175" s="400"/>
      <c r="BJ175" s="44">
        <f t="shared" si="286"/>
        <v>0</v>
      </c>
      <c r="BK175" s="512">
        <f t="shared" si="287"/>
        <v>412.84999999999997</v>
      </c>
      <c r="BL175" s="400"/>
      <c r="BM175" s="210">
        <f t="shared" si="288"/>
        <v>0</v>
      </c>
      <c r="BN175" s="512">
        <f t="shared" si="289"/>
        <v>430.8</v>
      </c>
      <c r="BO175" s="397">
        <f t="shared" si="290"/>
        <v>0</v>
      </c>
      <c r="BP175" s="210">
        <f t="shared" si="291"/>
        <v>0</v>
      </c>
      <c r="BQ175" s="44">
        <f t="shared" si="292"/>
        <v>0</v>
      </c>
      <c r="BR175" s="215">
        <v>2961</v>
      </c>
      <c r="JY175" s="3"/>
      <c r="JZ175" s="3"/>
      <c r="KA175" s="3"/>
      <c r="KB175" s="3"/>
      <c r="KC175" s="3"/>
      <c r="KD175" s="3"/>
      <c r="KE175" s="3"/>
      <c r="KF175" s="3"/>
      <c r="KG175" s="3"/>
    </row>
    <row r="176" spans="1:293" ht="13" customHeight="1">
      <c r="A176" s="44" t="str">
        <f>"SQ6"&amp;REPT(0,4-LEN(BR176))&amp;BR176</f>
        <v>SQ62957</v>
      </c>
      <c r="B176" s="264" t="s">
        <v>1132</v>
      </c>
      <c r="C176" s="264" t="s">
        <v>1160</v>
      </c>
      <c r="D176" s="265" t="s">
        <v>544</v>
      </c>
      <c r="E176" s="403"/>
      <c r="F176" s="614" t="s">
        <v>57</v>
      </c>
      <c r="G176" s="614" t="s">
        <v>76</v>
      </c>
      <c r="H176" s="617" t="s">
        <v>74</v>
      </c>
      <c r="I176" s="634" t="s">
        <v>1798</v>
      </c>
      <c r="J176" s="636" t="s">
        <v>1796</v>
      </c>
      <c r="K176" s="636" t="s">
        <v>1797</v>
      </c>
      <c r="L176" s="634" t="s">
        <v>1795</v>
      </c>
      <c r="M176" s="628">
        <v>2.2160000000000002</v>
      </c>
      <c r="N176" s="44">
        <v>3</v>
      </c>
      <c r="O176" s="210"/>
      <c r="P176" s="210"/>
      <c r="Q176" s="49"/>
      <c r="R176" s="123"/>
      <c r="S176" s="51"/>
      <c r="T176" s="52"/>
      <c r="U176" s="124"/>
      <c r="V176" s="54"/>
      <c r="W176" s="520"/>
      <c r="X176" s="56"/>
      <c r="Y176" s="57"/>
      <c r="Z176" s="58"/>
      <c r="AA176" s="561"/>
      <c r="AB176" s="563"/>
      <c r="AC176" s="311"/>
      <c r="AD176" s="213">
        <f t="shared" si="261"/>
        <v>0</v>
      </c>
      <c r="AE176" s="61">
        <f>N176*AD176</f>
        <v>0</v>
      </c>
      <c r="AF176" s="62"/>
      <c r="AG176" s="62"/>
      <c r="AH176" s="63"/>
      <c r="AI176" s="670"/>
      <c r="AJ176" s="149"/>
      <c r="AK176" s="149"/>
      <c r="AL176" s="516"/>
      <c r="AM176" s="510"/>
      <c r="AN176" s="62">
        <f>ROUND(CEILING(AR176*('Summary '!$J$4/100+1),5),0)-1</f>
        <v>209</v>
      </c>
      <c r="AO176" s="63">
        <f t="shared" si="259"/>
        <v>0</v>
      </c>
      <c r="AP176" s="63">
        <f t="shared" si="260"/>
        <v>0</v>
      </c>
      <c r="AQ176" s="667"/>
      <c r="AR176" s="62">
        <v>169</v>
      </c>
      <c r="AS176" s="62"/>
      <c r="AT176" s="514"/>
      <c r="AU176" s="515"/>
      <c r="AV176" s="511">
        <f t="shared" si="280"/>
        <v>169</v>
      </c>
      <c r="AW176" s="511">
        <f t="shared" si="281"/>
        <v>169</v>
      </c>
      <c r="AX176" s="64"/>
      <c r="AY176" s="65"/>
      <c r="AZ176" s="538"/>
      <c r="BA176" s="562"/>
      <c r="BB176" s="291"/>
      <c r="BC176" s="45">
        <f t="shared" si="282"/>
        <v>0</v>
      </c>
      <c r="BD176" s="44">
        <f t="shared" si="283"/>
        <v>0</v>
      </c>
      <c r="BE176" s="512">
        <f t="shared" si="284"/>
        <v>169</v>
      </c>
      <c r="BF176" s="400"/>
      <c r="BG176" s="210">
        <f t="shared" si="262"/>
        <v>0</v>
      </c>
      <c r="BH176" s="512">
        <f t="shared" si="285"/>
        <v>185.9</v>
      </c>
      <c r="BI176" s="400"/>
      <c r="BJ176" s="44">
        <f t="shared" si="286"/>
        <v>0</v>
      </c>
      <c r="BK176" s="512">
        <f t="shared" si="287"/>
        <v>194.35</v>
      </c>
      <c r="BL176" s="400"/>
      <c r="BM176" s="210">
        <f t="shared" si="288"/>
        <v>0</v>
      </c>
      <c r="BN176" s="512">
        <f t="shared" si="289"/>
        <v>202.79999999999998</v>
      </c>
      <c r="BO176" s="397">
        <f t="shared" si="290"/>
        <v>0</v>
      </c>
      <c r="BP176" s="210">
        <f t="shared" si="291"/>
        <v>0</v>
      </c>
      <c r="BQ176" s="44">
        <f t="shared" si="292"/>
        <v>0</v>
      </c>
      <c r="BR176" s="215">
        <v>2957</v>
      </c>
      <c r="JY176" s="3"/>
      <c r="JZ176" s="3"/>
      <c r="KA176" s="3"/>
      <c r="KB176" s="3"/>
      <c r="KC176" s="3"/>
      <c r="KD176" s="3"/>
      <c r="KE176" s="3"/>
      <c r="KF176" s="3"/>
      <c r="KG176" s="3"/>
    </row>
    <row r="177" spans="1:293" ht="13" customHeight="1">
      <c r="A177" s="44" t="str">
        <f>"SQ6"&amp;REPT(0,4-LEN(BR177))&amp;BR177</f>
        <v>SQ62962</v>
      </c>
      <c r="B177" s="264" t="s">
        <v>1132</v>
      </c>
      <c r="C177" s="264" t="s">
        <v>1161</v>
      </c>
      <c r="D177" s="265" t="s">
        <v>544</v>
      </c>
      <c r="E177" s="403"/>
      <c r="F177" s="614" t="s">
        <v>57</v>
      </c>
      <c r="G177" s="614" t="s">
        <v>87</v>
      </c>
      <c r="H177" s="617" t="s">
        <v>74</v>
      </c>
      <c r="I177" s="634" t="s">
        <v>1798</v>
      </c>
      <c r="J177" s="636" t="s">
        <v>1796</v>
      </c>
      <c r="K177" s="636" t="s">
        <v>1797</v>
      </c>
      <c r="L177" s="634" t="s">
        <v>1795</v>
      </c>
      <c r="M177" s="628">
        <v>2.6850000000000001</v>
      </c>
      <c r="N177" s="44">
        <v>2</v>
      </c>
      <c r="O177" s="210"/>
      <c r="P177" s="210"/>
      <c r="Q177" s="49"/>
      <c r="R177" s="123"/>
      <c r="S177" s="51"/>
      <c r="T177" s="52"/>
      <c r="U177" s="124"/>
      <c r="V177" s="54"/>
      <c r="W177" s="520"/>
      <c r="X177" s="56"/>
      <c r="Y177" s="57"/>
      <c r="Z177" s="58"/>
      <c r="AA177" s="561"/>
      <c r="AB177" s="563"/>
      <c r="AC177" s="311"/>
      <c r="AD177" s="213">
        <f t="shared" si="261"/>
        <v>0</v>
      </c>
      <c r="AE177" s="61">
        <f>N177*AD177</f>
        <v>0</v>
      </c>
      <c r="AF177" s="62"/>
      <c r="AG177" s="62"/>
      <c r="AH177" s="63"/>
      <c r="AI177" s="670"/>
      <c r="AJ177" s="149"/>
      <c r="AK177" s="149"/>
      <c r="AL177" s="516"/>
      <c r="AM177" s="510"/>
      <c r="AN177" s="62">
        <f>ROUND(CEILING(AR177*('Summary '!$J$4/100+1),5),0)-1</f>
        <v>219</v>
      </c>
      <c r="AO177" s="63">
        <f t="shared" si="259"/>
        <v>0</v>
      </c>
      <c r="AP177" s="63">
        <f t="shared" si="260"/>
        <v>0</v>
      </c>
      <c r="AQ177" s="667"/>
      <c r="AR177" s="62">
        <v>179</v>
      </c>
      <c r="AS177" s="62"/>
      <c r="AT177" s="514"/>
      <c r="AU177" s="515"/>
      <c r="AV177" s="511">
        <f t="shared" si="280"/>
        <v>179</v>
      </c>
      <c r="AW177" s="511">
        <f t="shared" si="281"/>
        <v>179</v>
      </c>
      <c r="AX177" s="64"/>
      <c r="AY177" s="65"/>
      <c r="AZ177" s="538"/>
      <c r="BA177" s="562"/>
      <c r="BB177" s="291"/>
      <c r="BC177" s="45">
        <f t="shared" si="282"/>
        <v>0</v>
      </c>
      <c r="BD177" s="44">
        <f t="shared" si="283"/>
        <v>0</v>
      </c>
      <c r="BE177" s="512">
        <f t="shared" si="284"/>
        <v>179</v>
      </c>
      <c r="BF177" s="400"/>
      <c r="BG177" s="210">
        <f t="shared" si="262"/>
        <v>0</v>
      </c>
      <c r="BH177" s="512">
        <f t="shared" si="285"/>
        <v>196.9</v>
      </c>
      <c r="BI177" s="400"/>
      <c r="BJ177" s="44">
        <f t="shared" si="286"/>
        <v>0</v>
      </c>
      <c r="BK177" s="512">
        <f t="shared" si="287"/>
        <v>205.85</v>
      </c>
      <c r="BL177" s="400"/>
      <c r="BM177" s="210">
        <f t="shared" si="288"/>
        <v>0</v>
      </c>
      <c r="BN177" s="512">
        <f t="shared" si="289"/>
        <v>214.79999999999998</v>
      </c>
      <c r="BO177" s="397">
        <f t="shared" si="290"/>
        <v>0</v>
      </c>
      <c r="BP177" s="210">
        <f t="shared" si="291"/>
        <v>0</v>
      </c>
      <c r="BQ177" s="44">
        <f t="shared" si="292"/>
        <v>0</v>
      </c>
      <c r="BR177" s="215">
        <v>2962</v>
      </c>
      <c r="JY177" s="3"/>
      <c r="JZ177" s="3"/>
      <c r="KA177" s="3"/>
      <c r="KB177" s="3"/>
      <c r="KC177" s="3"/>
      <c r="KD177" s="3"/>
      <c r="KE177" s="3"/>
      <c r="KF177" s="3"/>
      <c r="KG177" s="3"/>
    </row>
    <row r="178" spans="1:293" ht="13" customHeight="1">
      <c r="A178" s="44" t="str">
        <f t="shared" si="293"/>
        <v>SQ62937</v>
      </c>
      <c r="B178" s="264" t="s">
        <v>1132</v>
      </c>
      <c r="C178" s="264" t="s">
        <v>1162</v>
      </c>
      <c r="D178" s="265" t="s">
        <v>544</v>
      </c>
      <c r="E178" s="403"/>
      <c r="F178" s="615" t="s">
        <v>1779</v>
      </c>
      <c r="G178" s="614" t="s">
        <v>76</v>
      </c>
      <c r="H178" s="617" t="s">
        <v>74</v>
      </c>
      <c r="I178" s="634" t="s">
        <v>1798</v>
      </c>
      <c r="J178" s="636" t="s">
        <v>1796</v>
      </c>
      <c r="K178" s="636" t="s">
        <v>1797</v>
      </c>
      <c r="L178" s="634" t="s">
        <v>1795</v>
      </c>
      <c r="M178" s="628">
        <v>1.8325</v>
      </c>
      <c r="N178" s="44">
        <v>8</v>
      </c>
      <c r="O178" s="210"/>
      <c r="P178" s="210"/>
      <c r="Q178" s="49"/>
      <c r="R178" s="123"/>
      <c r="S178" s="51"/>
      <c r="T178" s="52"/>
      <c r="U178" s="124"/>
      <c r="V178" s="54"/>
      <c r="W178" s="520"/>
      <c r="X178" s="56"/>
      <c r="Y178" s="57"/>
      <c r="Z178" s="58"/>
      <c r="AA178" s="561"/>
      <c r="AB178" s="563"/>
      <c r="AC178" s="311"/>
      <c r="AD178" s="213">
        <f t="shared" si="261"/>
        <v>0</v>
      </c>
      <c r="AE178" s="61">
        <f t="shared" si="294"/>
        <v>0</v>
      </c>
      <c r="AF178" s="62"/>
      <c r="AG178" s="62"/>
      <c r="AH178" s="63"/>
      <c r="AI178" s="670"/>
      <c r="AJ178" s="149"/>
      <c r="AK178" s="149"/>
      <c r="AL178" s="516"/>
      <c r="AM178" s="510"/>
      <c r="AN178" s="62">
        <f>ROUND(CEILING(AR178*('Summary '!$J$4/100+1),5),0)-1</f>
        <v>154</v>
      </c>
      <c r="AO178" s="63">
        <f t="shared" si="259"/>
        <v>0</v>
      </c>
      <c r="AP178" s="63">
        <f t="shared" si="260"/>
        <v>0</v>
      </c>
      <c r="AQ178" s="667"/>
      <c r="AR178" s="62">
        <v>124</v>
      </c>
      <c r="AS178" s="62"/>
      <c r="AT178" s="514"/>
      <c r="AU178" s="515"/>
      <c r="AV178" s="511">
        <f t="shared" si="280"/>
        <v>124</v>
      </c>
      <c r="AW178" s="511">
        <f t="shared" si="281"/>
        <v>124</v>
      </c>
      <c r="AX178" s="64"/>
      <c r="AY178" s="65"/>
      <c r="AZ178" s="538"/>
      <c r="BA178" s="562"/>
      <c r="BB178" s="291"/>
      <c r="BC178" s="45">
        <f t="shared" si="282"/>
        <v>0</v>
      </c>
      <c r="BD178" s="44">
        <f t="shared" si="283"/>
        <v>0</v>
      </c>
      <c r="BE178" s="512">
        <f t="shared" si="284"/>
        <v>124</v>
      </c>
      <c r="BF178" s="400"/>
      <c r="BG178" s="210">
        <f t="shared" si="262"/>
        <v>0</v>
      </c>
      <c r="BH178" s="512">
        <f t="shared" si="285"/>
        <v>136.4</v>
      </c>
      <c r="BI178" s="400"/>
      <c r="BJ178" s="44">
        <f t="shared" si="286"/>
        <v>0</v>
      </c>
      <c r="BK178" s="512">
        <f t="shared" si="287"/>
        <v>142.6</v>
      </c>
      <c r="BL178" s="400"/>
      <c r="BM178" s="210">
        <f t="shared" si="288"/>
        <v>0</v>
      </c>
      <c r="BN178" s="512">
        <f t="shared" si="289"/>
        <v>148.79999999999998</v>
      </c>
      <c r="BO178" s="397">
        <f t="shared" si="290"/>
        <v>0</v>
      </c>
      <c r="BP178" s="210">
        <f t="shared" si="291"/>
        <v>0</v>
      </c>
      <c r="BQ178" s="44">
        <f t="shared" si="292"/>
        <v>0</v>
      </c>
      <c r="BR178" s="215">
        <v>2937</v>
      </c>
      <c r="JY178" s="3"/>
      <c r="JZ178" s="3"/>
      <c r="KA178" s="3"/>
      <c r="KB178" s="3"/>
      <c r="KC178" s="3"/>
      <c r="KD178" s="3"/>
      <c r="KE178" s="3"/>
      <c r="KF178" s="3"/>
      <c r="KG178" s="3"/>
    </row>
    <row r="179" spans="1:293" ht="13" customHeight="1">
      <c r="A179" s="44" t="str">
        <f t="shared" si="293"/>
        <v>SQ62949</v>
      </c>
      <c r="B179" s="264" t="s">
        <v>1132</v>
      </c>
      <c r="C179" s="264" t="s">
        <v>1163</v>
      </c>
      <c r="D179" s="265" t="s">
        <v>544</v>
      </c>
      <c r="E179" s="403"/>
      <c r="F179" s="614" t="s">
        <v>57</v>
      </c>
      <c r="G179" s="614" t="s">
        <v>76</v>
      </c>
      <c r="H179" s="617" t="s">
        <v>79</v>
      </c>
      <c r="I179" s="634" t="s">
        <v>1798</v>
      </c>
      <c r="J179" s="636" t="s">
        <v>1796</v>
      </c>
      <c r="K179" s="636" t="s">
        <v>1797</v>
      </c>
      <c r="L179" s="634" t="s">
        <v>1795</v>
      </c>
      <c r="M179" s="628">
        <v>1.8189</v>
      </c>
      <c r="N179" s="44">
        <v>4</v>
      </c>
      <c r="O179" s="210"/>
      <c r="P179" s="210"/>
      <c r="Q179" s="49"/>
      <c r="R179" s="123"/>
      <c r="S179" s="51"/>
      <c r="T179" s="52"/>
      <c r="U179" s="124"/>
      <c r="V179" s="54"/>
      <c r="W179" s="520"/>
      <c r="X179" s="56"/>
      <c r="Y179" s="57"/>
      <c r="Z179" s="58"/>
      <c r="AA179" s="561"/>
      <c r="AB179" s="563"/>
      <c r="AC179" s="311"/>
      <c r="AD179" s="213">
        <f t="shared" si="261"/>
        <v>0</v>
      </c>
      <c r="AE179" s="61">
        <f t="shared" si="294"/>
        <v>0</v>
      </c>
      <c r="AF179" s="62"/>
      <c r="AG179" s="62"/>
      <c r="AH179" s="63"/>
      <c r="AI179" s="670"/>
      <c r="AJ179" s="149"/>
      <c r="AK179" s="149"/>
      <c r="AL179" s="516"/>
      <c r="AM179" s="510"/>
      <c r="AN179" s="62">
        <f>ROUND(CEILING(AR179*('Summary '!$J$4/100+1),5),0)-1</f>
        <v>134</v>
      </c>
      <c r="AO179" s="63">
        <f t="shared" si="259"/>
        <v>0</v>
      </c>
      <c r="AP179" s="63">
        <f t="shared" si="260"/>
        <v>0</v>
      </c>
      <c r="AQ179" s="667"/>
      <c r="AR179" s="62">
        <v>109</v>
      </c>
      <c r="AS179" s="62"/>
      <c r="AT179" s="514"/>
      <c r="AU179" s="515"/>
      <c r="AV179" s="511">
        <f t="shared" si="280"/>
        <v>109</v>
      </c>
      <c r="AW179" s="511">
        <f t="shared" si="281"/>
        <v>109</v>
      </c>
      <c r="AX179" s="64"/>
      <c r="AY179" s="65"/>
      <c r="AZ179" s="538"/>
      <c r="BA179" s="562"/>
      <c r="BB179" s="291"/>
      <c r="BC179" s="45">
        <f t="shared" si="282"/>
        <v>0</v>
      </c>
      <c r="BD179" s="44">
        <f t="shared" si="283"/>
        <v>0</v>
      </c>
      <c r="BE179" s="512">
        <f t="shared" si="284"/>
        <v>109</v>
      </c>
      <c r="BF179" s="400"/>
      <c r="BG179" s="210">
        <f t="shared" si="262"/>
        <v>0</v>
      </c>
      <c r="BH179" s="512">
        <f t="shared" si="285"/>
        <v>119.9</v>
      </c>
      <c r="BI179" s="400"/>
      <c r="BJ179" s="44">
        <f t="shared" si="286"/>
        <v>0</v>
      </c>
      <c r="BK179" s="512">
        <f t="shared" si="287"/>
        <v>125.35</v>
      </c>
      <c r="BL179" s="400"/>
      <c r="BM179" s="210">
        <f t="shared" si="288"/>
        <v>0</v>
      </c>
      <c r="BN179" s="512">
        <f t="shared" si="289"/>
        <v>130.79999999999998</v>
      </c>
      <c r="BO179" s="397">
        <f t="shared" si="290"/>
        <v>0</v>
      </c>
      <c r="BP179" s="210">
        <f t="shared" si="291"/>
        <v>0</v>
      </c>
      <c r="BQ179" s="44">
        <f t="shared" si="292"/>
        <v>0</v>
      </c>
      <c r="BR179" s="215">
        <v>2949</v>
      </c>
      <c r="JY179" s="3"/>
      <c r="JZ179" s="3"/>
      <c r="KA179" s="3"/>
      <c r="KB179" s="3"/>
      <c r="KC179" s="3"/>
      <c r="KD179" s="3"/>
      <c r="KE179" s="3"/>
      <c r="KF179" s="3"/>
      <c r="KG179" s="3"/>
    </row>
    <row r="180" spans="1:293" ht="13" customHeight="1">
      <c r="A180" s="44" t="str">
        <f t="shared" ref="A180:A196" si="295">"SQ6"&amp;REPT(0,4-LEN(BR180))&amp;BR180</f>
        <v>SQ62950</v>
      </c>
      <c r="B180" s="264" t="s">
        <v>1132</v>
      </c>
      <c r="C180" s="264" t="s">
        <v>1164</v>
      </c>
      <c r="D180" s="265" t="s">
        <v>544</v>
      </c>
      <c r="E180" s="403"/>
      <c r="F180" s="615" t="s">
        <v>1417</v>
      </c>
      <c r="G180" s="614" t="s">
        <v>73</v>
      </c>
      <c r="H180" s="617" t="s">
        <v>74</v>
      </c>
      <c r="I180" s="634" t="s">
        <v>1798</v>
      </c>
      <c r="J180" s="636" t="s">
        <v>1796</v>
      </c>
      <c r="K180" s="636" t="s">
        <v>1797</v>
      </c>
      <c r="L180" s="634" t="s">
        <v>1795</v>
      </c>
      <c r="M180" s="628">
        <v>0.82199999999999995</v>
      </c>
      <c r="N180" s="44">
        <v>4</v>
      </c>
      <c r="O180" s="210"/>
      <c r="P180" s="210"/>
      <c r="Q180" s="49"/>
      <c r="R180" s="123"/>
      <c r="S180" s="51"/>
      <c r="T180" s="52"/>
      <c r="U180" s="124"/>
      <c r="V180" s="54"/>
      <c r="W180" s="520"/>
      <c r="X180" s="56"/>
      <c r="Y180" s="57"/>
      <c r="Z180" s="58"/>
      <c r="AA180" s="561"/>
      <c r="AB180" s="563"/>
      <c r="AC180" s="311"/>
      <c r="AD180" s="213">
        <f t="shared" si="261"/>
        <v>0</v>
      </c>
      <c r="AE180" s="61">
        <f t="shared" ref="AE180:AE196" si="296">N180*AD180</f>
        <v>0</v>
      </c>
      <c r="AF180" s="62"/>
      <c r="AG180" s="62"/>
      <c r="AH180" s="63"/>
      <c r="AI180" s="670"/>
      <c r="AJ180" s="149"/>
      <c r="AK180" s="149"/>
      <c r="AL180" s="516"/>
      <c r="AM180" s="510"/>
      <c r="AN180" s="62">
        <f>ROUND(CEILING(AR180*('Summary '!$J$4/100+1),5),0)-1</f>
        <v>124</v>
      </c>
      <c r="AO180" s="63">
        <f t="shared" si="259"/>
        <v>0</v>
      </c>
      <c r="AP180" s="63">
        <f t="shared" si="260"/>
        <v>0</v>
      </c>
      <c r="AQ180" s="667"/>
      <c r="AR180" s="62">
        <v>99</v>
      </c>
      <c r="AS180" s="62"/>
      <c r="AT180" s="514"/>
      <c r="AU180" s="515"/>
      <c r="AV180" s="511">
        <f t="shared" si="280"/>
        <v>99</v>
      </c>
      <c r="AW180" s="511">
        <f t="shared" si="281"/>
        <v>99</v>
      </c>
      <c r="AX180" s="64"/>
      <c r="AY180" s="65"/>
      <c r="AZ180" s="538"/>
      <c r="BA180" s="562"/>
      <c r="BB180" s="291"/>
      <c r="BC180" s="45">
        <f t="shared" si="282"/>
        <v>0</v>
      </c>
      <c r="BD180" s="44">
        <f t="shared" si="283"/>
        <v>0</v>
      </c>
      <c r="BE180" s="512">
        <f t="shared" si="284"/>
        <v>99</v>
      </c>
      <c r="BF180" s="400"/>
      <c r="BG180" s="210">
        <f t="shared" si="262"/>
        <v>0</v>
      </c>
      <c r="BH180" s="512">
        <f t="shared" si="285"/>
        <v>108.9</v>
      </c>
      <c r="BI180" s="400"/>
      <c r="BJ180" s="44">
        <f t="shared" si="286"/>
        <v>0</v>
      </c>
      <c r="BK180" s="512">
        <f t="shared" si="287"/>
        <v>113.85</v>
      </c>
      <c r="BL180" s="400"/>
      <c r="BM180" s="210">
        <f t="shared" si="288"/>
        <v>0</v>
      </c>
      <c r="BN180" s="512">
        <f t="shared" si="289"/>
        <v>118.8</v>
      </c>
      <c r="BO180" s="397">
        <f t="shared" si="290"/>
        <v>0</v>
      </c>
      <c r="BP180" s="210">
        <f t="shared" si="291"/>
        <v>0</v>
      </c>
      <c r="BQ180" s="44">
        <f t="shared" si="292"/>
        <v>0</v>
      </c>
      <c r="BR180" s="215">
        <v>2950</v>
      </c>
      <c r="JY180" s="3"/>
      <c r="JZ180" s="3"/>
      <c r="KA180" s="3"/>
      <c r="KB180" s="3"/>
      <c r="KC180" s="3"/>
      <c r="KD180" s="3"/>
      <c r="KE180" s="3"/>
      <c r="KF180" s="3"/>
      <c r="KG180" s="3"/>
    </row>
    <row r="181" spans="1:293" ht="13" customHeight="1">
      <c r="A181" s="44" t="str">
        <f t="shared" si="295"/>
        <v>SQ62946</v>
      </c>
      <c r="B181" s="264" t="s">
        <v>1132</v>
      </c>
      <c r="C181" s="264" t="s">
        <v>1165</v>
      </c>
      <c r="D181" s="265" t="s">
        <v>544</v>
      </c>
      <c r="E181" s="403"/>
      <c r="F181" s="615" t="s">
        <v>1780</v>
      </c>
      <c r="G181" s="614" t="s">
        <v>73</v>
      </c>
      <c r="H181" s="617" t="s">
        <v>74</v>
      </c>
      <c r="I181" s="634" t="s">
        <v>1798</v>
      </c>
      <c r="J181" s="636" t="s">
        <v>1796</v>
      </c>
      <c r="K181" s="636" t="s">
        <v>1797</v>
      </c>
      <c r="L181" s="634" t="s">
        <v>1795</v>
      </c>
      <c r="M181" s="628">
        <v>0.39400000000000002</v>
      </c>
      <c r="N181" s="44">
        <v>10</v>
      </c>
      <c r="O181" s="210"/>
      <c r="P181" s="210"/>
      <c r="Q181" s="49"/>
      <c r="R181" s="123"/>
      <c r="S181" s="51"/>
      <c r="T181" s="52"/>
      <c r="U181" s="124"/>
      <c r="V181" s="54"/>
      <c r="W181" s="520"/>
      <c r="X181" s="56"/>
      <c r="Y181" s="57"/>
      <c r="Z181" s="58"/>
      <c r="AA181" s="561"/>
      <c r="AB181" s="563"/>
      <c r="AC181" s="311"/>
      <c r="AD181" s="213">
        <f t="shared" si="261"/>
        <v>0</v>
      </c>
      <c r="AE181" s="61">
        <f t="shared" si="296"/>
        <v>0</v>
      </c>
      <c r="AF181" s="62"/>
      <c r="AG181" s="62"/>
      <c r="AH181" s="63"/>
      <c r="AI181" s="670"/>
      <c r="AJ181" s="149"/>
      <c r="AK181" s="149"/>
      <c r="AL181" s="516"/>
      <c r="AM181" s="510"/>
      <c r="AN181" s="62">
        <f>ROUND(CEILING(AR181*('Summary '!$J$4/100+1),5),0)-1</f>
        <v>69</v>
      </c>
      <c r="AO181" s="63">
        <f t="shared" si="259"/>
        <v>0</v>
      </c>
      <c r="AP181" s="63">
        <f t="shared" si="260"/>
        <v>0</v>
      </c>
      <c r="AQ181" s="667"/>
      <c r="AR181" s="62">
        <v>54</v>
      </c>
      <c r="AS181" s="62"/>
      <c r="AT181" s="514"/>
      <c r="AU181" s="515"/>
      <c r="AV181" s="511">
        <f t="shared" si="280"/>
        <v>54</v>
      </c>
      <c r="AW181" s="511">
        <f t="shared" si="281"/>
        <v>54</v>
      </c>
      <c r="AX181" s="64"/>
      <c r="AY181" s="65"/>
      <c r="AZ181" s="538"/>
      <c r="BA181" s="562"/>
      <c r="BB181" s="291"/>
      <c r="BC181" s="45">
        <f t="shared" si="282"/>
        <v>0</v>
      </c>
      <c r="BD181" s="44">
        <f t="shared" si="283"/>
        <v>0</v>
      </c>
      <c r="BE181" s="512">
        <f t="shared" si="284"/>
        <v>54</v>
      </c>
      <c r="BF181" s="400"/>
      <c r="BG181" s="210">
        <f t="shared" si="262"/>
        <v>0</v>
      </c>
      <c r="BH181" s="512">
        <f t="shared" si="285"/>
        <v>59.400000000000006</v>
      </c>
      <c r="BI181" s="400"/>
      <c r="BJ181" s="44">
        <f t="shared" si="286"/>
        <v>0</v>
      </c>
      <c r="BK181" s="512">
        <f t="shared" si="287"/>
        <v>62.099999999999994</v>
      </c>
      <c r="BL181" s="400"/>
      <c r="BM181" s="210">
        <f t="shared" si="288"/>
        <v>0</v>
      </c>
      <c r="BN181" s="512">
        <f t="shared" si="289"/>
        <v>64.8</v>
      </c>
      <c r="BO181" s="397">
        <f t="shared" si="290"/>
        <v>0</v>
      </c>
      <c r="BP181" s="210">
        <f t="shared" si="291"/>
        <v>0</v>
      </c>
      <c r="BQ181" s="44">
        <f t="shared" si="292"/>
        <v>0</v>
      </c>
      <c r="BR181" s="215">
        <v>2946</v>
      </c>
      <c r="JY181" s="3"/>
      <c r="JZ181" s="3"/>
      <c r="KA181" s="3"/>
      <c r="KB181" s="3"/>
      <c r="KC181" s="3"/>
      <c r="KD181" s="3"/>
      <c r="KE181" s="3"/>
      <c r="KF181" s="3"/>
      <c r="KG181" s="3"/>
    </row>
    <row r="182" spans="1:293" ht="13" customHeight="1">
      <c r="A182" s="44" t="str">
        <f t="shared" si="295"/>
        <v>SQ62947</v>
      </c>
      <c r="B182" s="264" t="s">
        <v>1132</v>
      </c>
      <c r="C182" s="264" t="s">
        <v>1166</v>
      </c>
      <c r="D182" s="265" t="s">
        <v>544</v>
      </c>
      <c r="E182" s="403"/>
      <c r="F182" s="615" t="s">
        <v>1781</v>
      </c>
      <c r="G182" s="614" t="s">
        <v>73</v>
      </c>
      <c r="H182" s="617" t="s">
        <v>79</v>
      </c>
      <c r="I182" s="634" t="s">
        <v>1798</v>
      </c>
      <c r="J182" s="636" t="s">
        <v>1796</v>
      </c>
      <c r="K182" s="636" t="s">
        <v>1797</v>
      </c>
      <c r="L182" s="634" t="s">
        <v>1795</v>
      </c>
      <c r="M182" s="628">
        <v>0.60599999999999998</v>
      </c>
      <c r="N182" s="44">
        <v>20</v>
      </c>
      <c r="O182" s="210"/>
      <c r="P182" s="210"/>
      <c r="Q182" s="49"/>
      <c r="R182" s="123"/>
      <c r="S182" s="51"/>
      <c r="T182" s="52"/>
      <c r="U182" s="124"/>
      <c r="V182" s="54"/>
      <c r="W182" s="520"/>
      <c r="X182" s="56"/>
      <c r="Y182" s="57"/>
      <c r="Z182" s="58"/>
      <c r="AA182" s="561"/>
      <c r="AB182" s="563"/>
      <c r="AC182" s="311"/>
      <c r="AD182" s="213">
        <f t="shared" si="261"/>
        <v>0</v>
      </c>
      <c r="AE182" s="61">
        <f t="shared" si="296"/>
        <v>0</v>
      </c>
      <c r="AF182" s="62"/>
      <c r="AG182" s="62"/>
      <c r="AH182" s="63"/>
      <c r="AI182" s="670"/>
      <c r="AJ182" s="149"/>
      <c r="AK182" s="149"/>
      <c r="AL182" s="516"/>
      <c r="AM182" s="510"/>
      <c r="AN182" s="62">
        <f>ROUND(CEILING(AR182*('Summary '!$J$4/100+1),5),0)-1</f>
        <v>109</v>
      </c>
      <c r="AO182" s="63">
        <f t="shared" si="259"/>
        <v>0</v>
      </c>
      <c r="AP182" s="63">
        <f t="shared" si="260"/>
        <v>0</v>
      </c>
      <c r="AQ182" s="667"/>
      <c r="AR182" s="62">
        <v>89</v>
      </c>
      <c r="AS182" s="62"/>
      <c r="AT182" s="514"/>
      <c r="AU182" s="515"/>
      <c r="AV182" s="511">
        <f t="shared" si="280"/>
        <v>89</v>
      </c>
      <c r="AW182" s="511">
        <f t="shared" si="281"/>
        <v>89</v>
      </c>
      <c r="AX182" s="64"/>
      <c r="AY182" s="65"/>
      <c r="AZ182" s="538"/>
      <c r="BA182" s="562"/>
      <c r="BB182" s="291"/>
      <c r="BC182" s="45">
        <f t="shared" si="282"/>
        <v>0</v>
      </c>
      <c r="BD182" s="44">
        <f t="shared" si="283"/>
        <v>0</v>
      </c>
      <c r="BE182" s="512">
        <f t="shared" si="284"/>
        <v>89</v>
      </c>
      <c r="BF182" s="400"/>
      <c r="BG182" s="210">
        <f t="shared" si="262"/>
        <v>0</v>
      </c>
      <c r="BH182" s="512">
        <f t="shared" si="285"/>
        <v>97.9</v>
      </c>
      <c r="BI182" s="400"/>
      <c r="BJ182" s="44">
        <f t="shared" si="286"/>
        <v>0</v>
      </c>
      <c r="BK182" s="512">
        <f t="shared" si="287"/>
        <v>102.35</v>
      </c>
      <c r="BL182" s="400"/>
      <c r="BM182" s="210">
        <f t="shared" si="288"/>
        <v>0</v>
      </c>
      <c r="BN182" s="512">
        <f t="shared" si="289"/>
        <v>106.8</v>
      </c>
      <c r="BO182" s="397">
        <f t="shared" si="290"/>
        <v>0</v>
      </c>
      <c r="BP182" s="210">
        <f t="shared" si="291"/>
        <v>0</v>
      </c>
      <c r="BQ182" s="44">
        <f t="shared" si="292"/>
        <v>0</v>
      </c>
      <c r="BR182" s="215">
        <v>2947</v>
      </c>
      <c r="JY182" s="3"/>
      <c r="JZ182" s="3"/>
      <c r="KA182" s="3"/>
      <c r="KB182" s="3"/>
      <c r="KC182" s="3"/>
      <c r="KD182" s="3"/>
      <c r="KE182" s="3"/>
      <c r="KF182" s="3"/>
      <c r="KG182" s="3"/>
    </row>
    <row r="183" spans="1:293" ht="13" customHeight="1">
      <c r="A183" s="44" t="str">
        <f t="shared" si="295"/>
        <v>SQ62945</v>
      </c>
      <c r="B183" s="264" t="s">
        <v>1132</v>
      </c>
      <c r="C183" s="264" t="s">
        <v>1167</v>
      </c>
      <c r="D183" s="265" t="s">
        <v>544</v>
      </c>
      <c r="E183" s="403"/>
      <c r="F183" s="615" t="s">
        <v>1781</v>
      </c>
      <c r="G183" s="614" t="s">
        <v>73</v>
      </c>
      <c r="H183" s="617" t="s">
        <v>79</v>
      </c>
      <c r="I183" s="634" t="s">
        <v>1798</v>
      </c>
      <c r="J183" s="636" t="s">
        <v>1796</v>
      </c>
      <c r="K183" s="636" t="s">
        <v>1797</v>
      </c>
      <c r="L183" s="634" t="s">
        <v>1795</v>
      </c>
      <c r="M183" s="628">
        <v>0.63200000000000001</v>
      </c>
      <c r="N183" s="44">
        <v>20</v>
      </c>
      <c r="O183" s="210"/>
      <c r="P183" s="210"/>
      <c r="Q183" s="49"/>
      <c r="R183" s="123"/>
      <c r="S183" s="51"/>
      <c r="T183" s="52"/>
      <c r="U183" s="124"/>
      <c r="V183" s="54"/>
      <c r="W183" s="520"/>
      <c r="X183" s="56"/>
      <c r="Y183" s="57"/>
      <c r="Z183" s="58"/>
      <c r="AA183" s="561"/>
      <c r="AB183" s="563"/>
      <c r="AC183" s="311"/>
      <c r="AD183" s="213">
        <f t="shared" si="261"/>
        <v>0</v>
      </c>
      <c r="AE183" s="61">
        <f t="shared" si="296"/>
        <v>0</v>
      </c>
      <c r="AF183" s="62"/>
      <c r="AG183" s="62"/>
      <c r="AH183" s="63"/>
      <c r="AI183" s="670"/>
      <c r="AJ183" s="149"/>
      <c r="AK183" s="149"/>
      <c r="AL183" s="516"/>
      <c r="AM183" s="510"/>
      <c r="AN183" s="62">
        <f>ROUND(CEILING(AR183*('Summary '!$J$4/100+1),5),0)-1</f>
        <v>114</v>
      </c>
      <c r="AO183" s="63">
        <f t="shared" si="259"/>
        <v>0</v>
      </c>
      <c r="AP183" s="63">
        <f t="shared" si="260"/>
        <v>0</v>
      </c>
      <c r="AQ183" s="667"/>
      <c r="AR183" s="62">
        <v>94</v>
      </c>
      <c r="AS183" s="62"/>
      <c r="AT183" s="514"/>
      <c r="AU183" s="515"/>
      <c r="AV183" s="511">
        <f t="shared" si="280"/>
        <v>94</v>
      </c>
      <c r="AW183" s="511">
        <f t="shared" si="281"/>
        <v>94</v>
      </c>
      <c r="AX183" s="64"/>
      <c r="AY183" s="65"/>
      <c r="AZ183" s="538"/>
      <c r="BA183" s="562"/>
      <c r="BB183" s="291"/>
      <c r="BC183" s="45">
        <f t="shared" si="282"/>
        <v>0</v>
      </c>
      <c r="BD183" s="44">
        <f t="shared" si="283"/>
        <v>0</v>
      </c>
      <c r="BE183" s="512">
        <f t="shared" si="284"/>
        <v>94</v>
      </c>
      <c r="BF183" s="400"/>
      <c r="BG183" s="210">
        <f t="shared" si="262"/>
        <v>0</v>
      </c>
      <c r="BH183" s="512">
        <f t="shared" si="285"/>
        <v>103.4</v>
      </c>
      <c r="BI183" s="400"/>
      <c r="BJ183" s="44">
        <f t="shared" si="286"/>
        <v>0</v>
      </c>
      <c r="BK183" s="512">
        <f t="shared" si="287"/>
        <v>108.1</v>
      </c>
      <c r="BL183" s="400"/>
      <c r="BM183" s="210">
        <f t="shared" si="288"/>
        <v>0</v>
      </c>
      <c r="BN183" s="512">
        <f t="shared" si="289"/>
        <v>112.8</v>
      </c>
      <c r="BO183" s="397">
        <f t="shared" si="290"/>
        <v>0</v>
      </c>
      <c r="BP183" s="210">
        <f t="shared" si="291"/>
        <v>0</v>
      </c>
      <c r="BQ183" s="44">
        <f t="shared" si="292"/>
        <v>0</v>
      </c>
      <c r="BR183" s="215">
        <v>2945</v>
      </c>
      <c r="JY183" s="3"/>
      <c r="JZ183" s="3"/>
      <c r="KA183" s="3"/>
      <c r="KB183" s="3"/>
      <c r="KC183" s="3"/>
      <c r="KD183" s="3"/>
      <c r="KE183" s="3"/>
      <c r="KF183" s="3"/>
      <c r="KG183" s="3"/>
    </row>
    <row r="184" spans="1:293" ht="13" customHeight="1">
      <c r="A184" s="44" t="str">
        <f t="shared" si="295"/>
        <v>SQ62938</v>
      </c>
      <c r="B184" s="264" t="s">
        <v>1133</v>
      </c>
      <c r="C184" s="264" t="s">
        <v>1135</v>
      </c>
      <c r="D184" s="265" t="s">
        <v>544</v>
      </c>
      <c r="E184" s="403"/>
      <c r="F184" s="615" t="s">
        <v>1417</v>
      </c>
      <c r="G184" s="614" t="s">
        <v>73</v>
      </c>
      <c r="H184" s="619" t="s">
        <v>1785</v>
      </c>
      <c r="I184" s="635" t="s">
        <v>1798</v>
      </c>
      <c r="J184" s="636" t="s">
        <v>1796</v>
      </c>
      <c r="K184" s="636" t="s">
        <v>1797</v>
      </c>
      <c r="L184" s="635" t="s">
        <v>1795</v>
      </c>
      <c r="M184" s="628">
        <v>1.2809999999999999</v>
      </c>
      <c r="N184" s="44">
        <v>12</v>
      </c>
      <c r="O184" s="210"/>
      <c r="P184" s="210"/>
      <c r="Q184" s="49"/>
      <c r="R184" s="123"/>
      <c r="S184" s="51"/>
      <c r="T184" s="52"/>
      <c r="U184" s="124"/>
      <c r="V184" s="54"/>
      <c r="W184" s="520"/>
      <c r="X184" s="56"/>
      <c r="Y184" s="57"/>
      <c r="Z184" s="58"/>
      <c r="AA184" s="561"/>
      <c r="AB184" s="563"/>
      <c r="AC184" s="311"/>
      <c r="AD184" s="213">
        <f t="shared" si="261"/>
        <v>0</v>
      </c>
      <c r="AE184" s="61">
        <f t="shared" si="296"/>
        <v>0</v>
      </c>
      <c r="AF184" s="62"/>
      <c r="AG184" s="62"/>
      <c r="AH184" s="63"/>
      <c r="AI184" s="670"/>
      <c r="AJ184" s="149"/>
      <c r="AK184" s="149"/>
      <c r="AL184" s="516"/>
      <c r="AM184" s="510"/>
      <c r="AN184" s="62">
        <f>ROUND(CEILING(AR184*('Summary '!$J$4/100+1),5),0)-1</f>
        <v>124</v>
      </c>
      <c r="AO184" s="63">
        <f t="shared" si="259"/>
        <v>0</v>
      </c>
      <c r="AP184" s="63">
        <f t="shared" si="260"/>
        <v>0</v>
      </c>
      <c r="AQ184" s="667"/>
      <c r="AR184" s="62">
        <v>99</v>
      </c>
      <c r="AS184" s="62"/>
      <c r="AT184" s="514"/>
      <c r="AU184" s="515"/>
      <c r="AV184" s="511">
        <f t="shared" si="280"/>
        <v>99</v>
      </c>
      <c r="AW184" s="511">
        <f t="shared" si="281"/>
        <v>99</v>
      </c>
      <c r="AX184" s="64"/>
      <c r="AY184" s="65"/>
      <c r="AZ184" s="538"/>
      <c r="BA184" s="562"/>
      <c r="BB184" s="291"/>
      <c r="BC184" s="45">
        <f t="shared" si="282"/>
        <v>0</v>
      </c>
      <c r="BD184" s="44">
        <f t="shared" si="283"/>
        <v>0</v>
      </c>
      <c r="BE184" s="512">
        <f t="shared" si="284"/>
        <v>99</v>
      </c>
      <c r="BF184" s="400"/>
      <c r="BG184" s="210">
        <f t="shared" si="262"/>
        <v>0</v>
      </c>
      <c r="BH184" s="512">
        <f t="shared" si="285"/>
        <v>108.9</v>
      </c>
      <c r="BI184" s="400"/>
      <c r="BJ184" s="44">
        <f t="shared" si="286"/>
        <v>0</v>
      </c>
      <c r="BK184" s="512">
        <f t="shared" si="287"/>
        <v>113.85</v>
      </c>
      <c r="BL184" s="400"/>
      <c r="BM184" s="210">
        <f t="shared" si="288"/>
        <v>0</v>
      </c>
      <c r="BN184" s="512">
        <f t="shared" si="289"/>
        <v>118.8</v>
      </c>
      <c r="BO184" s="397">
        <f t="shared" si="290"/>
        <v>0</v>
      </c>
      <c r="BP184" s="210">
        <f t="shared" si="291"/>
        <v>0</v>
      </c>
      <c r="BQ184" s="44">
        <f t="shared" si="292"/>
        <v>0</v>
      </c>
      <c r="BR184" s="215">
        <v>2938</v>
      </c>
      <c r="JY184" s="3"/>
      <c r="JZ184" s="3"/>
      <c r="KA184" s="3"/>
      <c r="KB184" s="3"/>
      <c r="KC184" s="3"/>
      <c r="KD184" s="3"/>
      <c r="KE184" s="3"/>
      <c r="KF184" s="3"/>
      <c r="KG184" s="3"/>
    </row>
    <row r="185" spans="1:293" ht="13" customHeight="1">
      <c r="A185" s="44" t="str">
        <f t="shared" si="295"/>
        <v>SQ62963</v>
      </c>
      <c r="B185" s="264" t="s">
        <v>1133</v>
      </c>
      <c r="C185" s="264" t="s">
        <v>1136</v>
      </c>
      <c r="D185" s="265" t="s">
        <v>544</v>
      </c>
      <c r="E185" s="403"/>
      <c r="F185" s="615" t="s">
        <v>1774</v>
      </c>
      <c r="G185" s="614" t="s">
        <v>99</v>
      </c>
      <c r="H185" s="618" t="s">
        <v>1828</v>
      </c>
      <c r="I185" s="636" t="s">
        <v>1798</v>
      </c>
      <c r="J185" s="636" t="s">
        <v>1796</v>
      </c>
      <c r="K185" s="636" t="s">
        <v>1797</v>
      </c>
      <c r="L185" s="636" t="s">
        <v>1795</v>
      </c>
      <c r="M185" s="628">
        <v>5.274</v>
      </c>
      <c r="N185" s="44">
        <v>1</v>
      </c>
      <c r="O185" s="210"/>
      <c r="P185" s="210"/>
      <c r="Q185" s="49"/>
      <c r="R185" s="123"/>
      <c r="S185" s="51"/>
      <c r="T185" s="52"/>
      <c r="U185" s="124"/>
      <c r="V185" s="54"/>
      <c r="W185" s="520"/>
      <c r="X185" s="56"/>
      <c r="Y185" s="57"/>
      <c r="Z185" s="58"/>
      <c r="AA185" s="561"/>
      <c r="AB185" s="563"/>
      <c r="AC185" s="311"/>
      <c r="AD185" s="213">
        <f t="shared" si="261"/>
        <v>0</v>
      </c>
      <c r="AE185" s="61">
        <f t="shared" si="296"/>
        <v>0</v>
      </c>
      <c r="AF185" s="62"/>
      <c r="AG185" s="62"/>
      <c r="AH185" s="63"/>
      <c r="AI185" s="670"/>
      <c r="AJ185" s="149"/>
      <c r="AK185" s="149"/>
      <c r="AL185" s="516"/>
      <c r="AM185" s="510"/>
      <c r="AN185" s="62">
        <f>ROUND(CEILING(AR185*('Summary '!$J$4/100+1),5),0)-1</f>
        <v>384</v>
      </c>
      <c r="AO185" s="63">
        <f t="shared" si="259"/>
        <v>0</v>
      </c>
      <c r="AP185" s="63">
        <f t="shared" si="260"/>
        <v>0</v>
      </c>
      <c r="AQ185" s="667"/>
      <c r="AR185" s="62">
        <v>314</v>
      </c>
      <c r="AS185" s="62"/>
      <c r="AT185" s="514"/>
      <c r="AU185" s="515"/>
      <c r="AV185" s="511">
        <f t="shared" si="280"/>
        <v>314</v>
      </c>
      <c r="AW185" s="511">
        <f t="shared" si="281"/>
        <v>314</v>
      </c>
      <c r="AX185" s="64"/>
      <c r="AY185" s="65"/>
      <c r="AZ185" s="538"/>
      <c r="BA185" s="562"/>
      <c r="BB185" s="291"/>
      <c r="BC185" s="45">
        <f t="shared" si="282"/>
        <v>0</v>
      </c>
      <c r="BD185" s="44">
        <f t="shared" si="283"/>
        <v>0</v>
      </c>
      <c r="BE185" s="512">
        <f t="shared" si="284"/>
        <v>314</v>
      </c>
      <c r="BF185" s="400"/>
      <c r="BG185" s="210">
        <f t="shared" si="262"/>
        <v>0</v>
      </c>
      <c r="BH185" s="512">
        <f t="shared" si="285"/>
        <v>345.40000000000003</v>
      </c>
      <c r="BI185" s="400"/>
      <c r="BJ185" s="44">
        <f t="shared" si="286"/>
        <v>0</v>
      </c>
      <c r="BK185" s="512">
        <f t="shared" si="287"/>
        <v>361.09999999999997</v>
      </c>
      <c r="BL185" s="400"/>
      <c r="BM185" s="210">
        <f t="shared" si="288"/>
        <v>0</v>
      </c>
      <c r="BN185" s="512">
        <f t="shared" si="289"/>
        <v>376.8</v>
      </c>
      <c r="BO185" s="397">
        <f t="shared" si="290"/>
        <v>0</v>
      </c>
      <c r="BP185" s="210">
        <f t="shared" si="291"/>
        <v>0</v>
      </c>
      <c r="BQ185" s="44">
        <f t="shared" si="292"/>
        <v>0</v>
      </c>
      <c r="BR185" s="215">
        <v>2963</v>
      </c>
      <c r="JY185" s="3"/>
      <c r="JZ185" s="3"/>
      <c r="KA185" s="3"/>
      <c r="KB185" s="3"/>
      <c r="KC185" s="3"/>
      <c r="KD185" s="3"/>
      <c r="KE185" s="3"/>
      <c r="KF185" s="3"/>
      <c r="KG185" s="3"/>
    </row>
    <row r="186" spans="1:293" ht="13" customHeight="1">
      <c r="A186" s="44" t="str">
        <f t="shared" si="295"/>
        <v>SQ63027</v>
      </c>
      <c r="B186" s="264" t="s">
        <v>1133</v>
      </c>
      <c r="C186" s="264" t="s">
        <v>1137</v>
      </c>
      <c r="D186" s="265" t="s">
        <v>544</v>
      </c>
      <c r="E186" s="403"/>
      <c r="F186" s="615" t="s">
        <v>1774</v>
      </c>
      <c r="G186" s="615" t="s">
        <v>99</v>
      </c>
      <c r="H186" s="618" t="s">
        <v>1828</v>
      </c>
      <c r="I186" s="636" t="s">
        <v>1798</v>
      </c>
      <c r="J186" s="636" t="s">
        <v>1796</v>
      </c>
      <c r="K186" s="636" t="s">
        <v>1797</v>
      </c>
      <c r="L186" s="636" t="s">
        <v>1795</v>
      </c>
      <c r="M186" s="628">
        <v>4.3453999999999997</v>
      </c>
      <c r="N186" s="44">
        <v>1</v>
      </c>
      <c r="O186" s="210"/>
      <c r="P186" s="210"/>
      <c r="Q186" s="49"/>
      <c r="R186" s="123"/>
      <c r="S186" s="51"/>
      <c r="T186" s="52"/>
      <c r="U186" s="124"/>
      <c r="V186" s="54"/>
      <c r="W186" s="520"/>
      <c r="X186" s="56"/>
      <c r="Y186" s="57"/>
      <c r="Z186" s="58"/>
      <c r="AA186" s="561"/>
      <c r="AB186" s="563"/>
      <c r="AC186" s="311"/>
      <c r="AD186" s="213">
        <f t="shared" ref="AD186:AD249" si="297">SUM(Q186:AC186)</f>
        <v>0</v>
      </c>
      <c r="AE186" s="61">
        <f t="shared" si="296"/>
        <v>0</v>
      </c>
      <c r="AF186" s="62"/>
      <c r="AG186" s="62"/>
      <c r="AH186" s="63"/>
      <c r="AI186" s="149"/>
      <c r="AJ186" s="149"/>
      <c r="AK186" s="149"/>
      <c r="AL186" s="516"/>
      <c r="AM186" s="510"/>
      <c r="AN186" s="62">
        <f>ROUND(CEILING(AR186*('Summary '!$J$4/100+1),5),0)-1</f>
        <v>269</v>
      </c>
      <c r="AO186" s="63">
        <f t="shared" si="259"/>
        <v>0</v>
      </c>
      <c r="AP186" s="63">
        <f t="shared" si="260"/>
        <v>0</v>
      </c>
      <c r="AQ186" s="667"/>
      <c r="AR186" s="62">
        <v>219</v>
      </c>
      <c r="AS186" s="62"/>
      <c r="AT186" s="514"/>
      <c r="AU186" s="515"/>
      <c r="AV186" s="511">
        <f t="shared" si="280"/>
        <v>219</v>
      </c>
      <c r="AW186" s="511">
        <f t="shared" si="281"/>
        <v>219</v>
      </c>
      <c r="AX186" s="64"/>
      <c r="AY186" s="65"/>
      <c r="AZ186" s="538"/>
      <c r="BA186" s="562"/>
      <c r="BB186" s="291"/>
      <c r="BC186" s="45">
        <f t="shared" si="282"/>
        <v>0</v>
      </c>
      <c r="BD186" s="44">
        <f t="shared" si="283"/>
        <v>0</v>
      </c>
      <c r="BE186" s="512">
        <f t="shared" si="284"/>
        <v>219</v>
      </c>
      <c r="BF186" s="400"/>
      <c r="BG186" s="210">
        <f t="shared" si="262"/>
        <v>0</v>
      </c>
      <c r="BH186" s="512">
        <f t="shared" si="285"/>
        <v>240.9</v>
      </c>
      <c r="BI186" s="400"/>
      <c r="BJ186" s="44">
        <f t="shared" si="286"/>
        <v>0</v>
      </c>
      <c r="BK186" s="512">
        <f t="shared" si="287"/>
        <v>251.85</v>
      </c>
      <c r="BL186" s="400"/>
      <c r="BM186" s="210">
        <f t="shared" si="288"/>
        <v>0</v>
      </c>
      <c r="BN186" s="512">
        <f t="shared" si="289"/>
        <v>262.8</v>
      </c>
      <c r="BO186" s="397">
        <f t="shared" si="290"/>
        <v>0</v>
      </c>
      <c r="BP186" s="210">
        <f t="shared" si="291"/>
        <v>0</v>
      </c>
      <c r="BQ186" s="44">
        <f t="shared" si="292"/>
        <v>0</v>
      </c>
      <c r="BR186" s="215">
        <v>3027</v>
      </c>
      <c r="JY186" s="3"/>
      <c r="JZ186" s="3"/>
      <c r="KA186" s="3"/>
      <c r="KB186" s="3"/>
      <c r="KC186" s="3"/>
      <c r="KD186" s="3"/>
      <c r="KE186" s="3"/>
      <c r="KF186" s="3"/>
      <c r="KG186" s="3"/>
    </row>
    <row r="187" spans="1:293" ht="13" customHeight="1">
      <c r="A187" s="44" t="str">
        <f t="shared" si="295"/>
        <v>SQ63028</v>
      </c>
      <c r="B187" s="264" t="s">
        <v>1133</v>
      </c>
      <c r="C187" s="264" t="s">
        <v>1138</v>
      </c>
      <c r="D187" s="265" t="s">
        <v>544</v>
      </c>
      <c r="E187" s="403"/>
      <c r="F187" s="615" t="s">
        <v>1774</v>
      </c>
      <c r="G187" s="615" t="s">
        <v>99</v>
      </c>
      <c r="H187" s="618" t="s">
        <v>1828</v>
      </c>
      <c r="I187" s="636" t="s">
        <v>1798</v>
      </c>
      <c r="J187" s="636" t="s">
        <v>1796</v>
      </c>
      <c r="K187" s="636" t="s">
        <v>1797</v>
      </c>
      <c r="L187" s="636" t="s">
        <v>1795</v>
      </c>
      <c r="M187" s="628">
        <v>3.5379999999999998</v>
      </c>
      <c r="N187" s="44">
        <v>1</v>
      </c>
      <c r="O187" s="210"/>
      <c r="P187" s="210"/>
      <c r="Q187" s="49"/>
      <c r="R187" s="123"/>
      <c r="S187" s="51"/>
      <c r="T187" s="52"/>
      <c r="U187" s="124"/>
      <c r="V187" s="54"/>
      <c r="W187" s="520"/>
      <c r="X187" s="56"/>
      <c r="Y187" s="57"/>
      <c r="Z187" s="58"/>
      <c r="AA187" s="561"/>
      <c r="AB187" s="563"/>
      <c r="AC187" s="311"/>
      <c r="AD187" s="213">
        <f t="shared" si="297"/>
        <v>0</v>
      </c>
      <c r="AE187" s="61">
        <f t="shared" si="296"/>
        <v>0</v>
      </c>
      <c r="AF187" s="62"/>
      <c r="AG187" s="62"/>
      <c r="AH187" s="63"/>
      <c r="AI187" s="149"/>
      <c r="AJ187" s="149"/>
      <c r="AK187" s="149"/>
      <c r="AL187" s="516"/>
      <c r="AM187" s="510"/>
      <c r="AN187" s="62">
        <f>ROUND(CEILING(AR187*('Summary '!$J$4/100+1),5),0)-1</f>
        <v>224</v>
      </c>
      <c r="AO187" s="63">
        <f t="shared" si="259"/>
        <v>0</v>
      </c>
      <c r="AP187" s="63">
        <f t="shared" si="260"/>
        <v>0</v>
      </c>
      <c r="AQ187" s="667"/>
      <c r="AR187" s="62">
        <v>184</v>
      </c>
      <c r="AS187" s="62"/>
      <c r="AT187" s="514"/>
      <c r="AU187" s="515"/>
      <c r="AV187" s="511">
        <f t="shared" si="280"/>
        <v>184</v>
      </c>
      <c r="AW187" s="511">
        <f t="shared" si="281"/>
        <v>184</v>
      </c>
      <c r="AX187" s="64"/>
      <c r="AY187" s="65"/>
      <c r="AZ187" s="538"/>
      <c r="BA187" s="562"/>
      <c r="BB187" s="291"/>
      <c r="BC187" s="45">
        <f t="shared" si="282"/>
        <v>0</v>
      </c>
      <c r="BD187" s="44">
        <f t="shared" si="283"/>
        <v>0</v>
      </c>
      <c r="BE187" s="512">
        <f t="shared" si="284"/>
        <v>184</v>
      </c>
      <c r="BF187" s="400"/>
      <c r="BG187" s="210">
        <f t="shared" si="262"/>
        <v>0</v>
      </c>
      <c r="BH187" s="512">
        <f t="shared" si="285"/>
        <v>202.4</v>
      </c>
      <c r="BI187" s="400"/>
      <c r="BJ187" s="44">
        <f t="shared" si="286"/>
        <v>0</v>
      </c>
      <c r="BK187" s="512">
        <f t="shared" si="287"/>
        <v>211.6</v>
      </c>
      <c r="BL187" s="400"/>
      <c r="BM187" s="210">
        <f t="shared" si="288"/>
        <v>0</v>
      </c>
      <c r="BN187" s="512">
        <f t="shared" si="289"/>
        <v>220.79999999999998</v>
      </c>
      <c r="BO187" s="397">
        <f t="shared" si="290"/>
        <v>0</v>
      </c>
      <c r="BP187" s="210">
        <f t="shared" si="291"/>
        <v>0</v>
      </c>
      <c r="BQ187" s="44">
        <f t="shared" si="292"/>
        <v>0</v>
      </c>
      <c r="BR187" s="215">
        <v>3028</v>
      </c>
      <c r="JY187" s="3"/>
      <c r="JZ187" s="3"/>
      <c r="KA187" s="3"/>
      <c r="KB187" s="3"/>
      <c r="KC187" s="3"/>
      <c r="KD187" s="3"/>
      <c r="KE187" s="3"/>
      <c r="KF187" s="3"/>
      <c r="KG187" s="3"/>
    </row>
    <row r="188" spans="1:293" ht="13" customHeight="1">
      <c r="A188" s="44" t="str">
        <f t="shared" si="295"/>
        <v>SQ63029</v>
      </c>
      <c r="B188" s="264" t="s">
        <v>1133</v>
      </c>
      <c r="C188" s="264" t="s">
        <v>1139</v>
      </c>
      <c r="D188" s="265" t="s">
        <v>544</v>
      </c>
      <c r="E188" s="403"/>
      <c r="F188" s="615" t="s">
        <v>1774</v>
      </c>
      <c r="G188" s="615" t="s">
        <v>99</v>
      </c>
      <c r="H188" s="618" t="s">
        <v>1828</v>
      </c>
      <c r="I188" s="636" t="s">
        <v>1798</v>
      </c>
      <c r="J188" s="636" t="s">
        <v>1796</v>
      </c>
      <c r="K188" s="636" t="s">
        <v>1797</v>
      </c>
      <c r="L188" s="636" t="s">
        <v>1795</v>
      </c>
      <c r="M188" s="628">
        <v>5.5429000000000004</v>
      </c>
      <c r="N188" s="44">
        <v>1</v>
      </c>
      <c r="O188" s="210"/>
      <c r="P188" s="210"/>
      <c r="Q188" s="49"/>
      <c r="R188" s="123"/>
      <c r="S188" s="51"/>
      <c r="T188" s="52"/>
      <c r="U188" s="124"/>
      <c r="V188" s="54"/>
      <c r="W188" s="520"/>
      <c r="X188" s="56"/>
      <c r="Y188" s="57"/>
      <c r="Z188" s="58"/>
      <c r="AA188" s="561"/>
      <c r="AB188" s="563"/>
      <c r="AC188" s="311"/>
      <c r="AD188" s="213">
        <f t="shared" si="297"/>
        <v>0</v>
      </c>
      <c r="AE188" s="61">
        <f t="shared" si="296"/>
        <v>0</v>
      </c>
      <c r="AF188" s="62"/>
      <c r="AG188" s="62"/>
      <c r="AH188" s="63"/>
      <c r="AI188" s="149"/>
      <c r="AJ188" s="149"/>
      <c r="AK188" s="149"/>
      <c r="AL188" s="516"/>
      <c r="AM188" s="510"/>
      <c r="AN188" s="62">
        <f>ROUND(CEILING(AR188*('Summary '!$J$4/100+1),5),0)-1</f>
        <v>324</v>
      </c>
      <c r="AO188" s="63">
        <f t="shared" si="259"/>
        <v>0</v>
      </c>
      <c r="AP188" s="63">
        <f t="shared" si="260"/>
        <v>0</v>
      </c>
      <c r="AQ188" s="667"/>
      <c r="AR188" s="62">
        <v>264</v>
      </c>
      <c r="AS188" s="62"/>
      <c r="AT188" s="514"/>
      <c r="AU188" s="515"/>
      <c r="AV188" s="511">
        <f t="shared" si="280"/>
        <v>264</v>
      </c>
      <c r="AW188" s="511">
        <f t="shared" si="281"/>
        <v>264</v>
      </c>
      <c r="AX188" s="64"/>
      <c r="AY188" s="65"/>
      <c r="AZ188" s="538"/>
      <c r="BA188" s="562"/>
      <c r="BB188" s="291"/>
      <c r="BC188" s="45">
        <f t="shared" si="282"/>
        <v>0</v>
      </c>
      <c r="BD188" s="44">
        <f t="shared" si="283"/>
        <v>0</v>
      </c>
      <c r="BE188" s="512">
        <f t="shared" si="284"/>
        <v>264</v>
      </c>
      <c r="BF188" s="400"/>
      <c r="BG188" s="210">
        <f t="shared" si="262"/>
        <v>0</v>
      </c>
      <c r="BH188" s="512">
        <f t="shared" si="285"/>
        <v>290.40000000000003</v>
      </c>
      <c r="BI188" s="400"/>
      <c r="BJ188" s="44">
        <f t="shared" si="286"/>
        <v>0</v>
      </c>
      <c r="BK188" s="512">
        <f t="shared" si="287"/>
        <v>303.59999999999997</v>
      </c>
      <c r="BL188" s="400"/>
      <c r="BM188" s="210">
        <f t="shared" si="288"/>
        <v>0</v>
      </c>
      <c r="BN188" s="512">
        <f t="shared" si="289"/>
        <v>316.8</v>
      </c>
      <c r="BO188" s="397">
        <f t="shared" si="290"/>
        <v>0</v>
      </c>
      <c r="BP188" s="210">
        <f t="shared" si="291"/>
        <v>0</v>
      </c>
      <c r="BQ188" s="44">
        <f t="shared" si="292"/>
        <v>0</v>
      </c>
      <c r="BR188" s="215">
        <v>3029</v>
      </c>
      <c r="JY188" s="3"/>
      <c r="JZ188" s="3"/>
      <c r="KA188" s="3"/>
      <c r="KB188" s="3"/>
      <c r="KC188" s="3"/>
      <c r="KD188" s="3"/>
      <c r="KE188" s="3"/>
      <c r="KF188" s="3"/>
      <c r="KG188" s="3"/>
    </row>
    <row r="189" spans="1:293" ht="13" customHeight="1">
      <c r="A189" s="44" t="str">
        <f t="shared" si="295"/>
        <v>SQ62958</v>
      </c>
      <c r="B189" s="264" t="s">
        <v>1133</v>
      </c>
      <c r="C189" s="264" t="s">
        <v>1140</v>
      </c>
      <c r="D189" s="265" t="s">
        <v>544</v>
      </c>
      <c r="E189" s="403"/>
      <c r="F189" s="615" t="s">
        <v>1773</v>
      </c>
      <c r="G189" s="615" t="s">
        <v>99</v>
      </c>
      <c r="H189" s="617" t="s">
        <v>74</v>
      </c>
      <c r="I189" s="634" t="s">
        <v>1798</v>
      </c>
      <c r="J189" s="636" t="s">
        <v>1796</v>
      </c>
      <c r="K189" s="636" t="s">
        <v>1797</v>
      </c>
      <c r="L189" s="634" t="s">
        <v>1795</v>
      </c>
      <c r="M189" s="628">
        <v>2.149</v>
      </c>
      <c r="N189" s="44">
        <v>1</v>
      </c>
      <c r="O189" s="210"/>
      <c r="P189" s="210"/>
      <c r="Q189" s="49"/>
      <c r="R189" s="123"/>
      <c r="S189" s="51"/>
      <c r="T189" s="52"/>
      <c r="U189" s="124"/>
      <c r="V189" s="54"/>
      <c r="W189" s="520"/>
      <c r="X189" s="56"/>
      <c r="Y189" s="57"/>
      <c r="Z189" s="58"/>
      <c r="AA189" s="561"/>
      <c r="AB189" s="563"/>
      <c r="AC189" s="311"/>
      <c r="AD189" s="213">
        <f t="shared" si="297"/>
        <v>0</v>
      </c>
      <c r="AE189" s="61">
        <f t="shared" si="296"/>
        <v>0</v>
      </c>
      <c r="AF189" s="62"/>
      <c r="AG189" s="62"/>
      <c r="AH189" s="63"/>
      <c r="AI189" s="590"/>
      <c r="AJ189" s="149"/>
      <c r="AK189" s="149"/>
      <c r="AL189" s="516"/>
      <c r="AM189" s="510"/>
      <c r="AN189" s="62">
        <f>ROUND(CEILING(AR189*('Summary '!$J$4/100+1),5),0)-1</f>
        <v>169</v>
      </c>
      <c r="AO189" s="63">
        <f t="shared" si="259"/>
        <v>0</v>
      </c>
      <c r="AP189" s="63">
        <f t="shared" si="260"/>
        <v>0</v>
      </c>
      <c r="AQ189" s="667"/>
      <c r="AR189" s="62">
        <v>139</v>
      </c>
      <c r="AS189" s="62"/>
      <c r="AT189" s="514"/>
      <c r="AU189" s="515"/>
      <c r="AV189" s="511">
        <f t="shared" si="280"/>
        <v>139</v>
      </c>
      <c r="AW189" s="511">
        <f t="shared" si="281"/>
        <v>139</v>
      </c>
      <c r="AX189" s="64"/>
      <c r="AY189" s="65"/>
      <c r="AZ189" s="538"/>
      <c r="BA189" s="562"/>
      <c r="BB189" s="291"/>
      <c r="BC189" s="45">
        <f t="shared" si="282"/>
        <v>0</v>
      </c>
      <c r="BD189" s="44">
        <f t="shared" si="283"/>
        <v>0</v>
      </c>
      <c r="BE189" s="512">
        <f t="shared" si="284"/>
        <v>139</v>
      </c>
      <c r="BF189" s="400"/>
      <c r="BG189" s="210">
        <f t="shared" ref="BG189:BG252" si="298">$N189*BF189</f>
        <v>0</v>
      </c>
      <c r="BH189" s="512">
        <f t="shared" si="285"/>
        <v>152.9</v>
      </c>
      <c r="BI189" s="400"/>
      <c r="BJ189" s="44">
        <f t="shared" si="286"/>
        <v>0</v>
      </c>
      <c r="BK189" s="512">
        <f t="shared" si="287"/>
        <v>159.85</v>
      </c>
      <c r="BL189" s="400"/>
      <c r="BM189" s="210">
        <f t="shared" si="288"/>
        <v>0</v>
      </c>
      <c r="BN189" s="512">
        <f t="shared" si="289"/>
        <v>166.79999999999998</v>
      </c>
      <c r="BO189" s="397">
        <f t="shared" si="290"/>
        <v>0</v>
      </c>
      <c r="BP189" s="210">
        <f t="shared" si="291"/>
        <v>0</v>
      </c>
      <c r="BQ189" s="44">
        <f t="shared" si="292"/>
        <v>0</v>
      </c>
      <c r="BR189" s="215">
        <v>2958</v>
      </c>
      <c r="JY189" s="3"/>
      <c r="JZ189" s="3"/>
      <c r="KA189" s="3"/>
      <c r="KB189" s="3"/>
      <c r="KC189" s="3"/>
      <c r="KD189" s="3"/>
      <c r="KE189" s="3"/>
      <c r="KF189" s="3"/>
      <c r="KG189" s="3"/>
    </row>
    <row r="190" spans="1:293" ht="13" customHeight="1">
      <c r="A190" s="44" t="str">
        <f t="shared" si="295"/>
        <v>SQ62952</v>
      </c>
      <c r="B190" s="264" t="s">
        <v>1133</v>
      </c>
      <c r="C190" s="264" t="s">
        <v>1141</v>
      </c>
      <c r="D190" s="265" t="s">
        <v>544</v>
      </c>
      <c r="E190" s="403"/>
      <c r="F190" s="615" t="s">
        <v>1773</v>
      </c>
      <c r="G190" s="615" t="s">
        <v>99</v>
      </c>
      <c r="H190" s="617" t="s">
        <v>74</v>
      </c>
      <c r="I190" s="634" t="s">
        <v>1798</v>
      </c>
      <c r="J190" s="636" t="s">
        <v>1796</v>
      </c>
      <c r="K190" s="636" t="s">
        <v>1797</v>
      </c>
      <c r="L190" s="634" t="s">
        <v>1795</v>
      </c>
      <c r="M190" s="628">
        <v>2.2490000000000001</v>
      </c>
      <c r="N190" s="44">
        <v>1</v>
      </c>
      <c r="O190" s="210"/>
      <c r="P190" s="210"/>
      <c r="Q190" s="49"/>
      <c r="R190" s="123"/>
      <c r="S190" s="51"/>
      <c r="T190" s="52"/>
      <c r="U190" s="124"/>
      <c r="V190" s="54"/>
      <c r="W190" s="520"/>
      <c r="X190" s="56"/>
      <c r="Y190" s="57"/>
      <c r="Z190" s="58"/>
      <c r="AA190" s="561"/>
      <c r="AB190" s="563"/>
      <c r="AC190" s="311"/>
      <c r="AD190" s="213">
        <f t="shared" si="297"/>
        <v>0</v>
      </c>
      <c r="AE190" s="61">
        <f t="shared" si="296"/>
        <v>0</v>
      </c>
      <c r="AF190" s="62"/>
      <c r="AG190" s="62"/>
      <c r="AH190" s="63"/>
      <c r="AI190" s="590"/>
      <c r="AJ190" s="149"/>
      <c r="AK190" s="149"/>
      <c r="AL190" s="516"/>
      <c r="AM190" s="510"/>
      <c r="AN190" s="62">
        <f>ROUND(CEILING(AR190*('Summary '!$J$4/100+1),5),0)-1</f>
        <v>179</v>
      </c>
      <c r="AO190" s="63">
        <f t="shared" ref="AO190:AO253" si="299">IF(P190=TRUE,-0.05,0)</f>
        <v>0</v>
      </c>
      <c r="AP190" s="63">
        <f t="shared" ref="AP190:AP253" si="300">IF(O190=TRUE,0.15,0)</f>
        <v>0</v>
      </c>
      <c r="AQ190" s="667"/>
      <c r="AR190" s="62">
        <v>144</v>
      </c>
      <c r="AS190" s="62"/>
      <c r="AT190" s="514"/>
      <c r="AU190" s="515"/>
      <c r="AV190" s="511">
        <f t="shared" si="280"/>
        <v>144</v>
      </c>
      <c r="AW190" s="511">
        <f t="shared" si="281"/>
        <v>144</v>
      </c>
      <c r="AX190" s="64"/>
      <c r="AY190" s="65"/>
      <c r="AZ190" s="538"/>
      <c r="BA190" s="562"/>
      <c r="BB190" s="291"/>
      <c r="BC190" s="45">
        <f t="shared" si="282"/>
        <v>0</v>
      </c>
      <c r="BD190" s="44">
        <f t="shared" si="283"/>
        <v>0</v>
      </c>
      <c r="BE190" s="512">
        <f t="shared" si="284"/>
        <v>144</v>
      </c>
      <c r="BF190" s="400"/>
      <c r="BG190" s="210">
        <f t="shared" si="298"/>
        <v>0</v>
      </c>
      <c r="BH190" s="512">
        <f t="shared" si="285"/>
        <v>158.4</v>
      </c>
      <c r="BI190" s="400"/>
      <c r="BJ190" s="44">
        <f t="shared" si="286"/>
        <v>0</v>
      </c>
      <c r="BK190" s="512">
        <f t="shared" si="287"/>
        <v>165.6</v>
      </c>
      <c r="BL190" s="400"/>
      <c r="BM190" s="210">
        <f t="shared" si="288"/>
        <v>0</v>
      </c>
      <c r="BN190" s="512">
        <f t="shared" si="289"/>
        <v>172.79999999999998</v>
      </c>
      <c r="BO190" s="397">
        <f t="shared" si="290"/>
        <v>0</v>
      </c>
      <c r="BP190" s="210">
        <f t="shared" si="291"/>
        <v>0</v>
      </c>
      <c r="BQ190" s="44">
        <f t="shared" si="292"/>
        <v>0</v>
      </c>
      <c r="BR190" s="215">
        <v>2952</v>
      </c>
      <c r="JY190" s="3"/>
      <c r="JZ190" s="3"/>
      <c r="KA190" s="3"/>
      <c r="KB190" s="3"/>
      <c r="KC190" s="3"/>
      <c r="KD190" s="3"/>
      <c r="KE190" s="3"/>
      <c r="KF190" s="3"/>
      <c r="KG190" s="3"/>
    </row>
    <row r="191" spans="1:293" ht="13" customHeight="1">
      <c r="A191" s="44" t="str">
        <f t="shared" si="295"/>
        <v>SQ62953</v>
      </c>
      <c r="B191" s="264" t="s">
        <v>1133</v>
      </c>
      <c r="C191" s="264" t="s">
        <v>1142</v>
      </c>
      <c r="D191" s="265" t="s">
        <v>544</v>
      </c>
      <c r="E191" s="403"/>
      <c r="F191" s="615" t="s">
        <v>1773</v>
      </c>
      <c r="G191" s="615" t="s">
        <v>99</v>
      </c>
      <c r="H191" s="617" t="s">
        <v>74</v>
      </c>
      <c r="I191" s="634" t="s">
        <v>1798</v>
      </c>
      <c r="J191" s="636" t="s">
        <v>1796</v>
      </c>
      <c r="K191" s="636" t="s">
        <v>1797</v>
      </c>
      <c r="L191" s="634" t="s">
        <v>1795</v>
      </c>
      <c r="M191" s="628">
        <v>1.64</v>
      </c>
      <c r="N191" s="44">
        <v>1</v>
      </c>
      <c r="O191" s="210"/>
      <c r="P191" s="210"/>
      <c r="Q191" s="49"/>
      <c r="R191" s="123"/>
      <c r="S191" s="51"/>
      <c r="T191" s="52"/>
      <c r="U191" s="124"/>
      <c r="V191" s="54"/>
      <c r="W191" s="520"/>
      <c r="X191" s="56"/>
      <c r="Y191" s="57"/>
      <c r="Z191" s="58"/>
      <c r="AA191" s="561"/>
      <c r="AB191" s="563"/>
      <c r="AC191" s="311"/>
      <c r="AD191" s="213">
        <f t="shared" si="297"/>
        <v>0</v>
      </c>
      <c r="AE191" s="61">
        <f t="shared" si="296"/>
        <v>0</v>
      </c>
      <c r="AF191" s="62"/>
      <c r="AG191" s="62"/>
      <c r="AH191" s="63"/>
      <c r="AI191" s="590"/>
      <c r="AJ191" s="149"/>
      <c r="AK191" s="149"/>
      <c r="AL191" s="516"/>
      <c r="AM191" s="510"/>
      <c r="AN191" s="62">
        <f>ROUND(CEILING(AR191*('Summary '!$J$4/100+1),5),0)-1</f>
        <v>134</v>
      </c>
      <c r="AO191" s="63">
        <f t="shared" si="299"/>
        <v>0</v>
      </c>
      <c r="AP191" s="63">
        <f t="shared" si="300"/>
        <v>0</v>
      </c>
      <c r="AQ191" s="667"/>
      <c r="AR191" s="62">
        <v>109</v>
      </c>
      <c r="AS191" s="62"/>
      <c r="AT191" s="514"/>
      <c r="AU191" s="515"/>
      <c r="AV191" s="511">
        <f t="shared" si="280"/>
        <v>109</v>
      </c>
      <c r="AW191" s="511">
        <f t="shared" si="281"/>
        <v>109</v>
      </c>
      <c r="AX191" s="64"/>
      <c r="AY191" s="65"/>
      <c r="AZ191" s="538"/>
      <c r="BA191" s="562"/>
      <c r="BB191" s="291"/>
      <c r="BC191" s="45">
        <f t="shared" si="282"/>
        <v>0</v>
      </c>
      <c r="BD191" s="44">
        <f t="shared" si="283"/>
        <v>0</v>
      </c>
      <c r="BE191" s="512">
        <f t="shared" si="284"/>
        <v>109</v>
      </c>
      <c r="BF191" s="400"/>
      <c r="BG191" s="210">
        <f t="shared" si="298"/>
        <v>0</v>
      </c>
      <c r="BH191" s="512">
        <f t="shared" si="285"/>
        <v>119.9</v>
      </c>
      <c r="BI191" s="400"/>
      <c r="BJ191" s="44">
        <f t="shared" si="286"/>
        <v>0</v>
      </c>
      <c r="BK191" s="512">
        <f t="shared" si="287"/>
        <v>125.35</v>
      </c>
      <c r="BL191" s="400"/>
      <c r="BM191" s="210">
        <f t="shared" si="288"/>
        <v>0</v>
      </c>
      <c r="BN191" s="512">
        <f t="shared" si="289"/>
        <v>130.79999999999998</v>
      </c>
      <c r="BO191" s="397">
        <f t="shared" si="290"/>
        <v>0</v>
      </c>
      <c r="BP191" s="210">
        <f t="shared" si="291"/>
        <v>0</v>
      </c>
      <c r="BQ191" s="44">
        <f t="shared" si="292"/>
        <v>0</v>
      </c>
      <c r="BR191" s="215">
        <v>2953</v>
      </c>
      <c r="JY191" s="3"/>
      <c r="JZ191" s="3"/>
      <c r="KA191" s="3"/>
      <c r="KB191" s="3"/>
      <c r="KC191" s="3"/>
      <c r="KD191" s="3"/>
      <c r="KE191" s="3"/>
      <c r="KF191" s="3"/>
      <c r="KG191" s="3"/>
    </row>
    <row r="192" spans="1:293" ht="13" customHeight="1">
      <c r="A192" s="44" t="str">
        <f t="shared" si="295"/>
        <v>SQ63026</v>
      </c>
      <c r="B192" s="264" t="s">
        <v>1133</v>
      </c>
      <c r="C192" s="264" t="s">
        <v>1143</v>
      </c>
      <c r="D192" s="265" t="s">
        <v>544</v>
      </c>
      <c r="E192" s="403"/>
      <c r="F192" s="615" t="s">
        <v>1782</v>
      </c>
      <c r="G192" s="614" t="s">
        <v>76</v>
      </c>
      <c r="H192" s="619" t="s">
        <v>1785</v>
      </c>
      <c r="I192" s="635" t="s">
        <v>1798</v>
      </c>
      <c r="J192" s="636" t="s">
        <v>1796</v>
      </c>
      <c r="K192" s="636" t="s">
        <v>1797</v>
      </c>
      <c r="L192" s="635" t="s">
        <v>1795</v>
      </c>
      <c r="M192" s="628">
        <v>2.6762000000000001</v>
      </c>
      <c r="N192" s="44">
        <v>5</v>
      </c>
      <c r="O192" s="210"/>
      <c r="P192" s="210"/>
      <c r="Q192" s="49"/>
      <c r="R192" s="123"/>
      <c r="S192" s="51"/>
      <c r="T192" s="52"/>
      <c r="U192" s="124"/>
      <c r="V192" s="54"/>
      <c r="W192" s="520"/>
      <c r="X192" s="56"/>
      <c r="Y192" s="57"/>
      <c r="Z192" s="58"/>
      <c r="AA192" s="561"/>
      <c r="AB192" s="563"/>
      <c r="AC192" s="311"/>
      <c r="AD192" s="213">
        <f t="shared" si="297"/>
        <v>0</v>
      </c>
      <c r="AE192" s="61">
        <f t="shared" si="296"/>
        <v>0</v>
      </c>
      <c r="AF192" s="62"/>
      <c r="AG192" s="62"/>
      <c r="AH192" s="63"/>
      <c r="AI192" s="149"/>
      <c r="AJ192" s="149"/>
      <c r="AK192" s="149"/>
      <c r="AL192" s="516"/>
      <c r="AM192" s="510"/>
      <c r="AN192" s="62">
        <f>ROUND(CEILING(AR192*('Summary '!$J$4/100+1),5),0)-1</f>
        <v>204</v>
      </c>
      <c r="AO192" s="63">
        <f t="shared" si="299"/>
        <v>0</v>
      </c>
      <c r="AP192" s="63">
        <f t="shared" si="300"/>
        <v>0</v>
      </c>
      <c r="AQ192" s="667"/>
      <c r="AR192" s="62">
        <v>164</v>
      </c>
      <c r="AS192" s="62"/>
      <c r="AT192" s="514"/>
      <c r="AU192" s="515"/>
      <c r="AV192" s="511">
        <f t="shared" si="280"/>
        <v>164</v>
      </c>
      <c r="AW192" s="511">
        <f t="shared" si="281"/>
        <v>164</v>
      </c>
      <c r="AX192" s="64"/>
      <c r="AY192" s="65"/>
      <c r="AZ192" s="538"/>
      <c r="BA192" s="562"/>
      <c r="BB192" s="291"/>
      <c r="BC192" s="45">
        <f t="shared" si="282"/>
        <v>0</v>
      </c>
      <c r="BD192" s="44">
        <f t="shared" si="283"/>
        <v>0</v>
      </c>
      <c r="BE192" s="512">
        <f t="shared" si="284"/>
        <v>164</v>
      </c>
      <c r="BF192" s="400"/>
      <c r="BG192" s="210">
        <f t="shared" si="298"/>
        <v>0</v>
      </c>
      <c r="BH192" s="512">
        <f t="shared" si="285"/>
        <v>180.4</v>
      </c>
      <c r="BI192" s="400"/>
      <c r="BJ192" s="44">
        <f t="shared" si="286"/>
        <v>0</v>
      </c>
      <c r="BK192" s="512">
        <f t="shared" si="287"/>
        <v>188.6</v>
      </c>
      <c r="BL192" s="400"/>
      <c r="BM192" s="210">
        <f t="shared" si="288"/>
        <v>0</v>
      </c>
      <c r="BN192" s="512">
        <f t="shared" si="289"/>
        <v>196.79999999999998</v>
      </c>
      <c r="BO192" s="397">
        <f t="shared" si="290"/>
        <v>0</v>
      </c>
      <c r="BP192" s="210">
        <f t="shared" si="291"/>
        <v>0</v>
      </c>
      <c r="BQ192" s="44">
        <f t="shared" si="292"/>
        <v>0</v>
      </c>
      <c r="BR192" s="215">
        <v>3026</v>
      </c>
      <c r="JY192" s="3"/>
      <c r="JZ192" s="3"/>
      <c r="KA192" s="3"/>
      <c r="KB192" s="3"/>
      <c r="KC192" s="3"/>
      <c r="KD192" s="3"/>
      <c r="KE192" s="3"/>
      <c r="KF192" s="3"/>
      <c r="KG192" s="3"/>
    </row>
    <row r="193" spans="1:293" ht="13" customHeight="1">
      <c r="A193" s="44" t="str">
        <f t="shared" si="295"/>
        <v>SQ62944</v>
      </c>
      <c r="B193" s="264" t="s">
        <v>1133</v>
      </c>
      <c r="C193" s="264" t="s">
        <v>1144</v>
      </c>
      <c r="D193" s="265" t="s">
        <v>544</v>
      </c>
      <c r="E193" s="403"/>
      <c r="F193" s="615" t="s">
        <v>1783</v>
      </c>
      <c r="G193" s="614" t="s">
        <v>76</v>
      </c>
      <c r="H193" s="617" t="s">
        <v>74</v>
      </c>
      <c r="I193" s="634" t="s">
        <v>1798</v>
      </c>
      <c r="J193" s="636" t="s">
        <v>1796</v>
      </c>
      <c r="K193" s="636" t="s">
        <v>1797</v>
      </c>
      <c r="L193" s="634" t="s">
        <v>1795</v>
      </c>
      <c r="M193" s="628">
        <v>3.3370000000000002</v>
      </c>
      <c r="N193" s="44">
        <v>6</v>
      </c>
      <c r="O193" s="210"/>
      <c r="P193" s="210"/>
      <c r="Q193" s="49"/>
      <c r="R193" s="123"/>
      <c r="S193" s="51"/>
      <c r="T193" s="52"/>
      <c r="U193" s="124"/>
      <c r="V193" s="54"/>
      <c r="W193" s="520"/>
      <c r="X193" s="56"/>
      <c r="Y193" s="57"/>
      <c r="Z193" s="58"/>
      <c r="AA193" s="561"/>
      <c r="AB193" s="563"/>
      <c r="AC193" s="311"/>
      <c r="AD193" s="213">
        <f t="shared" si="297"/>
        <v>0</v>
      </c>
      <c r="AE193" s="61">
        <f t="shared" si="296"/>
        <v>0</v>
      </c>
      <c r="AF193" s="62"/>
      <c r="AG193" s="62"/>
      <c r="AH193" s="63"/>
      <c r="AI193" s="590"/>
      <c r="AJ193" s="149"/>
      <c r="AK193" s="149"/>
      <c r="AL193" s="516"/>
      <c r="AM193" s="510"/>
      <c r="AN193" s="62">
        <f>ROUND(CEILING(AR193*('Summary '!$J$4/100+1),5),0)-1</f>
        <v>224</v>
      </c>
      <c r="AO193" s="63">
        <f t="shared" si="299"/>
        <v>0</v>
      </c>
      <c r="AP193" s="63">
        <f t="shared" si="300"/>
        <v>0</v>
      </c>
      <c r="AQ193" s="667"/>
      <c r="AR193" s="62">
        <v>184</v>
      </c>
      <c r="AS193" s="62"/>
      <c r="AT193" s="514"/>
      <c r="AU193" s="515"/>
      <c r="AV193" s="511">
        <f t="shared" si="280"/>
        <v>184</v>
      </c>
      <c r="AW193" s="511">
        <f t="shared" si="281"/>
        <v>184</v>
      </c>
      <c r="AX193" s="64"/>
      <c r="AY193" s="65"/>
      <c r="AZ193" s="538"/>
      <c r="BA193" s="562"/>
      <c r="BB193" s="291"/>
      <c r="BC193" s="45">
        <f t="shared" si="282"/>
        <v>0</v>
      </c>
      <c r="BD193" s="44">
        <f t="shared" si="283"/>
        <v>0</v>
      </c>
      <c r="BE193" s="512">
        <f t="shared" si="284"/>
        <v>184</v>
      </c>
      <c r="BF193" s="400"/>
      <c r="BG193" s="210">
        <f t="shared" si="298"/>
        <v>0</v>
      </c>
      <c r="BH193" s="512">
        <f t="shared" si="285"/>
        <v>202.4</v>
      </c>
      <c r="BI193" s="400"/>
      <c r="BJ193" s="44">
        <f t="shared" si="286"/>
        <v>0</v>
      </c>
      <c r="BK193" s="512">
        <f t="shared" si="287"/>
        <v>211.6</v>
      </c>
      <c r="BL193" s="400"/>
      <c r="BM193" s="210">
        <f t="shared" si="288"/>
        <v>0</v>
      </c>
      <c r="BN193" s="512">
        <f t="shared" si="289"/>
        <v>220.79999999999998</v>
      </c>
      <c r="BO193" s="397">
        <f t="shared" si="290"/>
        <v>0</v>
      </c>
      <c r="BP193" s="210">
        <f t="shared" si="291"/>
        <v>0</v>
      </c>
      <c r="BQ193" s="44">
        <f t="shared" si="292"/>
        <v>0</v>
      </c>
      <c r="BR193" s="215">
        <v>2944</v>
      </c>
      <c r="JY193" s="3"/>
      <c r="JZ193" s="3"/>
      <c r="KA193" s="3"/>
      <c r="KB193" s="3"/>
      <c r="KC193" s="3"/>
      <c r="KD193" s="3"/>
      <c r="KE193" s="3"/>
      <c r="KF193" s="3"/>
      <c r="KG193" s="3"/>
    </row>
    <row r="194" spans="1:293" ht="13" customHeight="1">
      <c r="A194" s="44" t="str">
        <f t="shared" si="295"/>
        <v>SQ62959</v>
      </c>
      <c r="B194" s="264" t="s">
        <v>1133</v>
      </c>
      <c r="C194" s="264" t="s">
        <v>1145</v>
      </c>
      <c r="D194" s="265" t="s">
        <v>544</v>
      </c>
      <c r="E194" s="403"/>
      <c r="F194" s="615" t="s">
        <v>1773</v>
      </c>
      <c r="G194" s="614" t="s">
        <v>99</v>
      </c>
      <c r="H194" s="617" t="s">
        <v>79</v>
      </c>
      <c r="I194" s="634" t="s">
        <v>1798</v>
      </c>
      <c r="J194" s="636" t="s">
        <v>1796</v>
      </c>
      <c r="K194" s="636" t="s">
        <v>1797</v>
      </c>
      <c r="L194" s="634" t="s">
        <v>1795</v>
      </c>
      <c r="M194" s="628">
        <v>3.3479999999999999</v>
      </c>
      <c r="N194" s="44">
        <v>1</v>
      </c>
      <c r="O194" s="210"/>
      <c r="P194" s="210"/>
      <c r="Q194" s="49"/>
      <c r="R194" s="123"/>
      <c r="S194" s="51"/>
      <c r="T194" s="52"/>
      <c r="U194" s="124"/>
      <c r="V194" s="54"/>
      <c r="W194" s="520"/>
      <c r="X194" s="56"/>
      <c r="Y194" s="57"/>
      <c r="Z194" s="58"/>
      <c r="AA194" s="561"/>
      <c r="AB194" s="563"/>
      <c r="AC194" s="311"/>
      <c r="AD194" s="213">
        <f t="shared" si="297"/>
        <v>0</v>
      </c>
      <c r="AE194" s="61">
        <f t="shared" si="296"/>
        <v>0</v>
      </c>
      <c r="AF194" s="62"/>
      <c r="AG194" s="62"/>
      <c r="AH194" s="63"/>
      <c r="AI194" s="590"/>
      <c r="AJ194" s="149"/>
      <c r="AK194" s="149"/>
      <c r="AL194" s="516"/>
      <c r="AM194" s="510"/>
      <c r="AN194" s="62">
        <f>ROUND(CEILING(AR194*('Summary '!$J$4/100+1),5),0)-1</f>
        <v>249</v>
      </c>
      <c r="AO194" s="63">
        <f t="shared" si="299"/>
        <v>0</v>
      </c>
      <c r="AP194" s="63">
        <f t="shared" si="300"/>
        <v>0</v>
      </c>
      <c r="AQ194" s="667"/>
      <c r="AR194" s="62">
        <v>204</v>
      </c>
      <c r="AS194" s="62"/>
      <c r="AT194" s="514"/>
      <c r="AU194" s="515"/>
      <c r="AV194" s="511">
        <f t="shared" si="280"/>
        <v>204</v>
      </c>
      <c r="AW194" s="511">
        <f t="shared" si="281"/>
        <v>204</v>
      </c>
      <c r="AX194" s="64"/>
      <c r="AY194" s="65"/>
      <c r="AZ194" s="538"/>
      <c r="BA194" s="562"/>
      <c r="BB194" s="291"/>
      <c r="BC194" s="45">
        <f t="shared" si="282"/>
        <v>0</v>
      </c>
      <c r="BD194" s="44">
        <f t="shared" si="283"/>
        <v>0</v>
      </c>
      <c r="BE194" s="512">
        <f t="shared" si="284"/>
        <v>204</v>
      </c>
      <c r="BF194" s="400"/>
      <c r="BG194" s="210">
        <f t="shared" si="298"/>
        <v>0</v>
      </c>
      <c r="BH194" s="512">
        <f t="shared" si="285"/>
        <v>224.4</v>
      </c>
      <c r="BI194" s="400"/>
      <c r="BJ194" s="44">
        <f t="shared" si="286"/>
        <v>0</v>
      </c>
      <c r="BK194" s="512">
        <f t="shared" si="287"/>
        <v>234.6</v>
      </c>
      <c r="BL194" s="400"/>
      <c r="BM194" s="210">
        <f t="shared" si="288"/>
        <v>0</v>
      </c>
      <c r="BN194" s="512">
        <f t="shared" si="289"/>
        <v>244.79999999999998</v>
      </c>
      <c r="BO194" s="397">
        <f t="shared" si="290"/>
        <v>0</v>
      </c>
      <c r="BP194" s="210">
        <f t="shared" si="291"/>
        <v>0</v>
      </c>
      <c r="BQ194" s="44">
        <f t="shared" si="292"/>
        <v>0</v>
      </c>
      <c r="BR194" s="215">
        <v>2959</v>
      </c>
      <c r="JY194" s="3"/>
      <c r="JZ194" s="3"/>
      <c r="KA194" s="3"/>
      <c r="KB194" s="3"/>
      <c r="KC194" s="3"/>
      <c r="KD194" s="3"/>
      <c r="KE194" s="3"/>
      <c r="KF194" s="3"/>
      <c r="KG194" s="3"/>
    </row>
    <row r="195" spans="1:293" ht="13" customHeight="1">
      <c r="A195" s="44" t="str">
        <f t="shared" si="295"/>
        <v>SQ62951</v>
      </c>
      <c r="B195" s="264" t="s">
        <v>1134</v>
      </c>
      <c r="C195" s="264" t="s">
        <v>1146</v>
      </c>
      <c r="D195" s="265" t="s">
        <v>544</v>
      </c>
      <c r="E195" s="403"/>
      <c r="F195" s="615" t="s">
        <v>1773</v>
      </c>
      <c r="G195" s="614" t="s">
        <v>99</v>
      </c>
      <c r="H195" s="617" t="s">
        <v>79</v>
      </c>
      <c r="I195" s="634" t="s">
        <v>1798</v>
      </c>
      <c r="J195" s="636" t="s">
        <v>1796</v>
      </c>
      <c r="K195" s="636" t="s">
        <v>1797</v>
      </c>
      <c r="L195" s="634" t="s">
        <v>1795</v>
      </c>
      <c r="M195" s="628">
        <v>2.7269999999999999</v>
      </c>
      <c r="N195" s="44">
        <v>1</v>
      </c>
      <c r="O195" s="210"/>
      <c r="P195" s="210"/>
      <c r="Q195" s="49"/>
      <c r="R195" s="123"/>
      <c r="S195" s="51"/>
      <c r="T195" s="52"/>
      <c r="U195" s="124"/>
      <c r="V195" s="54"/>
      <c r="W195" s="520"/>
      <c r="X195" s="56"/>
      <c r="Y195" s="57"/>
      <c r="Z195" s="58"/>
      <c r="AA195" s="561"/>
      <c r="AB195" s="563"/>
      <c r="AC195" s="311"/>
      <c r="AD195" s="213">
        <f t="shared" si="297"/>
        <v>0</v>
      </c>
      <c r="AE195" s="61">
        <f t="shared" si="296"/>
        <v>0</v>
      </c>
      <c r="AF195" s="62"/>
      <c r="AG195" s="62"/>
      <c r="AH195" s="63"/>
      <c r="AI195" s="590"/>
      <c r="AJ195" s="149"/>
      <c r="AK195" s="149"/>
      <c r="AL195" s="516"/>
      <c r="AM195" s="510"/>
      <c r="AN195" s="62">
        <f>ROUND(CEILING(AR195*('Summary '!$J$4/100+1),5),0)-1</f>
        <v>209</v>
      </c>
      <c r="AO195" s="63">
        <f t="shared" si="299"/>
        <v>0</v>
      </c>
      <c r="AP195" s="63">
        <f t="shared" si="300"/>
        <v>0</v>
      </c>
      <c r="AQ195" s="667"/>
      <c r="AR195" s="62">
        <v>169</v>
      </c>
      <c r="AS195" s="62"/>
      <c r="AT195" s="514"/>
      <c r="AU195" s="515"/>
      <c r="AV195" s="511">
        <f t="shared" si="280"/>
        <v>169</v>
      </c>
      <c r="AW195" s="511">
        <f t="shared" si="281"/>
        <v>169</v>
      </c>
      <c r="AX195" s="64"/>
      <c r="AY195" s="65"/>
      <c r="AZ195" s="538"/>
      <c r="BA195" s="562"/>
      <c r="BB195" s="291"/>
      <c r="BC195" s="45">
        <f t="shared" si="282"/>
        <v>0</v>
      </c>
      <c r="BD195" s="44">
        <f t="shared" si="283"/>
        <v>0</v>
      </c>
      <c r="BE195" s="512">
        <f t="shared" si="284"/>
        <v>169</v>
      </c>
      <c r="BF195" s="400"/>
      <c r="BG195" s="210">
        <f t="shared" si="298"/>
        <v>0</v>
      </c>
      <c r="BH195" s="512">
        <f t="shared" si="285"/>
        <v>185.9</v>
      </c>
      <c r="BI195" s="400"/>
      <c r="BJ195" s="44">
        <f t="shared" si="286"/>
        <v>0</v>
      </c>
      <c r="BK195" s="512">
        <f t="shared" si="287"/>
        <v>194.35</v>
      </c>
      <c r="BL195" s="400"/>
      <c r="BM195" s="210">
        <f t="shared" si="288"/>
        <v>0</v>
      </c>
      <c r="BN195" s="512">
        <f t="shared" si="289"/>
        <v>202.79999999999998</v>
      </c>
      <c r="BO195" s="397">
        <f t="shared" si="290"/>
        <v>0</v>
      </c>
      <c r="BP195" s="210">
        <f t="shared" si="291"/>
        <v>0</v>
      </c>
      <c r="BQ195" s="44">
        <f t="shared" si="292"/>
        <v>0</v>
      </c>
      <c r="BR195" s="215">
        <v>2951</v>
      </c>
      <c r="JY195" s="3"/>
      <c r="JZ195" s="3"/>
      <c r="KA195" s="3"/>
      <c r="KB195" s="3"/>
      <c r="KC195" s="3"/>
      <c r="KD195" s="3"/>
      <c r="KE195" s="3"/>
      <c r="KF195" s="3"/>
      <c r="KG195" s="3"/>
    </row>
    <row r="196" spans="1:293" ht="13" customHeight="1">
      <c r="A196" s="44" t="str">
        <f t="shared" si="295"/>
        <v>SQ62956</v>
      </c>
      <c r="B196" s="264" t="s">
        <v>1134</v>
      </c>
      <c r="C196" s="264" t="s">
        <v>1147</v>
      </c>
      <c r="D196" s="265" t="s">
        <v>544</v>
      </c>
      <c r="E196" s="403"/>
      <c r="F196" s="615" t="s">
        <v>1773</v>
      </c>
      <c r="G196" s="614" t="s">
        <v>99</v>
      </c>
      <c r="H196" s="617" t="s">
        <v>79</v>
      </c>
      <c r="I196" s="634" t="s">
        <v>1798</v>
      </c>
      <c r="J196" s="636" t="s">
        <v>1796</v>
      </c>
      <c r="K196" s="636" t="s">
        <v>1797</v>
      </c>
      <c r="L196" s="634" t="s">
        <v>1795</v>
      </c>
      <c r="M196" s="628">
        <v>2.31</v>
      </c>
      <c r="N196" s="44">
        <v>1</v>
      </c>
      <c r="O196" s="210"/>
      <c r="P196" s="210"/>
      <c r="Q196" s="49"/>
      <c r="R196" s="123"/>
      <c r="S196" s="51"/>
      <c r="T196" s="52"/>
      <c r="U196" s="124"/>
      <c r="V196" s="54"/>
      <c r="W196" s="520"/>
      <c r="X196" s="56"/>
      <c r="Y196" s="57"/>
      <c r="Z196" s="58"/>
      <c r="AA196" s="561"/>
      <c r="AB196" s="563"/>
      <c r="AC196" s="311"/>
      <c r="AD196" s="213">
        <f t="shared" si="297"/>
        <v>0</v>
      </c>
      <c r="AE196" s="61">
        <f t="shared" si="296"/>
        <v>0</v>
      </c>
      <c r="AF196" s="62"/>
      <c r="AG196" s="62"/>
      <c r="AH196" s="63"/>
      <c r="AI196" s="590"/>
      <c r="AJ196" s="149"/>
      <c r="AK196" s="149"/>
      <c r="AL196" s="516"/>
      <c r="AM196" s="510"/>
      <c r="AN196" s="62">
        <f>ROUND(CEILING(AR196*('Summary '!$J$4/100+1),5),0)-1</f>
        <v>184</v>
      </c>
      <c r="AO196" s="63">
        <f t="shared" si="299"/>
        <v>0</v>
      </c>
      <c r="AP196" s="63">
        <f t="shared" si="300"/>
        <v>0</v>
      </c>
      <c r="AQ196" s="667"/>
      <c r="AR196" s="62">
        <v>149</v>
      </c>
      <c r="AS196" s="62"/>
      <c r="AT196" s="514"/>
      <c r="AU196" s="515"/>
      <c r="AV196" s="511">
        <f t="shared" si="280"/>
        <v>149</v>
      </c>
      <c r="AW196" s="511">
        <f t="shared" si="281"/>
        <v>149</v>
      </c>
      <c r="AX196" s="64"/>
      <c r="AY196" s="65"/>
      <c r="AZ196" s="538"/>
      <c r="BA196" s="562"/>
      <c r="BB196" s="291"/>
      <c r="BC196" s="45">
        <f t="shared" si="282"/>
        <v>0</v>
      </c>
      <c r="BD196" s="44">
        <f t="shared" si="283"/>
        <v>0</v>
      </c>
      <c r="BE196" s="512">
        <f t="shared" si="284"/>
        <v>149</v>
      </c>
      <c r="BF196" s="400"/>
      <c r="BG196" s="210">
        <f t="shared" si="298"/>
        <v>0</v>
      </c>
      <c r="BH196" s="512">
        <f t="shared" si="285"/>
        <v>163.9</v>
      </c>
      <c r="BI196" s="400"/>
      <c r="BJ196" s="44">
        <f t="shared" si="286"/>
        <v>0</v>
      </c>
      <c r="BK196" s="512">
        <f t="shared" si="287"/>
        <v>171.35</v>
      </c>
      <c r="BL196" s="400"/>
      <c r="BM196" s="210">
        <f t="shared" si="288"/>
        <v>0</v>
      </c>
      <c r="BN196" s="512">
        <f t="shared" si="289"/>
        <v>178.79999999999998</v>
      </c>
      <c r="BO196" s="397">
        <f t="shared" si="290"/>
        <v>0</v>
      </c>
      <c r="BP196" s="210">
        <f t="shared" si="291"/>
        <v>0</v>
      </c>
      <c r="BQ196" s="44">
        <f t="shared" si="292"/>
        <v>0</v>
      </c>
      <c r="BR196" s="215">
        <v>2956</v>
      </c>
      <c r="JY196" s="3"/>
      <c r="JZ196" s="3"/>
      <c r="KA196" s="3"/>
      <c r="KB196" s="3"/>
      <c r="KC196" s="3"/>
      <c r="KD196" s="3"/>
      <c r="KE196" s="3"/>
      <c r="KF196" s="3"/>
      <c r="KG196" s="3"/>
    </row>
    <row r="197" spans="1:293" ht="13" customHeight="1">
      <c r="A197" s="44" t="str">
        <f t="shared" si="293"/>
        <v>SQ62960</v>
      </c>
      <c r="B197" s="264" t="s">
        <v>1134</v>
      </c>
      <c r="C197" s="264" t="s">
        <v>1148</v>
      </c>
      <c r="D197" s="265" t="s">
        <v>544</v>
      </c>
      <c r="E197" s="403"/>
      <c r="F197" s="615" t="s">
        <v>1773</v>
      </c>
      <c r="G197" s="614" t="s">
        <v>87</v>
      </c>
      <c r="H197" s="617" t="s">
        <v>79</v>
      </c>
      <c r="I197" s="634" t="s">
        <v>1798</v>
      </c>
      <c r="J197" s="636" t="s">
        <v>1796</v>
      </c>
      <c r="K197" s="636" t="s">
        <v>1797</v>
      </c>
      <c r="L197" s="634" t="s">
        <v>1795</v>
      </c>
      <c r="M197" s="628">
        <v>2.0249999999999999</v>
      </c>
      <c r="N197" s="44">
        <v>2</v>
      </c>
      <c r="O197" s="210"/>
      <c r="P197" s="210"/>
      <c r="Q197" s="49"/>
      <c r="R197" s="123"/>
      <c r="S197" s="51"/>
      <c r="T197" s="52"/>
      <c r="U197" s="124"/>
      <c r="V197" s="54"/>
      <c r="W197" s="520"/>
      <c r="X197" s="56"/>
      <c r="Y197" s="57"/>
      <c r="Z197" s="58"/>
      <c r="AA197" s="561"/>
      <c r="AB197" s="563"/>
      <c r="AC197" s="311"/>
      <c r="AD197" s="213">
        <f t="shared" si="297"/>
        <v>0</v>
      </c>
      <c r="AE197" s="61">
        <f t="shared" si="294"/>
        <v>0</v>
      </c>
      <c r="AF197" s="62"/>
      <c r="AG197" s="62"/>
      <c r="AH197" s="63"/>
      <c r="AI197" s="590"/>
      <c r="AJ197" s="149"/>
      <c r="AK197" s="149"/>
      <c r="AL197" s="516"/>
      <c r="AM197" s="510"/>
      <c r="AN197" s="62">
        <f>ROUND(CEILING(AR197*('Summary '!$J$4/100+1),5),0)-1</f>
        <v>179</v>
      </c>
      <c r="AO197" s="63">
        <f t="shared" si="299"/>
        <v>0</v>
      </c>
      <c r="AP197" s="63">
        <f t="shared" si="300"/>
        <v>0</v>
      </c>
      <c r="AQ197" s="667"/>
      <c r="AR197" s="62">
        <v>144</v>
      </c>
      <c r="AS197" s="62"/>
      <c r="AT197" s="514"/>
      <c r="AU197" s="515"/>
      <c r="AV197" s="511">
        <f t="shared" si="280"/>
        <v>144</v>
      </c>
      <c r="AW197" s="511">
        <f t="shared" si="281"/>
        <v>144</v>
      </c>
      <c r="AX197" s="64"/>
      <c r="AY197" s="65"/>
      <c r="AZ197" s="538"/>
      <c r="BA197" s="562"/>
      <c r="BB197" s="291"/>
      <c r="BC197" s="45">
        <f t="shared" si="282"/>
        <v>0</v>
      </c>
      <c r="BD197" s="44">
        <f t="shared" si="283"/>
        <v>0</v>
      </c>
      <c r="BE197" s="512">
        <f t="shared" si="284"/>
        <v>144</v>
      </c>
      <c r="BF197" s="400"/>
      <c r="BG197" s="210">
        <f t="shared" si="298"/>
        <v>0</v>
      </c>
      <c r="BH197" s="512">
        <f t="shared" si="285"/>
        <v>158.4</v>
      </c>
      <c r="BI197" s="400"/>
      <c r="BJ197" s="44">
        <f t="shared" si="286"/>
        <v>0</v>
      </c>
      <c r="BK197" s="512">
        <f t="shared" si="287"/>
        <v>165.6</v>
      </c>
      <c r="BL197" s="400"/>
      <c r="BM197" s="210">
        <f t="shared" si="288"/>
        <v>0</v>
      </c>
      <c r="BN197" s="512">
        <f t="shared" si="289"/>
        <v>172.79999999999998</v>
      </c>
      <c r="BO197" s="397">
        <f t="shared" si="290"/>
        <v>0</v>
      </c>
      <c r="BP197" s="210">
        <f t="shared" si="291"/>
        <v>0</v>
      </c>
      <c r="BQ197" s="44">
        <f t="shared" si="292"/>
        <v>0</v>
      </c>
      <c r="BR197" s="215">
        <v>2960</v>
      </c>
      <c r="JY197" s="3"/>
      <c r="JZ197" s="3"/>
      <c r="KA197" s="3"/>
      <c r="KB197" s="3"/>
      <c r="KC197" s="3"/>
      <c r="KD197" s="3"/>
      <c r="KE197" s="3"/>
      <c r="KF197" s="3"/>
      <c r="KG197" s="3"/>
    </row>
    <row r="198" spans="1:293" ht="13" customHeight="1">
      <c r="A198" s="44" t="str">
        <f>"SQ6"&amp;REPT(0,4-LEN(BR198))&amp;BR198</f>
        <v>SQ62942</v>
      </c>
      <c r="B198" s="264" t="s">
        <v>1134</v>
      </c>
      <c r="C198" s="264" t="s">
        <v>1149</v>
      </c>
      <c r="D198" s="265" t="s">
        <v>544</v>
      </c>
      <c r="E198" s="403"/>
      <c r="F198" s="615" t="s">
        <v>328</v>
      </c>
      <c r="G198" s="614" t="s">
        <v>76</v>
      </c>
      <c r="H198" s="619" t="s">
        <v>1785</v>
      </c>
      <c r="I198" s="635" t="s">
        <v>1798</v>
      </c>
      <c r="J198" s="636" t="s">
        <v>1796</v>
      </c>
      <c r="K198" s="636" t="s">
        <v>1797</v>
      </c>
      <c r="L198" s="635" t="s">
        <v>1795</v>
      </c>
      <c r="M198" s="628">
        <v>1.532</v>
      </c>
      <c r="N198" s="44">
        <v>3</v>
      </c>
      <c r="O198" s="210"/>
      <c r="P198" s="210"/>
      <c r="Q198" s="49"/>
      <c r="R198" s="123"/>
      <c r="S198" s="51"/>
      <c r="T198" s="52"/>
      <c r="U198" s="124"/>
      <c r="V198" s="54"/>
      <c r="W198" s="520"/>
      <c r="X198" s="56"/>
      <c r="Y198" s="57"/>
      <c r="Z198" s="58"/>
      <c r="AA198" s="561"/>
      <c r="AB198" s="563"/>
      <c r="AC198" s="311"/>
      <c r="AD198" s="213">
        <f t="shared" si="297"/>
        <v>0</v>
      </c>
      <c r="AE198" s="61">
        <f>N198*AD198</f>
        <v>0</v>
      </c>
      <c r="AF198" s="62"/>
      <c r="AG198" s="62"/>
      <c r="AH198" s="63"/>
      <c r="AI198" s="590"/>
      <c r="AJ198" s="149"/>
      <c r="AK198" s="149"/>
      <c r="AL198" s="516"/>
      <c r="AM198" s="510"/>
      <c r="AN198" s="62">
        <f>ROUND(CEILING(AR198*('Summary '!$J$4/100+1),5),0)-1</f>
        <v>159</v>
      </c>
      <c r="AO198" s="63">
        <f t="shared" si="299"/>
        <v>0</v>
      </c>
      <c r="AP198" s="63">
        <f t="shared" si="300"/>
        <v>0</v>
      </c>
      <c r="AQ198" s="667"/>
      <c r="AR198" s="62">
        <v>129</v>
      </c>
      <c r="AS198" s="62"/>
      <c r="AT198" s="514"/>
      <c r="AU198" s="515"/>
      <c r="AV198" s="511">
        <f t="shared" si="280"/>
        <v>129</v>
      </c>
      <c r="AW198" s="511">
        <f t="shared" si="281"/>
        <v>129</v>
      </c>
      <c r="AX198" s="64"/>
      <c r="AY198" s="65"/>
      <c r="AZ198" s="538"/>
      <c r="BA198" s="562"/>
      <c r="BB198" s="291"/>
      <c r="BC198" s="45">
        <f t="shared" si="282"/>
        <v>0</v>
      </c>
      <c r="BD198" s="44">
        <f t="shared" si="283"/>
        <v>0</v>
      </c>
      <c r="BE198" s="512">
        <f t="shared" si="284"/>
        <v>129</v>
      </c>
      <c r="BF198" s="400"/>
      <c r="BG198" s="210">
        <f t="shared" si="298"/>
        <v>0</v>
      </c>
      <c r="BH198" s="512">
        <f t="shared" si="285"/>
        <v>141.9</v>
      </c>
      <c r="BI198" s="400"/>
      <c r="BJ198" s="44">
        <f t="shared" si="286"/>
        <v>0</v>
      </c>
      <c r="BK198" s="512">
        <f t="shared" si="287"/>
        <v>148.35</v>
      </c>
      <c r="BL198" s="400"/>
      <c r="BM198" s="210">
        <f t="shared" si="288"/>
        <v>0</v>
      </c>
      <c r="BN198" s="512">
        <f t="shared" si="289"/>
        <v>154.79999999999998</v>
      </c>
      <c r="BO198" s="397">
        <f t="shared" si="290"/>
        <v>0</v>
      </c>
      <c r="BP198" s="210">
        <f t="shared" si="291"/>
        <v>0</v>
      </c>
      <c r="BQ198" s="44">
        <f t="shared" si="292"/>
        <v>0</v>
      </c>
      <c r="BR198" s="215">
        <v>2942</v>
      </c>
      <c r="JY198" s="3"/>
      <c r="JZ198" s="3"/>
      <c r="KA198" s="3"/>
      <c r="KB198" s="3"/>
      <c r="KC198" s="3"/>
      <c r="KD198" s="3"/>
      <c r="KE198" s="3"/>
      <c r="KF198" s="3"/>
      <c r="KG198" s="3"/>
    </row>
    <row r="199" spans="1:293" ht="13" customHeight="1">
      <c r="A199" s="44" t="str">
        <f>"SQ6"&amp;REPT(0,4-LEN(BR199))&amp;BR199</f>
        <v>SQ62941</v>
      </c>
      <c r="B199" s="264" t="s">
        <v>1134</v>
      </c>
      <c r="C199" s="264" t="s">
        <v>1150</v>
      </c>
      <c r="D199" s="265" t="s">
        <v>544</v>
      </c>
      <c r="E199" s="403"/>
      <c r="F199" s="615" t="s">
        <v>328</v>
      </c>
      <c r="G199" s="614" t="s">
        <v>76</v>
      </c>
      <c r="H199" s="619" t="s">
        <v>1785</v>
      </c>
      <c r="I199" s="635" t="s">
        <v>1798</v>
      </c>
      <c r="J199" s="636" t="s">
        <v>1796</v>
      </c>
      <c r="K199" s="636" t="s">
        <v>1797</v>
      </c>
      <c r="L199" s="635" t="s">
        <v>1795</v>
      </c>
      <c r="M199" s="628">
        <v>2.8410000000000002</v>
      </c>
      <c r="N199" s="44">
        <v>6</v>
      </c>
      <c r="O199" s="210"/>
      <c r="P199" s="210"/>
      <c r="Q199" s="49"/>
      <c r="R199" s="123"/>
      <c r="S199" s="51"/>
      <c r="T199" s="52"/>
      <c r="U199" s="124"/>
      <c r="V199" s="54"/>
      <c r="W199" s="520"/>
      <c r="X199" s="56"/>
      <c r="Y199" s="57"/>
      <c r="Z199" s="58"/>
      <c r="AA199" s="561"/>
      <c r="AB199" s="563"/>
      <c r="AC199" s="311"/>
      <c r="AD199" s="213">
        <f t="shared" si="297"/>
        <v>0</v>
      </c>
      <c r="AE199" s="61">
        <f>N199*AD199</f>
        <v>0</v>
      </c>
      <c r="AF199" s="62"/>
      <c r="AG199" s="62"/>
      <c r="AH199" s="63"/>
      <c r="AI199" s="590"/>
      <c r="AJ199" s="149"/>
      <c r="AK199" s="149"/>
      <c r="AL199" s="516"/>
      <c r="AM199" s="510"/>
      <c r="AN199" s="62">
        <f>ROUND(CEILING(AR199*('Summary '!$J$4/100+1),5),0)-1</f>
        <v>194</v>
      </c>
      <c r="AO199" s="63">
        <f t="shared" si="299"/>
        <v>0</v>
      </c>
      <c r="AP199" s="63">
        <f t="shared" si="300"/>
        <v>0</v>
      </c>
      <c r="AQ199" s="667"/>
      <c r="AR199" s="62">
        <v>159</v>
      </c>
      <c r="AS199" s="62"/>
      <c r="AT199" s="514"/>
      <c r="AU199" s="515"/>
      <c r="AV199" s="511">
        <f t="shared" si="280"/>
        <v>159</v>
      </c>
      <c r="AW199" s="511">
        <f t="shared" si="281"/>
        <v>159</v>
      </c>
      <c r="AX199" s="64"/>
      <c r="AY199" s="65"/>
      <c r="AZ199" s="538"/>
      <c r="BA199" s="562"/>
      <c r="BB199" s="291"/>
      <c r="BC199" s="45">
        <f t="shared" si="282"/>
        <v>0</v>
      </c>
      <c r="BD199" s="44">
        <f t="shared" si="283"/>
        <v>0</v>
      </c>
      <c r="BE199" s="512">
        <f t="shared" si="284"/>
        <v>159</v>
      </c>
      <c r="BF199" s="400"/>
      <c r="BG199" s="210">
        <f t="shared" si="298"/>
        <v>0</v>
      </c>
      <c r="BH199" s="512">
        <f t="shared" si="285"/>
        <v>174.9</v>
      </c>
      <c r="BI199" s="400"/>
      <c r="BJ199" s="44">
        <f t="shared" si="286"/>
        <v>0</v>
      </c>
      <c r="BK199" s="512">
        <f t="shared" si="287"/>
        <v>182.85</v>
      </c>
      <c r="BL199" s="400"/>
      <c r="BM199" s="210">
        <f t="shared" si="288"/>
        <v>0</v>
      </c>
      <c r="BN199" s="512">
        <f t="shared" si="289"/>
        <v>190.79999999999998</v>
      </c>
      <c r="BO199" s="397">
        <f t="shared" si="290"/>
        <v>0</v>
      </c>
      <c r="BP199" s="210">
        <f t="shared" si="291"/>
        <v>0</v>
      </c>
      <c r="BQ199" s="44">
        <f t="shared" si="292"/>
        <v>0</v>
      </c>
      <c r="BR199" s="215">
        <v>2941</v>
      </c>
      <c r="JY199" s="3"/>
      <c r="JZ199" s="3"/>
      <c r="KA199" s="3"/>
      <c r="KB199" s="3"/>
      <c r="KC199" s="3"/>
      <c r="KD199" s="3"/>
      <c r="KE199" s="3"/>
      <c r="KF199" s="3"/>
      <c r="KG199" s="3"/>
    </row>
    <row r="200" spans="1:293" ht="13" customHeight="1">
      <c r="A200" s="44" t="str">
        <f>"SQ6"&amp;REPT(0,4-LEN(BR200))&amp;BR200</f>
        <v>SQ62940</v>
      </c>
      <c r="B200" s="264" t="s">
        <v>1134</v>
      </c>
      <c r="C200" s="264" t="s">
        <v>1151</v>
      </c>
      <c r="D200" s="265" t="s">
        <v>544</v>
      </c>
      <c r="E200" s="403"/>
      <c r="F200" s="615" t="s">
        <v>328</v>
      </c>
      <c r="G200" s="614" t="s">
        <v>76</v>
      </c>
      <c r="H200" s="619" t="s">
        <v>1785</v>
      </c>
      <c r="I200" s="635" t="s">
        <v>1798</v>
      </c>
      <c r="J200" s="636" t="s">
        <v>1796</v>
      </c>
      <c r="K200" s="636" t="s">
        <v>1797</v>
      </c>
      <c r="L200" s="635" t="s">
        <v>1795</v>
      </c>
      <c r="M200" s="628">
        <v>1.55</v>
      </c>
      <c r="N200" s="44">
        <v>6</v>
      </c>
      <c r="O200" s="210"/>
      <c r="P200" s="210"/>
      <c r="Q200" s="49"/>
      <c r="R200" s="123"/>
      <c r="S200" s="51"/>
      <c r="T200" s="52"/>
      <c r="U200" s="124"/>
      <c r="V200" s="54"/>
      <c r="W200" s="520"/>
      <c r="X200" s="56"/>
      <c r="Y200" s="57"/>
      <c r="Z200" s="58"/>
      <c r="AA200" s="561"/>
      <c r="AB200" s="563"/>
      <c r="AC200" s="311"/>
      <c r="AD200" s="213">
        <f t="shared" si="297"/>
        <v>0</v>
      </c>
      <c r="AE200" s="61">
        <f>N200*AD200</f>
        <v>0</v>
      </c>
      <c r="AF200" s="62"/>
      <c r="AG200" s="62"/>
      <c r="AH200" s="63"/>
      <c r="AI200" s="590"/>
      <c r="AJ200" s="149"/>
      <c r="AK200" s="149"/>
      <c r="AL200" s="516"/>
      <c r="AM200" s="510"/>
      <c r="AN200" s="62">
        <f>ROUND(CEILING(AR200*('Summary '!$J$4/100+1),5),0)-1</f>
        <v>124</v>
      </c>
      <c r="AO200" s="63">
        <f t="shared" si="299"/>
        <v>0</v>
      </c>
      <c r="AP200" s="63">
        <f t="shared" si="300"/>
        <v>0</v>
      </c>
      <c r="AQ200" s="667"/>
      <c r="AR200" s="62">
        <v>99</v>
      </c>
      <c r="AS200" s="62"/>
      <c r="AT200" s="514"/>
      <c r="AU200" s="515"/>
      <c r="AV200" s="511">
        <f t="shared" si="280"/>
        <v>99</v>
      </c>
      <c r="AW200" s="511">
        <f t="shared" si="281"/>
        <v>99</v>
      </c>
      <c r="AX200" s="64"/>
      <c r="AY200" s="65"/>
      <c r="AZ200" s="538"/>
      <c r="BA200" s="562"/>
      <c r="BB200" s="291"/>
      <c r="BC200" s="45">
        <f t="shared" si="282"/>
        <v>0</v>
      </c>
      <c r="BD200" s="44">
        <f t="shared" si="283"/>
        <v>0</v>
      </c>
      <c r="BE200" s="512">
        <f t="shared" si="284"/>
        <v>99</v>
      </c>
      <c r="BF200" s="400"/>
      <c r="BG200" s="210">
        <f t="shared" si="298"/>
        <v>0</v>
      </c>
      <c r="BH200" s="512">
        <f t="shared" si="285"/>
        <v>108.9</v>
      </c>
      <c r="BI200" s="400"/>
      <c r="BJ200" s="44">
        <f t="shared" si="286"/>
        <v>0</v>
      </c>
      <c r="BK200" s="512">
        <f t="shared" si="287"/>
        <v>113.85</v>
      </c>
      <c r="BL200" s="400"/>
      <c r="BM200" s="210">
        <f t="shared" si="288"/>
        <v>0</v>
      </c>
      <c r="BN200" s="512">
        <f t="shared" si="289"/>
        <v>118.8</v>
      </c>
      <c r="BO200" s="397">
        <f t="shared" si="290"/>
        <v>0</v>
      </c>
      <c r="BP200" s="210">
        <f t="shared" si="291"/>
        <v>0</v>
      </c>
      <c r="BQ200" s="44">
        <f t="shared" si="292"/>
        <v>0</v>
      </c>
      <c r="BR200" s="215">
        <v>2940</v>
      </c>
      <c r="JY200" s="3"/>
      <c r="JZ200" s="3"/>
      <c r="KA200" s="3"/>
      <c r="KB200" s="3"/>
      <c r="KC200" s="3"/>
      <c r="KD200" s="3"/>
      <c r="KE200" s="3"/>
      <c r="KF200" s="3"/>
      <c r="KG200" s="3"/>
    </row>
    <row r="201" spans="1:293" ht="13" customHeight="1">
      <c r="A201" s="44" t="str">
        <f t="shared" si="293"/>
        <v>SQ62943</v>
      </c>
      <c r="B201" s="264" t="s">
        <v>1134</v>
      </c>
      <c r="C201" s="264" t="s">
        <v>1152</v>
      </c>
      <c r="D201" s="265" t="s">
        <v>544</v>
      </c>
      <c r="E201" s="403"/>
      <c r="F201" s="615" t="s">
        <v>328</v>
      </c>
      <c r="G201" s="614" t="s">
        <v>76</v>
      </c>
      <c r="H201" s="617" t="s">
        <v>74</v>
      </c>
      <c r="I201" s="634" t="s">
        <v>1798</v>
      </c>
      <c r="J201" s="636" t="s">
        <v>1796</v>
      </c>
      <c r="K201" s="636" t="s">
        <v>1797</v>
      </c>
      <c r="L201" s="634" t="s">
        <v>1795</v>
      </c>
      <c r="M201" s="628">
        <v>0.80700000000000005</v>
      </c>
      <c r="N201" s="44">
        <v>3</v>
      </c>
      <c r="O201" s="210"/>
      <c r="P201" s="210"/>
      <c r="Q201" s="49"/>
      <c r="R201" s="123"/>
      <c r="S201" s="51"/>
      <c r="T201" s="52"/>
      <c r="U201" s="124"/>
      <c r="V201" s="54"/>
      <c r="W201" s="520"/>
      <c r="X201" s="56"/>
      <c r="Y201" s="57"/>
      <c r="Z201" s="58"/>
      <c r="AA201" s="561"/>
      <c r="AB201" s="563"/>
      <c r="AC201" s="311"/>
      <c r="AD201" s="213">
        <f t="shared" si="297"/>
        <v>0</v>
      </c>
      <c r="AE201" s="61">
        <f t="shared" si="294"/>
        <v>0</v>
      </c>
      <c r="AF201" s="62"/>
      <c r="AG201" s="62"/>
      <c r="AH201" s="63"/>
      <c r="AI201" s="590"/>
      <c r="AJ201" s="149"/>
      <c r="AK201" s="149"/>
      <c r="AL201" s="516"/>
      <c r="AM201" s="510"/>
      <c r="AN201" s="62">
        <f>ROUND(CEILING(AR201*('Summary '!$J$4/100+1),5),0)-1</f>
        <v>69</v>
      </c>
      <c r="AO201" s="63">
        <f t="shared" si="299"/>
        <v>0</v>
      </c>
      <c r="AP201" s="63">
        <f t="shared" si="300"/>
        <v>0</v>
      </c>
      <c r="AQ201" s="667"/>
      <c r="AR201" s="62">
        <v>54</v>
      </c>
      <c r="AS201" s="62"/>
      <c r="AT201" s="514"/>
      <c r="AU201" s="515"/>
      <c r="AV201" s="511">
        <f t="shared" si="280"/>
        <v>54</v>
      </c>
      <c r="AW201" s="511">
        <f t="shared" si="281"/>
        <v>54</v>
      </c>
      <c r="AX201" s="64"/>
      <c r="AY201" s="65"/>
      <c r="AZ201" s="538"/>
      <c r="BA201" s="562"/>
      <c r="BB201" s="291"/>
      <c r="BC201" s="45">
        <f t="shared" si="282"/>
        <v>0</v>
      </c>
      <c r="BD201" s="44">
        <f t="shared" si="283"/>
        <v>0</v>
      </c>
      <c r="BE201" s="512">
        <f t="shared" si="284"/>
        <v>54</v>
      </c>
      <c r="BF201" s="400"/>
      <c r="BG201" s="210">
        <f t="shared" si="298"/>
        <v>0</v>
      </c>
      <c r="BH201" s="512">
        <f t="shared" si="285"/>
        <v>59.400000000000006</v>
      </c>
      <c r="BI201" s="400"/>
      <c r="BJ201" s="44">
        <f t="shared" si="286"/>
        <v>0</v>
      </c>
      <c r="BK201" s="512">
        <f t="shared" si="287"/>
        <v>62.099999999999994</v>
      </c>
      <c r="BL201" s="400"/>
      <c r="BM201" s="210">
        <f t="shared" si="288"/>
        <v>0</v>
      </c>
      <c r="BN201" s="512">
        <f t="shared" si="289"/>
        <v>64.8</v>
      </c>
      <c r="BO201" s="397">
        <f t="shared" si="290"/>
        <v>0</v>
      </c>
      <c r="BP201" s="210">
        <f t="shared" si="291"/>
        <v>0</v>
      </c>
      <c r="BQ201" s="44">
        <f t="shared" si="292"/>
        <v>0</v>
      </c>
      <c r="BR201" s="215">
        <v>2943</v>
      </c>
      <c r="JY201" s="3"/>
      <c r="JZ201" s="3"/>
      <c r="KA201" s="3"/>
      <c r="KB201" s="3"/>
      <c r="KC201" s="3"/>
      <c r="KD201" s="3"/>
      <c r="KE201" s="3"/>
      <c r="KF201" s="3"/>
      <c r="KG201" s="3"/>
    </row>
    <row r="202" spans="1:293" ht="13" customHeight="1">
      <c r="A202" s="44" t="str">
        <f t="shared" si="293"/>
        <v>SQ63030</v>
      </c>
      <c r="B202" s="264" t="s">
        <v>1134</v>
      </c>
      <c r="C202" s="264" t="s">
        <v>1153</v>
      </c>
      <c r="D202" s="265" t="s">
        <v>544</v>
      </c>
      <c r="E202" s="403"/>
      <c r="F202" s="615" t="s">
        <v>1779</v>
      </c>
      <c r="G202" s="614" t="s">
        <v>73</v>
      </c>
      <c r="H202" s="617" t="s">
        <v>74</v>
      </c>
      <c r="I202" s="634" t="s">
        <v>1798</v>
      </c>
      <c r="J202" s="636" t="s">
        <v>1796</v>
      </c>
      <c r="K202" s="636" t="s">
        <v>1797</v>
      </c>
      <c r="L202" s="634" t="s">
        <v>1795</v>
      </c>
      <c r="M202" s="628">
        <v>1.1793</v>
      </c>
      <c r="N202" s="44">
        <v>10</v>
      </c>
      <c r="O202" s="210"/>
      <c r="P202" s="210"/>
      <c r="Q202" s="49"/>
      <c r="R202" s="123"/>
      <c r="S202" s="51"/>
      <c r="T202" s="52"/>
      <c r="U202" s="124"/>
      <c r="V202" s="54"/>
      <c r="W202" s="520"/>
      <c r="X202" s="56"/>
      <c r="Y202" s="57"/>
      <c r="Z202" s="58"/>
      <c r="AA202" s="561"/>
      <c r="AB202" s="563"/>
      <c r="AC202" s="311"/>
      <c r="AD202" s="213">
        <f t="shared" si="297"/>
        <v>0</v>
      </c>
      <c r="AE202" s="61">
        <f t="shared" si="294"/>
        <v>0</v>
      </c>
      <c r="AF202" s="62"/>
      <c r="AG202" s="62"/>
      <c r="AH202" s="63"/>
      <c r="AI202" s="149"/>
      <c r="AJ202" s="149"/>
      <c r="AK202" s="149"/>
      <c r="AL202" s="516"/>
      <c r="AM202" s="510"/>
      <c r="AN202" s="62">
        <f>ROUND(CEILING(AR202*('Summary '!$J$4/100+1),5),0)-1</f>
        <v>124</v>
      </c>
      <c r="AO202" s="63">
        <f t="shared" si="299"/>
        <v>0</v>
      </c>
      <c r="AP202" s="63">
        <f t="shared" si="300"/>
        <v>0</v>
      </c>
      <c r="AQ202" s="667"/>
      <c r="AR202" s="62">
        <v>99</v>
      </c>
      <c r="AS202" s="62"/>
      <c r="AT202" s="514"/>
      <c r="AU202" s="515"/>
      <c r="AV202" s="511">
        <f t="shared" si="280"/>
        <v>99</v>
      </c>
      <c r="AW202" s="511">
        <f t="shared" si="281"/>
        <v>99</v>
      </c>
      <c r="AX202" s="64"/>
      <c r="AY202" s="65"/>
      <c r="AZ202" s="538"/>
      <c r="BA202" s="562"/>
      <c r="BB202" s="291"/>
      <c r="BC202" s="45">
        <f t="shared" si="282"/>
        <v>0</v>
      </c>
      <c r="BD202" s="44">
        <f t="shared" si="283"/>
        <v>0</v>
      </c>
      <c r="BE202" s="512">
        <f t="shared" si="284"/>
        <v>99</v>
      </c>
      <c r="BF202" s="400"/>
      <c r="BG202" s="210">
        <f t="shared" si="298"/>
        <v>0</v>
      </c>
      <c r="BH202" s="512">
        <f t="shared" si="285"/>
        <v>108.9</v>
      </c>
      <c r="BI202" s="400"/>
      <c r="BJ202" s="44">
        <f t="shared" si="286"/>
        <v>0</v>
      </c>
      <c r="BK202" s="512">
        <f t="shared" si="287"/>
        <v>113.85</v>
      </c>
      <c r="BL202" s="400"/>
      <c r="BM202" s="210">
        <f t="shared" si="288"/>
        <v>0</v>
      </c>
      <c r="BN202" s="512">
        <f t="shared" si="289"/>
        <v>118.8</v>
      </c>
      <c r="BO202" s="397">
        <f t="shared" si="290"/>
        <v>0</v>
      </c>
      <c r="BP202" s="210">
        <f t="shared" si="291"/>
        <v>0</v>
      </c>
      <c r="BQ202" s="44">
        <f t="shared" si="292"/>
        <v>0</v>
      </c>
      <c r="BR202" s="215">
        <v>3030</v>
      </c>
      <c r="JY202" s="3"/>
      <c r="JZ202" s="3"/>
      <c r="KA202" s="3"/>
      <c r="KB202" s="3"/>
      <c r="KC202" s="3"/>
      <c r="KD202" s="3"/>
      <c r="KE202" s="3"/>
      <c r="KF202" s="3"/>
      <c r="KG202" s="3"/>
    </row>
    <row r="203" spans="1:293" ht="13" customHeight="1">
      <c r="A203" s="44" t="str">
        <f t="shared" si="293"/>
        <v>SQ63031</v>
      </c>
      <c r="B203" s="264" t="s">
        <v>1134</v>
      </c>
      <c r="C203" s="264" t="s">
        <v>1154</v>
      </c>
      <c r="D203" s="265" t="s">
        <v>544</v>
      </c>
      <c r="E203" s="403"/>
      <c r="F203" s="615" t="s">
        <v>1784</v>
      </c>
      <c r="G203" s="614" t="s">
        <v>73</v>
      </c>
      <c r="H203" s="617" t="s">
        <v>74</v>
      </c>
      <c r="I203" s="634" t="s">
        <v>1798</v>
      </c>
      <c r="J203" s="636" t="s">
        <v>1796</v>
      </c>
      <c r="K203" s="636" t="s">
        <v>1797</v>
      </c>
      <c r="L203" s="634" t="s">
        <v>1795</v>
      </c>
      <c r="M203" s="628">
        <v>0.61229999999999996</v>
      </c>
      <c r="N203" s="44">
        <v>10</v>
      </c>
      <c r="O203" s="210"/>
      <c r="P203" s="210"/>
      <c r="Q203" s="49"/>
      <c r="R203" s="123"/>
      <c r="S203" s="51"/>
      <c r="T203" s="52"/>
      <c r="U203" s="124"/>
      <c r="V203" s="54"/>
      <c r="W203" s="520"/>
      <c r="X203" s="56"/>
      <c r="Y203" s="57"/>
      <c r="Z203" s="58"/>
      <c r="AA203" s="561"/>
      <c r="AB203" s="563"/>
      <c r="AC203" s="311"/>
      <c r="AD203" s="213">
        <f t="shared" si="297"/>
        <v>0</v>
      </c>
      <c r="AE203" s="61">
        <f t="shared" si="294"/>
        <v>0</v>
      </c>
      <c r="AF203" s="62"/>
      <c r="AG203" s="62"/>
      <c r="AH203" s="63"/>
      <c r="AI203" s="149"/>
      <c r="AJ203" s="149"/>
      <c r="AK203" s="149"/>
      <c r="AL203" s="516"/>
      <c r="AM203" s="510"/>
      <c r="AN203" s="62">
        <f>ROUND(CEILING(AR203*('Summary '!$J$4/100+1),5),0)-1</f>
        <v>99</v>
      </c>
      <c r="AO203" s="63">
        <f t="shared" si="299"/>
        <v>0</v>
      </c>
      <c r="AP203" s="63">
        <f t="shared" si="300"/>
        <v>0</v>
      </c>
      <c r="AQ203" s="667"/>
      <c r="AR203" s="62">
        <v>79</v>
      </c>
      <c r="AS203" s="62"/>
      <c r="AT203" s="514"/>
      <c r="AU203" s="515"/>
      <c r="AV203" s="511">
        <f t="shared" si="280"/>
        <v>79</v>
      </c>
      <c r="AW203" s="511">
        <f t="shared" si="281"/>
        <v>79</v>
      </c>
      <c r="AX203" s="64"/>
      <c r="AY203" s="65"/>
      <c r="AZ203" s="538"/>
      <c r="BA203" s="562"/>
      <c r="BB203" s="291"/>
      <c r="BC203" s="45">
        <f t="shared" si="282"/>
        <v>0</v>
      </c>
      <c r="BD203" s="44">
        <f t="shared" si="283"/>
        <v>0</v>
      </c>
      <c r="BE203" s="512">
        <f t="shared" si="284"/>
        <v>79</v>
      </c>
      <c r="BF203" s="400"/>
      <c r="BG203" s="210">
        <f t="shared" si="298"/>
        <v>0</v>
      </c>
      <c r="BH203" s="512">
        <f t="shared" si="285"/>
        <v>86.9</v>
      </c>
      <c r="BI203" s="400"/>
      <c r="BJ203" s="44">
        <f t="shared" si="286"/>
        <v>0</v>
      </c>
      <c r="BK203" s="512">
        <f t="shared" si="287"/>
        <v>90.85</v>
      </c>
      <c r="BL203" s="400"/>
      <c r="BM203" s="210">
        <f t="shared" si="288"/>
        <v>0</v>
      </c>
      <c r="BN203" s="512">
        <f t="shared" si="289"/>
        <v>94.8</v>
      </c>
      <c r="BO203" s="397">
        <f t="shared" si="290"/>
        <v>0</v>
      </c>
      <c r="BP203" s="210">
        <f t="shared" si="291"/>
        <v>0</v>
      </c>
      <c r="BQ203" s="44">
        <f t="shared" si="292"/>
        <v>0</v>
      </c>
      <c r="BR203" s="215">
        <v>3031</v>
      </c>
      <c r="JY203" s="3"/>
      <c r="JZ203" s="3"/>
      <c r="KA203" s="3"/>
      <c r="KB203" s="3"/>
      <c r="KC203" s="3"/>
      <c r="KD203" s="3"/>
      <c r="KE203" s="3"/>
      <c r="KF203" s="3"/>
      <c r="KG203" s="3"/>
    </row>
    <row r="204" spans="1:293" ht="13" customHeight="1">
      <c r="A204" s="44" t="str">
        <f>"SQ6"&amp;REPT(0,4-LEN(BR204))&amp;BR204</f>
        <v>SQ62939</v>
      </c>
      <c r="B204" s="264" t="s">
        <v>1134</v>
      </c>
      <c r="C204" s="264" t="s">
        <v>1155</v>
      </c>
      <c r="D204" s="265" t="s">
        <v>544</v>
      </c>
      <c r="E204" s="403"/>
      <c r="F204" s="614" t="s">
        <v>63</v>
      </c>
      <c r="G204" s="614" t="s">
        <v>93</v>
      </c>
      <c r="H204" s="617" t="s">
        <v>79</v>
      </c>
      <c r="I204" s="634" t="s">
        <v>1798</v>
      </c>
      <c r="J204" s="636" t="s">
        <v>1796</v>
      </c>
      <c r="K204" s="636" t="s">
        <v>1797</v>
      </c>
      <c r="L204" s="634" t="s">
        <v>1795</v>
      </c>
      <c r="M204" s="628">
        <v>0.72699999999999998</v>
      </c>
      <c r="N204" s="44">
        <v>30</v>
      </c>
      <c r="O204" s="210"/>
      <c r="P204" s="210"/>
      <c r="Q204" s="49"/>
      <c r="R204" s="123"/>
      <c r="S204" s="51"/>
      <c r="T204" s="52"/>
      <c r="U204" s="124"/>
      <c r="V204" s="54"/>
      <c r="W204" s="520"/>
      <c r="X204" s="56"/>
      <c r="Y204" s="57"/>
      <c r="Z204" s="58"/>
      <c r="AA204" s="561"/>
      <c r="AB204" s="563"/>
      <c r="AC204" s="311"/>
      <c r="AD204" s="213">
        <f t="shared" si="297"/>
        <v>0</v>
      </c>
      <c r="AE204" s="61">
        <f>N204*AD204</f>
        <v>0</v>
      </c>
      <c r="AF204" s="62"/>
      <c r="AG204" s="62"/>
      <c r="AH204" s="63"/>
      <c r="AI204" s="590"/>
      <c r="AJ204" s="149"/>
      <c r="AK204" s="149"/>
      <c r="AL204" s="516"/>
      <c r="AM204" s="510"/>
      <c r="AN204" s="62">
        <f>ROUND(CEILING(AR204*('Summary '!$J$4/100+1),5),0)-1</f>
        <v>154</v>
      </c>
      <c r="AO204" s="63">
        <f t="shared" si="299"/>
        <v>0</v>
      </c>
      <c r="AP204" s="63">
        <f t="shared" si="300"/>
        <v>0</v>
      </c>
      <c r="AQ204" s="667"/>
      <c r="AR204" s="62">
        <v>124</v>
      </c>
      <c r="AS204" s="62"/>
      <c r="AT204" s="514"/>
      <c r="AU204" s="515"/>
      <c r="AV204" s="511">
        <f t="shared" si="280"/>
        <v>124</v>
      </c>
      <c r="AW204" s="511">
        <f t="shared" si="281"/>
        <v>124</v>
      </c>
      <c r="AX204" s="64"/>
      <c r="AY204" s="65"/>
      <c r="AZ204" s="538"/>
      <c r="BA204" s="562"/>
      <c r="BB204" s="291"/>
      <c r="BC204" s="45">
        <f t="shared" si="282"/>
        <v>0</v>
      </c>
      <c r="BD204" s="44">
        <f t="shared" si="283"/>
        <v>0</v>
      </c>
      <c r="BE204" s="512">
        <f t="shared" si="284"/>
        <v>124</v>
      </c>
      <c r="BF204" s="400"/>
      <c r="BG204" s="210">
        <f t="shared" si="298"/>
        <v>0</v>
      </c>
      <c r="BH204" s="512">
        <f t="shared" si="285"/>
        <v>136.4</v>
      </c>
      <c r="BI204" s="400"/>
      <c r="BJ204" s="44">
        <f t="shared" si="286"/>
        <v>0</v>
      </c>
      <c r="BK204" s="512">
        <f t="shared" si="287"/>
        <v>142.6</v>
      </c>
      <c r="BL204" s="400"/>
      <c r="BM204" s="210">
        <f t="shared" si="288"/>
        <v>0</v>
      </c>
      <c r="BN204" s="512">
        <f t="shared" si="289"/>
        <v>148.79999999999998</v>
      </c>
      <c r="BO204" s="397">
        <f t="shared" si="290"/>
        <v>0</v>
      </c>
      <c r="BP204" s="210">
        <f t="shared" si="291"/>
        <v>0</v>
      </c>
      <c r="BQ204" s="44">
        <f t="shared" si="292"/>
        <v>0</v>
      </c>
      <c r="BR204" s="215">
        <v>2939</v>
      </c>
      <c r="JY204" s="3"/>
      <c r="JZ204" s="3"/>
      <c r="KA204" s="3"/>
      <c r="KB204" s="3"/>
      <c r="KC204" s="3"/>
      <c r="KD204" s="3"/>
      <c r="KE204" s="3"/>
      <c r="KF204" s="3"/>
      <c r="KG204" s="3"/>
    </row>
    <row r="205" spans="1:293" ht="17">
      <c r="A205" s="207"/>
      <c r="B205" s="207"/>
      <c r="C205" s="300" t="s">
        <v>410</v>
      </c>
      <c r="D205" s="216"/>
      <c r="E205" s="216"/>
      <c r="F205" s="217"/>
      <c r="G205" s="217"/>
      <c r="H205" s="285"/>
      <c r="I205" s="632"/>
      <c r="J205" s="632"/>
      <c r="K205" s="632"/>
      <c r="L205" s="632"/>
      <c r="M205" s="217"/>
      <c r="N205" s="218"/>
      <c r="O205" s="218"/>
      <c r="P205" s="218"/>
      <c r="Q205" s="245"/>
      <c r="R205" s="219"/>
      <c r="S205" s="219"/>
      <c r="T205" s="219"/>
      <c r="U205" s="220"/>
      <c r="V205" s="219"/>
      <c r="W205" s="219"/>
      <c r="X205" s="221"/>
      <c r="Y205" s="219"/>
      <c r="Z205" s="221"/>
      <c r="AA205" s="221"/>
      <c r="AB205" s="565"/>
      <c r="AC205" s="565"/>
      <c r="AD205" s="209"/>
      <c r="AE205" s="209"/>
      <c r="AF205" s="209"/>
      <c r="AG205" s="209"/>
      <c r="AH205" s="209"/>
      <c r="AI205" s="142"/>
      <c r="AJ205" s="209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565"/>
      <c r="AY205" s="565"/>
      <c r="AZ205" s="565"/>
      <c r="BA205" s="565"/>
      <c r="BB205" s="565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1"/>
      <c r="BR205" s="222"/>
      <c r="JY205" s="3"/>
      <c r="JZ205" s="3"/>
      <c r="KA205" s="3"/>
      <c r="KB205" s="3"/>
      <c r="KC205" s="3"/>
      <c r="KD205" s="3"/>
      <c r="KE205" s="3"/>
      <c r="KF205" s="3"/>
      <c r="KG205" s="3"/>
    </row>
    <row r="206" spans="1:293" ht="13" customHeight="1">
      <c r="A206" s="44" t="str">
        <f t="shared" ref="A206:A250" si="301">"SQ6"&amp;REPT(0,4-LEN(BR206))&amp;BR206</f>
        <v>SQ63118</v>
      </c>
      <c r="B206" s="264" t="s">
        <v>1078</v>
      </c>
      <c r="C206" s="264" t="s">
        <v>1004</v>
      </c>
      <c r="D206" s="264" t="s">
        <v>2291</v>
      </c>
      <c r="E206" s="403"/>
      <c r="F206" s="615" t="s">
        <v>337</v>
      </c>
      <c r="G206" s="614" t="s">
        <v>99</v>
      </c>
      <c r="H206" s="617" t="s">
        <v>74</v>
      </c>
      <c r="I206" s="623" t="s">
        <v>1819</v>
      </c>
      <c r="J206" s="636" t="s">
        <v>1810</v>
      </c>
      <c r="K206" s="636" t="s">
        <v>1797</v>
      </c>
      <c r="L206" s="635" t="s">
        <v>2578</v>
      </c>
      <c r="M206" s="628">
        <v>2.0865</v>
      </c>
      <c r="N206" s="44">
        <v>1</v>
      </c>
      <c r="O206" s="210"/>
      <c r="P206" s="210"/>
      <c r="Q206" s="49"/>
      <c r="R206" s="123"/>
      <c r="S206" s="51"/>
      <c r="T206" s="52"/>
      <c r="U206" s="124"/>
      <c r="V206" s="54"/>
      <c r="W206" s="520"/>
      <c r="X206" s="56"/>
      <c r="Y206" s="57"/>
      <c r="Z206" s="58"/>
      <c r="AA206" s="561"/>
      <c r="AB206" s="563"/>
      <c r="AC206" s="311"/>
      <c r="AD206" s="213">
        <f t="shared" si="297"/>
        <v>0</v>
      </c>
      <c r="AE206" s="61">
        <f t="shared" ref="AE206:AE250" si="302">N206*AD206</f>
        <v>0</v>
      </c>
      <c r="AF206" s="62"/>
      <c r="AG206" s="62"/>
      <c r="AH206" s="63"/>
      <c r="AI206" s="149"/>
      <c r="AJ206" s="149"/>
      <c r="AK206" s="149"/>
      <c r="AL206" s="516"/>
      <c r="AM206" s="510"/>
      <c r="AN206" s="62">
        <f>ROUND(CEILING(AR206*('Summary '!$J$4/100+1),5),0)-1</f>
        <v>189</v>
      </c>
      <c r="AO206" s="63">
        <f t="shared" si="299"/>
        <v>0</v>
      </c>
      <c r="AP206" s="63">
        <f t="shared" si="300"/>
        <v>0</v>
      </c>
      <c r="AQ206" s="667"/>
      <c r="AR206" s="62">
        <v>154</v>
      </c>
      <c r="AS206" s="62"/>
      <c r="AT206" s="514"/>
      <c r="AU206" s="515"/>
      <c r="AV206" s="511">
        <f t="shared" ref="AV206:AV237" si="303">IF(OrderFormType="Wholesale",CEILING(AR206*ExchRate,ExchRateRoundUpTo),CEILING(AN206*ExchRate,ExchRateRoundUpTo)/1.22)</f>
        <v>154</v>
      </c>
      <c r="AW206" s="511">
        <f t="shared" ref="AW206:AW237" si="304">AV206*(1+AO206+AP206)</f>
        <v>154</v>
      </c>
      <c r="AX206" s="64"/>
      <c r="AY206" s="65"/>
      <c r="AZ206" s="538"/>
      <c r="BA206" s="562"/>
      <c r="BB206" s="291"/>
      <c r="BC206" s="45">
        <f t="shared" ref="BC206:BC237" si="305">SUM(AX206:BB206)</f>
        <v>0</v>
      </c>
      <c r="BD206" s="44">
        <f t="shared" ref="BD206:BD237" si="306">N206*BC206</f>
        <v>0</v>
      </c>
      <c r="BE206" s="512">
        <f t="shared" ref="BE206:BE251" si="307">AV206*(1+AO206+AP206)</f>
        <v>154</v>
      </c>
      <c r="BF206" s="400"/>
      <c r="BG206" s="210">
        <f t="shared" si="298"/>
        <v>0</v>
      </c>
      <c r="BH206" s="512">
        <f t="shared" ref="BH206:BH237" si="308">$AV206*(1.1+$AO206+$AP206)</f>
        <v>169.4</v>
      </c>
      <c r="BI206" s="400"/>
      <c r="BJ206" s="44">
        <f t="shared" ref="BJ206:BJ237" si="309">N206*BI206</f>
        <v>0</v>
      </c>
      <c r="BK206" s="512">
        <f t="shared" ref="BK206:BK237" si="310">AV206*(1.15+AO206+AP206)</f>
        <v>177.1</v>
      </c>
      <c r="BL206" s="400"/>
      <c r="BM206" s="210">
        <f t="shared" ref="BM206:BM237" si="311">N206*BL206</f>
        <v>0</v>
      </c>
      <c r="BN206" s="512">
        <f t="shared" ref="BN206:BN237" si="312">AV206*(1.2+AO206+AP206)</f>
        <v>184.79999999999998</v>
      </c>
      <c r="BO206" s="397">
        <f t="shared" ref="BO206:BO237" si="313">(AD206*AW206)+(BC206*BE206)+(BF206*BH206)+(BI206*BK206)+(BL206*BN206)</f>
        <v>0</v>
      </c>
      <c r="BP206" s="210">
        <f t="shared" ref="BP206:BP237" si="314">AD206+BC206+BF206+BI206+BL206</f>
        <v>0</v>
      </c>
      <c r="BQ206" s="44">
        <f t="shared" ref="BQ206:BQ237" si="315">N206*BP206</f>
        <v>0</v>
      </c>
      <c r="BR206" s="215">
        <v>3118</v>
      </c>
      <c r="JY206" s="3"/>
      <c r="JZ206" s="3"/>
      <c r="KA206" s="3"/>
      <c r="KB206" s="3"/>
      <c r="KC206" s="3"/>
      <c r="KD206" s="3"/>
      <c r="KE206" s="3"/>
      <c r="KF206" s="3"/>
      <c r="KG206" s="3"/>
    </row>
    <row r="207" spans="1:293" ht="13" customHeight="1">
      <c r="A207" s="44" t="str">
        <f t="shared" si="301"/>
        <v>SQ63109</v>
      </c>
      <c r="B207" s="264" t="s">
        <v>1078</v>
      </c>
      <c r="C207" s="264" t="s">
        <v>1005</v>
      </c>
      <c r="D207" s="264" t="s">
        <v>2291</v>
      </c>
      <c r="E207" s="403"/>
      <c r="F207" s="615" t="s">
        <v>337</v>
      </c>
      <c r="G207" s="614" t="s">
        <v>99</v>
      </c>
      <c r="H207" s="617" t="s">
        <v>74</v>
      </c>
      <c r="I207" s="623" t="s">
        <v>1819</v>
      </c>
      <c r="J207" s="636" t="s">
        <v>1810</v>
      </c>
      <c r="K207" s="636" t="s">
        <v>1797</v>
      </c>
      <c r="L207" s="635" t="s">
        <v>2578</v>
      </c>
      <c r="M207" s="628">
        <v>1.95</v>
      </c>
      <c r="N207" s="44">
        <v>1</v>
      </c>
      <c r="O207" s="210"/>
      <c r="P207" s="210"/>
      <c r="Q207" s="49"/>
      <c r="R207" s="123"/>
      <c r="S207" s="51"/>
      <c r="T207" s="52"/>
      <c r="U207" s="124"/>
      <c r="V207" s="54"/>
      <c r="W207" s="520"/>
      <c r="X207" s="56"/>
      <c r="Y207" s="57"/>
      <c r="Z207" s="58"/>
      <c r="AA207" s="561"/>
      <c r="AB207" s="563"/>
      <c r="AC207" s="311"/>
      <c r="AD207" s="213">
        <f t="shared" si="297"/>
        <v>0</v>
      </c>
      <c r="AE207" s="61">
        <f t="shared" si="302"/>
        <v>0</v>
      </c>
      <c r="AF207" s="62"/>
      <c r="AG207" s="62"/>
      <c r="AH207" s="63"/>
      <c r="AI207" s="149"/>
      <c r="AJ207" s="149"/>
      <c r="AK207" s="149"/>
      <c r="AL207" s="516"/>
      <c r="AM207" s="510"/>
      <c r="AN207" s="62">
        <f>ROUND(CEILING(AR207*('Summary '!$J$4/100+1),5),0)-1</f>
        <v>179</v>
      </c>
      <c r="AO207" s="63">
        <f t="shared" si="299"/>
        <v>0</v>
      </c>
      <c r="AP207" s="63">
        <f t="shared" si="300"/>
        <v>0</v>
      </c>
      <c r="AQ207" s="667"/>
      <c r="AR207" s="62">
        <v>144</v>
      </c>
      <c r="AS207" s="62"/>
      <c r="AT207" s="514"/>
      <c r="AU207" s="515"/>
      <c r="AV207" s="511">
        <f t="shared" si="303"/>
        <v>144</v>
      </c>
      <c r="AW207" s="511">
        <f t="shared" si="304"/>
        <v>144</v>
      </c>
      <c r="AX207" s="64"/>
      <c r="AY207" s="65"/>
      <c r="AZ207" s="538"/>
      <c r="BA207" s="562"/>
      <c r="BB207" s="291"/>
      <c r="BC207" s="45">
        <f t="shared" si="305"/>
        <v>0</v>
      </c>
      <c r="BD207" s="44">
        <f t="shared" si="306"/>
        <v>0</v>
      </c>
      <c r="BE207" s="512">
        <f t="shared" si="307"/>
        <v>144</v>
      </c>
      <c r="BF207" s="400"/>
      <c r="BG207" s="210">
        <f t="shared" si="298"/>
        <v>0</v>
      </c>
      <c r="BH207" s="512">
        <f t="shared" si="308"/>
        <v>158.4</v>
      </c>
      <c r="BI207" s="400"/>
      <c r="BJ207" s="44">
        <f t="shared" si="309"/>
        <v>0</v>
      </c>
      <c r="BK207" s="512">
        <f t="shared" si="310"/>
        <v>165.6</v>
      </c>
      <c r="BL207" s="400"/>
      <c r="BM207" s="210">
        <f t="shared" si="311"/>
        <v>0</v>
      </c>
      <c r="BN207" s="512">
        <f t="shared" si="312"/>
        <v>172.79999999999998</v>
      </c>
      <c r="BO207" s="397">
        <f t="shared" si="313"/>
        <v>0</v>
      </c>
      <c r="BP207" s="210">
        <f t="shared" si="314"/>
        <v>0</v>
      </c>
      <c r="BQ207" s="44">
        <f t="shared" si="315"/>
        <v>0</v>
      </c>
      <c r="BR207" s="215">
        <v>3109</v>
      </c>
      <c r="JY207" s="3"/>
      <c r="JZ207" s="3"/>
      <c r="KA207" s="3"/>
      <c r="KB207" s="3"/>
      <c r="KC207" s="3"/>
      <c r="KD207" s="3"/>
      <c r="KE207" s="3"/>
      <c r="KF207" s="3"/>
      <c r="KG207" s="3"/>
    </row>
    <row r="208" spans="1:293" ht="13" customHeight="1">
      <c r="A208" s="44" t="str">
        <f t="shared" ref="A208:A220" si="316">"SQ6"&amp;REPT(0,4-LEN(BR208))&amp;BR208</f>
        <v>SQ63123</v>
      </c>
      <c r="B208" s="264" t="s">
        <v>1078</v>
      </c>
      <c r="C208" s="264" t="s">
        <v>1006</v>
      </c>
      <c r="D208" s="264" t="s">
        <v>2291</v>
      </c>
      <c r="E208" s="403"/>
      <c r="F208" s="615" t="s">
        <v>337</v>
      </c>
      <c r="G208" s="614" t="s">
        <v>99</v>
      </c>
      <c r="H208" s="617" t="s">
        <v>74</v>
      </c>
      <c r="I208" s="623" t="s">
        <v>1819</v>
      </c>
      <c r="J208" s="636" t="s">
        <v>1810</v>
      </c>
      <c r="K208" s="636" t="s">
        <v>1797</v>
      </c>
      <c r="L208" s="635" t="s">
        <v>2578</v>
      </c>
      <c r="M208" s="628">
        <v>1.2246999999999999</v>
      </c>
      <c r="N208" s="44">
        <v>1</v>
      </c>
      <c r="O208" s="210"/>
      <c r="P208" s="210"/>
      <c r="Q208" s="49"/>
      <c r="R208" s="123"/>
      <c r="S208" s="51"/>
      <c r="T208" s="52"/>
      <c r="U208" s="124"/>
      <c r="V208" s="54"/>
      <c r="W208" s="520"/>
      <c r="X208" s="56"/>
      <c r="Y208" s="57"/>
      <c r="Z208" s="58"/>
      <c r="AA208" s="561"/>
      <c r="AB208" s="563"/>
      <c r="AC208" s="311"/>
      <c r="AD208" s="213">
        <f t="shared" si="297"/>
        <v>0</v>
      </c>
      <c r="AE208" s="61">
        <f t="shared" ref="AE208:AE220" si="317">N208*AD208</f>
        <v>0</v>
      </c>
      <c r="AF208" s="62"/>
      <c r="AG208" s="62"/>
      <c r="AH208" s="63"/>
      <c r="AI208" s="149"/>
      <c r="AJ208" s="149"/>
      <c r="AK208" s="149"/>
      <c r="AL208" s="516"/>
      <c r="AM208" s="510"/>
      <c r="AN208" s="62">
        <f>ROUND(CEILING(AR208*('Summary '!$J$4/100+1),5),0)-1</f>
        <v>139</v>
      </c>
      <c r="AO208" s="63">
        <f t="shared" si="299"/>
        <v>0</v>
      </c>
      <c r="AP208" s="63">
        <f t="shared" si="300"/>
        <v>0</v>
      </c>
      <c r="AQ208" s="667"/>
      <c r="AR208" s="62">
        <v>114</v>
      </c>
      <c r="AS208" s="62"/>
      <c r="AT208" s="514"/>
      <c r="AU208" s="515"/>
      <c r="AV208" s="511">
        <f t="shared" si="303"/>
        <v>114</v>
      </c>
      <c r="AW208" s="511">
        <f t="shared" si="304"/>
        <v>114</v>
      </c>
      <c r="AX208" s="64"/>
      <c r="AY208" s="65"/>
      <c r="AZ208" s="538"/>
      <c r="BA208" s="562"/>
      <c r="BB208" s="291"/>
      <c r="BC208" s="45">
        <f t="shared" si="305"/>
        <v>0</v>
      </c>
      <c r="BD208" s="44">
        <f t="shared" si="306"/>
        <v>0</v>
      </c>
      <c r="BE208" s="512">
        <f t="shared" si="307"/>
        <v>114</v>
      </c>
      <c r="BF208" s="400"/>
      <c r="BG208" s="210">
        <f t="shared" si="298"/>
        <v>0</v>
      </c>
      <c r="BH208" s="512">
        <f t="shared" si="308"/>
        <v>125.4</v>
      </c>
      <c r="BI208" s="400"/>
      <c r="BJ208" s="44">
        <f t="shared" si="309"/>
        <v>0</v>
      </c>
      <c r="BK208" s="512">
        <f t="shared" si="310"/>
        <v>131.1</v>
      </c>
      <c r="BL208" s="400"/>
      <c r="BM208" s="210">
        <f t="shared" si="311"/>
        <v>0</v>
      </c>
      <c r="BN208" s="512">
        <f t="shared" si="312"/>
        <v>136.79999999999998</v>
      </c>
      <c r="BO208" s="397">
        <f t="shared" si="313"/>
        <v>0</v>
      </c>
      <c r="BP208" s="210">
        <f t="shared" si="314"/>
        <v>0</v>
      </c>
      <c r="BQ208" s="44">
        <f t="shared" si="315"/>
        <v>0</v>
      </c>
      <c r="BR208" s="215">
        <v>3123</v>
      </c>
      <c r="JY208" s="3"/>
      <c r="JZ208" s="3"/>
      <c r="KA208" s="3"/>
      <c r="KB208" s="3"/>
      <c r="KC208" s="3"/>
      <c r="KD208" s="3"/>
      <c r="KE208" s="3"/>
      <c r="KF208" s="3"/>
      <c r="KG208" s="3"/>
    </row>
    <row r="209" spans="1:293" ht="13" customHeight="1">
      <c r="A209" s="44" t="str">
        <f t="shared" si="316"/>
        <v>SQ63124</v>
      </c>
      <c r="B209" s="264" t="s">
        <v>1078</v>
      </c>
      <c r="C209" s="264" t="s">
        <v>1007</v>
      </c>
      <c r="D209" s="264" t="s">
        <v>2291</v>
      </c>
      <c r="E209" s="403"/>
      <c r="F209" s="615" t="s">
        <v>337</v>
      </c>
      <c r="G209" s="614" t="s">
        <v>99</v>
      </c>
      <c r="H209" s="617" t="s">
        <v>74</v>
      </c>
      <c r="I209" s="623" t="s">
        <v>1819</v>
      </c>
      <c r="J209" s="636" t="s">
        <v>1810</v>
      </c>
      <c r="K209" s="636" t="s">
        <v>1797</v>
      </c>
      <c r="L209" s="635" t="s">
        <v>2578</v>
      </c>
      <c r="M209" s="628">
        <v>1.6556</v>
      </c>
      <c r="N209" s="44">
        <v>1</v>
      </c>
      <c r="O209" s="210"/>
      <c r="P209" s="210"/>
      <c r="Q209" s="49"/>
      <c r="R209" s="123"/>
      <c r="S209" s="51"/>
      <c r="T209" s="52"/>
      <c r="U209" s="124"/>
      <c r="V209" s="54"/>
      <c r="W209" s="520"/>
      <c r="X209" s="56"/>
      <c r="Y209" s="57"/>
      <c r="Z209" s="58"/>
      <c r="AA209" s="561"/>
      <c r="AB209" s="563"/>
      <c r="AC209" s="311"/>
      <c r="AD209" s="213">
        <f t="shared" si="297"/>
        <v>0</v>
      </c>
      <c r="AE209" s="61">
        <f t="shared" si="317"/>
        <v>0</v>
      </c>
      <c r="AF209" s="62"/>
      <c r="AG209" s="62"/>
      <c r="AH209" s="63"/>
      <c r="AI209" s="149"/>
      <c r="AJ209" s="149"/>
      <c r="AK209" s="149"/>
      <c r="AL209" s="516"/>
      <c r="AM209" s="510"/>
      <c r="AN209" s="62">
        <f>ROUND(CEILING(AR209*('Summary '!$J$4/100+1),5),0)-1</f>
        <v>164</v>
      </c>
      <c r="AO209" s="63">
        <f t="shared" si="299"/>
        <v>0</v>
      </c>
      <c r="AP209" s="63">
        <f t="shared" si="300"/>
        <v>0</v>
      </c>
      <c r="AQ209" s="667"/>
      <c r="AR209" s="62">
        <v>134</v>
      </c>
      <c r="AS209" s="62"/>
      <c r="AT209" s="514"/>
      <c r="AU209" s="515"/>
      <c r="AV209" s="511">
        <f t="shared" si="303"/>
        <v>134</v>
      </c>
      <c r="AW209" s="511">
        <f t="shared" si="304"/>
        <v>134</v>
      </c>
      <c r="AX209" s="64"/>
      <c r="AY209" s="65"/>
      <c r="AZ209" s="538"/>
      <c r="BA209" s="562"/>
      <c r="BB209" s="291"/>
      <c r="BC209" s="45">
        <f t="shared" si="305"/>
        <v>0</v>
      </c>
      <c r="BD209" s="44">
        <f t="shared" si="306"/>
        <v>0</v>
      </c>
      <c r="BE209" s="512">
        <f t="shared" si="307"/>
        <v>134</v>
      </c>
      <c r="BF209" s="400"/>
      <c r="BG209" s="210">
        <f t="shared" si="298"/>
        <v>0</v>
      </c>
      <c r="BH209" s="512">
        <f t="shared" si="308"/>
        <v>147.4</v>
      </c>
      <c r="BI209" s="400"/>
      <c r="BJ209" s="44">
        <f t="shared" si="309"/>
        <v>0</v>
      </c>
      <c r="BK209" s="512">
        <f t="shared" si="310"/>
        <v>154.1</v>
      </c>
      <c r="BL209" s="400"/>
      <c r="BM209" s="210">
        <f t="shared" si="311"/>
        <v>0</v>
      </c>
      <c r="BN209" s="512">
        <f t="shared" si="312"/>
        <v>160.79999999999998</v>
      </c>
      <c r="BO209" s="397">
        <f t="shared" si="313"/>
        <v>0</v>
      </c>
      <c r="BP209" s="210">
        <f t="shared" si="314"/>
        <v>0</v>
      </c>
      <c r="BQ209" s="44">
        <f t="shared" si="315"/>
        <v>0</v>
      </c>
      <c r="BR209" s="215">
        <v>3124</v>
      </c>
      <c r="JY209" s="3"/>
      <c r="JZ209" s="3"/>
      <c r="KA209" s="3"/>
      <c r="KB209" s="3"/>
      <c r="KC209" s="3"/>
      <c r="KD209" s="3"/>
      <c r="KE209" s="3"/>
      <c r="KF209" s="3"/>
      <c r="KG209" s="3"/>
    </row>
    <row r="210" spans="1:293" ht="13" customHeight="1">
      <c r="A210" s="44" t="str">
        <f t="shared" si="316"/>
        <v>SQ63125</v>
      </c>
      <c r="B210" s="264" t="s">
        <v>1078</v>
      </c>
      <c r="C210" s="264" t="s">
        <v>1008</v>
      </c>
      <c r="D210" s="264" t="s">
        <v>2291</v>
      </c>
      <c r="E210" s="403"/>
      <c r="F210" s="615" t="s">
        <v>1786</v>
      </c>
      <c r="G210" s="614" t="s">
        <v>99</v>
      </c>
      <c r="H210" s="617" t="s">
        <v>74</v>
      </c>
      <c r="I210" s="623" t="s">
        <v>1819</v>
      </c>
      <c r="J210" s="636" t="s">
        <v>1810</v>
      </c>
      <c r="K210" s="636" t="s">
        <v>1797</v>
      </c>
      <c r="L210" s="635" t="s">
        <v>2578</v>
      </c>
      <c r="M210" s="628">
        <v>1.1338999999999999</v>
      </c>
      <c r="N210" s="44">
        <v>1</v>
      </c>
      <c r="O210" s="210"/>
      <c r="P210" s="210"/>
      <c r="Q210" s="49"/>
      <c r="R210" s="123"/>
      <c r="S210" s="51"/>
      <c r="T210" s="52"/>
      <c r="U210" s="124"/>
      <c r="V210" s="54"/>
      <c r="W210" s="520"/>
      <c r="X210" s="56"/>
      <c r="Y210" s="57"/>
      <c r="Z210" s="58"/>
      <c r="AA210" s="561"/>
      <c r="AB210" s="563"/>
      <c r="AC210" s="311"/>
      <c r="AD210" s="213">
        <f t="shared" si="297"/>
        <v>0</v>
      </c>
      <c r="AE210" s="61">
        <f t="shared" si="317"/>
        <v>0</v>
      </c>
      <c r="AF210" s="62"/>
      <c r="AG210" s="62"/>
      <c r="AH210" s="63"/>
      <c r="AI210" s="149"/>
      <c r="AJ210" s="149"/>
      <c r="AK210" s="149"/>
      <c r="AL210" s="516"/>
      <c r="AM210" s="510"/>
      <c r="AN210" s="62">
        <f>ROUND(CEILING(AR210*('Summary '!$J$4/100+1),5),0)-1</f>
        <v>134</v>
      </c>
      <c r="AO210" s="63">
        <f t="shared" si="299"/>
        <v>0</v>
      </c>
      <c r="AP210" s="63">
        <f t="shared" si="300"/>
        <v>0</v>
      </c>
      <c r="AQ210" s="667"/>
      <c r="AR210" s="62">
        <v>109</v>
      </c>
      <c r="AS210" s="62"/>
      <c r="AT210" s="514"/>
      <c r="AU210" s="515"/>
      <c r="AV210" s="511">
        <f t="shared" si="303"/>
        <v>109</v>
      </c>
      <c r="AW210" s="511">
        <f t="shared" si="304"/>
        <v>109</v>
      </c>
      <c r="AX210" s="64"/>
      <c r="AY210" s="65"/>
      <c r="AZ210" s="538"/>
      <c r="BA210" s="562"/>
      <c r="BB210" s="291"/>
      <c r="BC210" s="45">
        <f t="shared" si="305"/>
        <v>0</v>
      </c>
      <c r="BD210" s="44">
        <f t="shared" si="306"/>
        <v>0</v>
      </c>
      <c r="BE210" s="512">
        <f t="shared" si="307"/>
        <v>109</v>
      </c>
      <c r="BF210" s="400"/>
      <c r="BG210" s="210">
        <f t="shared" si="298"/>
        <v>0</v>
      </c>
      <c r="BH210" s="512">
        <f t="shared" si="308"/>
        <v>119.9</v>
      </c>
      <c r="BI210" s="400"/>
      <c r="BJ210" s="44">
        <f t="shared" si="309"/>
        <v>0</v>
      </c>
      <c r="BK210" s="512">
        <f t="shared" si="310"/>
        <v>125.35</v>
      </c>
      <c r="BL210" s="400"/>
      <c r="BM210" s="210">
        <f t="shared" si="311"/>
        <v>0</v>
      </c>
      <c r="BN210" s="512">
        <f t="shared" si="312"/>
        <v>130.79999999999998</v>
      </c>
      <c r="BO210" s="397">
        <f t="shared" si="313"/>
        <v>0</v>
      </c>
      <c r="BP210" s="210">
        <f t="shared" si="314"/>
        <v>0</v>
      </c>
      <c r="BQ210" s="44">
        <f t="shared" si="315"/>
        <v>0</v>
      </c>
      <c r="BR210" s="215">
        <v>3125</v>
      </c>
      <c r="JY210" s="3"/>
      <c r="JZ210" s="3"/>
      <c r="KA210" s="3"/>
      <c r="KB210" s="3"/>
      <c r="KC210" s="3"/>
      <c r="KD210" s="3"/>
      <c r="KE210" s="3"/>
      <c r="KF210" s="3"/>
      <c r="KG210" s="3"/>
    </row>
    <row r="211" spans="1:293" ht="13" customHeight="1">
      <c r="A211" s="44" t="str">
        <f t="shared" si="316"/>
        <v>SQ63062</v>
      </c>
      <c r="B211" s="264" t="s">
        <v>1078</v>
      </c>
      <c r="C211" s="264" t="s">
        <v>1009</v>
      </c>
      <c r="D211" s="264" t="s">
        <v>2291</v>
      </c>
      <c r="E211" s="403"/>
      <c r="F211" s="615" t="s">
        <v>337</v>
      </c>
      <c r="G211" s="614" t="s">
        <v>87</v>
      </c>
      <c r="H211" s="617" t="s">
        <v>74</v>
      </c>
      <c r="I211" s="623" t="s">
        <v>1819</v>
      </c>
      <c r="J211" s="636" t="s">
        <v>1810</v>
      </c>
      <c r="K211" s="636" t="s">
        <v>1797</v>
      </c>
      <c r="L211" s="635" t="s">
        <v>2578</v>
      </c>
      <c r="M211" s="628">
        <v>1.3260000000000001</v>
      </c>
      <c r="N211" s="44">
        <v>3</v>
      </c>
      <c r="O211" s="210"/>
      <c r="P211" s="210"/>
      <c r="Q211" s="49"/>
      <c r="R211" s="123"/>
      <c r="S211" s="51"/>
      <c r="T211" s="52"/>
      <c r="U211" s="124"/>
      <c r="V211" s="54"/>
      <c r="W211" s="520"/>
      <c r="X211" s="56"/>
      <c r="Y211" s="57"/>
      <c r="Z211" s="58"/>
      <c r="AA211" s="561"/>
      <c r="AB211" s="563"/>
      <c r="AC211" s="311"/>
      <c r="AD211" s="213">
        <f t="shared" si="297"/>
        <v>0</v>
      </c>
      <c r="AE211" s="61">
        <f t="shared" si="317"/>
        <v>0</v>
      </c>
      <c r="AF211" s="62"/>
      <c r="AG211" s="62"/>
      <c r="AH211" s="63"/>
      <c r="AI211" s="590"/>
      <c r="AJ211" s="149"/>
      <c r="AK211" s="149"/>
      <c r="AL211" s="516"/>
      <c r="AM211" s="510"/>
      <c r="AN211" s="62">
        <f>ROUND(CEILING(AR211*('Summary '!$J$4/100+1),5),0)-1</f>
        <v>169</v>
      </c>
      <c r="AO211" s="63">
        <f t="shared" si="299"/>
        <v>0</v>
      </c>
      <c r="AP211" s="63">
        <f t="shared" si="300"/>
        <v>0</v>
      </c>
      <c r="AQ211" s="667"/>
      <c r="AR211" s="62">
        <v>139</v>
      </c>
      <c r="AS211" s="62"/>
      <c r="AT211" s="514"/>
      <c r="AU211" s="515"/>
      <c r="AV211" s="511">
        <f t="shared" si="303"/>
        <v>139</v>
      </c>
      <c r="AW211" s="511">
        <f t="shared" si="304"/>
        <v>139</v>
      </c>
      <c r="AX211" s="64"/>
      <c r="AY211" s="65"/>
      <c r="AZ211" s="538"/>
      <c r="BA211" s="562"/>
      <c r="BB211" s="291"/>
      <c r="BC211" s="45">
        <f t="shared" si="305"/>
        <v>0</v>
      </c>
      <c r="BD211" s="44">
        <f t="shared" si="306"/>
        <v>0</v>
      </c>
      <c r="BE211" s="512">
        <f t="shared" si="307"/>
        <v>139</v>
      </c>
      <c r="BF211" s="400"/>
      <c r="BG211" s="210">
        <f t="shared" si="298"/>
        <v>0</v>
      </c>
      <c r="BH211" s="512">
        <f t="shared" si="308"/>
        <v>152.9</v>
      </c>
      <c r="BI211" s="400"/>
      <c r="BJ211" s="44">
        <f t="shared" si="309"/>
        <v>0</v>
      </c>
      <c r="BK211" s="512">
        <f t="shared" si="310"/>
        <v>159.85</v>
      </c>
      <c r="BL211" s="400"/>
      <c r="BM211" s="210">
        <f t="shared" si="311"/>
        <v>0</v>
      </c>
      <c r="BN211" s="512">
        <f t="shared" si="312"/>
        <v>166.79999999999998</v>
      </c>
      <c r="BO211" s="397">
        <f t="shared" si="313"/>
        <v>0</v>
      </c>
      <c r="BP211" s="210">
        <f t="shared" si="314"/>
        <v>0</v>
      </c>
      <c r="BQ211" s="44">
        <f t="shared" si="315"/>
        <v>0</v>
      </c>
      <c r="BR211" s="215">
        <v>3062</v>
      </c>
      <c r="JY211" s="3"/>
      <c r="JZ211" s="3"/>
      <c r="KA211" s="3"/>
      <c r="KB211" s="3"/>
      <c r="KC211" s="3"/>
      <c r="KD211" s="3"/>
      <c r="KE211" s="3"/>
      <c r="KF211" s="3"/>
      <c r="KG211" s="3"/>
    </row>
    <row r="212" spans="1:293" ht="13" customHeight="1">
      <c r="A212" s="44" t="str">
        <f t="shared" si="316"/>
        <v>SQ63063</v>
      </c>
      <c r="B212" s="264" t="s">
        <v>1078</v>
      </c>
      <c r="C212" s="264" t="s">
        <v>1010</v>
      </c>
      <c r="D212" s="264" t="s">
        <v>2291</v>
      </c>
      <c r="E212" s="403"/>
      <c r="F212" s="615" t="s">
        <v>337</v>
      </c>
      <c r="G212" s="614" t="s">
        <v>87</v>
      </c>
      <c r="H212" s="617" t="s">
        <v>74</v>
      </c>
      <c r="I212" s="623" t="s">
        <v>1819</v>
      </c>
      <c r="J212" s="636" t="s">
        <v>1810</v>
      </c>
      <c r="K212" s="636" t="s">
        <v>1797</v>
      </c>
      <c r="L212" s="635" t="s">
        <v>2578</v>
      </c>
      <c r="M212" s="628">
        <v>1.7769999999999999</v>
      </c>
      <c r="N212" s="44">
        <v>3</v>
      </c>
      <c r="O212" s="210"/>
      <c r="P212" s="210"/>
      <c r="Q212" s="49"/>
      <c r="R212" s="123"/>
      <c r="S212" s="51"/>
      <c r="T212" s="52"/>
      <c r="U212" s="124"/>
      <c r="V212" s="54"/>
      <c r="W212" s="520"/>
      <c r="X212" s="56"/>
      <c r="Y212" s="57"/>
      <c r="Z212" s="58"/>
      <c r="AA212" s="561"/>
      <c r="AB212" s="563"/>
      <c r="AC212" s="311"/>
      <c r="AD212" s="213">
        <f t="shared" si="297"/>
        <v>0</v>
      </c>
      <c r="AE212" s="61">
        <f t="shared" si="317"/>
        <v>0</v>
      </c>
      <c r="AF212" s="62"/>
      <c r="AG212" s="62"/>
      <c r="AH212" s="63"/>
      <c r="AI212" s="590"/>
      <c r="AJ212" s="149"/>
      <c r="AK212" s="149"/>
      <c r="AL212" s="516"/>
      <c r="AM212" s="510"/>
      <c r="AN212" s="62">
        <f>ROUND(CEILING(AR212*('Summary '!$J$4/100+1),5),0)-1</f>
        <v>209</v>
      </c>
      <c r="AO212" s="63">
        <f t="shared" si="299"/>
        <v>0</v>
      </c>
      <c r="AP212" s="63">
        <f t="shared" si="300"/>
        <v>0</v>
      </c>
      <c r="AQ212" s="667"/>
      <c r="AR212" s="62">
        <v>169</v>
      </c>
      <c r="AS212" s="62"/>
      <c r="AT212" s="514"/>
      <c r="AU212" s="515"/>
      <c r="AV212" s="511">
        <f t="shared" si="303"/>
        <v>169</v>
      </c>
      <c r="AW212" s="511">
        <f t="shared" si="304"/>
        <v>169</v>
      </c>
      <c r="AX212" s="64"/>
      <c r="AY212" s="65"/>
      <c r="AZ212" s="538"/>
      <c r="BA212" s="562"/>
      <c r="BB212" s="291"/>
      <c r="BC212" s="45">
        <f t="shared" si="305"/>
        <v>0</v>
      </c>
      <c r="BD212" s="44">
        <f t="shared" si="306"/>
        <v>0</v>
      </c>
      <c r="BE212" s="512">
        <f t="shared" si="307"/>
        <v>169</v>
      </c>
      <c r="BF212" s="400"/>
      <c r="BG212" s="210">
        <f t="shared" si="298"/>
        <v>0</v>
      </c>
      <c r="BH212" s="512">
        <f t="shared" si="308"/>
        <v>185.9</v>
      </c>
      <c r="BI212" s="400"/>
      <c r="BJ212" s="44">
        <f t="shared" si="309"/>
        <v>0</v>
      </c>
      <c r="BK212" s="512">
        <f t="shared" si="310"/>
        <v>194.35</v>
      </c>
      <c r="BL212" s="400"/>
      <c r="BM212" s="210">
        <f t="shared" si="311"/>
        <v>0</v>
      </c>
      <c r="BN212" s="512">
        <f t="shared" si="312"/>
        <v>202.79999999999998</v>
      </c>
      <c r="BO212" s="397">
        <f t="shared" si="313"/>
        <v>0</v>
      </c>
      <c r="BP212" s="210">
        <f t="shared" si="314"/>
        <v>0</v>
      </c>
      <c r="BQ212" s="44">
        <f t="shared" si="315"/>
        <v>0</v>
      </c>
      <c r="BR212" s="215">
        <v>3063</v>
      </c>
      <c r="JY212" s="3"/>
      <c r="JZ212" s="3"/>
      <c r="KA212" s="3"/>
      <c r="KB212" s="3"/>
      <c r="KC212" s="3"/>
      <c r="KD212" s="3"/>
      <c r="KE212" s="3"/>
      <c r="KF212" s="3"/>
      <c r="KG212" s="3"/>
    </row>
    <row r="213" spans="1:293" ht="13" customHeight="1">
      <c r="A213" s="44" t="str">
        <f t="shared" si="316"/>
        <v>SQ63046</v>
      </c>
      <c r="B213" s="264" t="s">
        <v>1078</v>
      </c>
      <c r="C213" s="264" t="s">
        <v>1011</v>
      </c>
      <c r="D213" s="264" t="s">
        <v>2291</v>
      </c>
      <c r="E213" s="403"/>
      <c r="F213" s="615" t="s">
        <v>57</v>
      </c>
      <c r="G213" s="614" t="s">
        <v>87</v>
      </c>
      <c r="H213" s="617" t="s">
        <v>74</v>
      </c>
      <c r="I213" s="623" t="s">
        <v>1819</v>
      </c>
      <c r="J213" s="636" t="s">
        <v>1810</v>
      </c>
      <c r="K213" s="636" t="s">
        <v>1797</v>
      </c>
      <c r="L213" s="635" t="s">
        <v>2578</v>
      </c>
      <c r="M213" s="628">
        <v>1.607</v>
      </c>
      <c r="N213" s="44">
        <v>2</v>
      </c>
      <c r="O213" s="210"/>
      <c r="P213" s="210"/>
      <c r="Q213" s="49"/>
      <c r="R213" s="123"/>
      <c r="S213" s="51"/>
      <c r="T213" s="52"/>
      <c r="U213" s="124"/>
      <c r="V213" s="54"/>
      <c r="W213" s="520"/>
      <c r="X213" s="56"/>
      <c r="Y213" s="57"/>
      <c r="Z213" s="58"/>
      <c r="AA213" s="561"/>
      <c r="AB213" s="563"/>
      <c r="AC213" s="311"/>
      <c r="AD213" s="213">
        <f t="shared" si="297"/>
        <v>0</v>
      </c>
      <c r="AE213" s="61">
        <f t="shared" si="317"/>
        <v>0</v>
      </c>
      <c r="AF213" s="62"/>
      <c r="AG213" s="62"/>
      <c r="AH213" s="63"/>
      <c r="AI213" s="590"/>
      <c r="AJ213" s="149"/>
      <c r="AK213" s="149"/>
      <c r="AL213" s="516"/>
      <c r="AM213" s="510"/>
      <c r="AN213" s="62">
        <f>ROUND(CEILING(AR213*('Summary '!$J$4/100+1),5),0)-1</f>
        <v>179</v>
      </c>
      <c r="AO213" s="63">
        <f t="shared" si="299"/>
        <v>0</v>
      </c>
      <c r="AP213" s="63">
        <f t="shared" si="300"/>
        <v>0</v>
      </c>
      <c r="AQ213" s="667"/>
      <c r="AR213" s="62">
        <v>144</v>
      </c>
      <c r="AS213" s="62"/>
      <c r="AT213" s="514"/>
      <c r="AU213" s="515"/>
      <c r="AV213" s="511">
        <f t="shared" si="303"/>
        <v>144</v>
      </c>
      <c r="AW213" s="511">
        <f t="shared" si="304"/>
        <v>144</v>
      </c>
      <c r="AX213" s="64"/>
      <c r="AY213" s="65"/>
      <c r="AZ213" s="538"/>
      <c r="BA213" s="562"/>
      <c r="BB213" s="291"/>
      <c r="BC213" s="45">
        <f t="shared" si="305"/>
        <v>0</v>
      </c>
      <c r="BD213" s="44">
        <f t="shared" si="306"/>
        <v>0</v>
      </c>
      <c r="BE213" s="512">
        <f t="shared" si="307"/>
        <v>144</v>
      </c>
      <c r="BF213" s="400"/>
      <c r="BG213" s="210">
        <f t="shared" si="298"/>
        <v>0</v>
      </c>
      <c r="BH213" s="512">
        <f t="shared" si="308"/>
        <v>158.4</v>
      </c>
      <c r="BI213" s="400"/>
      <c r="BJ213" s="44">
        <f t="shared" si="309"/>
        <v>0</v>
      </c>
      <c r="BK213" s="512">
        <f t="shared" si="310"/>
        <v>165.6</v>
      </c>
      <c r="BL213" s="400"/>
      <c r="BM213" s="210">
        <f t="shared" si="311"/>
        <v>0</v>
      </c>
      <c r="BN213" s="512">
        <f t="shared" si="312"/>
        <v>172.79999999999998</v>
      </c>
      <c r="BO213" s="397">
        <f t="shared" si="313"/>
        <v>0</v>
      </c>
      <c r="BP213" s="210">
        <f t="shared" si="314"/>
        <v>0</v>
      </c>
      <c r="BQ213" s="44">
        <f t="shared" si="315"/>
        <v>0</v>
      </c>
      <c r="BR213" s="215">
        <v>3046</v>
      </c>
      <c r="JY213" s="3"/>
      <c r="JZ213" s="3"/>
      <c r="KA213" s="3"/>
      <c r="KB213" s="3"/>
      <c r="KC213" s="3"/>
      <c r="KD213" s="3"/>
      <c r="KE213" s="3"/>
      <c r="KF213" s="3"/>
      <c r="KG213" s="3"/>
    </row>
    <row r="214" spans="1:293" ht="13" customHeight="1">
      <c r="A214" s="44" t="str">
        <f t="shared" si="316"/>
        <v>SQ63049</v>
      </c>
      <c r="B214" s="264" t="s">
        <v>1078</v>
      </c>
      <c r="C214" s="264" t="s">
        <v>1012</v>
      </c>
      <c r="D214" s="264" t="s">
        <v>2291</v>
      </c>
      <c r="E214" s="403"/>
      <c r="F214" s="615" t="s">
        <v>57</v>
      </c>
      <c r="G214" s="614" t="s">
        <v>76</v>
      </c>
      <c r="H214" s="618" t="s">
        <v>1828</v>
      </c>
      <c r="I214" s="623" t="s">
        <v>1819</v>
      </c>
      <c r="J214" s="636" t="s">
        <v>1810</v>
      </c>
      <c r="K214" s="636" t="s">
        <v>1797</v>
      </c>
      <c r="L214" s="635" t="s">
        <v>2578</v>
      </c>
      <c r="M214" s="628">
        <v>1.298</v>
      </c>
      <c r="N214" s="44">
        <v>4</v>
      </c>
      <c r="O214" s="210"/>
      <c r="P214" s="210"/>
      <c r="Q214" s="49"/>
      <c r="R214" s="123"/>
      <c r="S214" s="51"/>
      <c r="T214" s="52"/>
      <c r="U214" s="124"/>
      <c r="V214" s="54"/>
      <c r="W214" s="520"/>
      <c r="X214" s="56"/>
      <c r="Y214" s="57"/>
      <c r="Z214" s="58"/>
      <c r="AA214" s="561"/>
      <c r="AB214" s="563"/>
      <c r="AC214" s="311"/>
      <c r="AD214" s="213">
        <f t="shared" si="297"/>
        <v>0</v>
      </c>
      <c r="AE214" s="61">
        <f t="shared" si="317"/>
        <v>0</v>
      </c>
      <c r="AF214" s="62"/>
      <c r="AG214" s="62"/>
      <c r="AH214" s="63"/>
      <c r="AI214" s="590"/>
      <c r="AJ214" s="149"/>
      <c r="AK214" s="149"/>
      <c r="AL214" s="516"/>
      <c r="AM214" s="510"/>
      <c r="AN214" s="62">
        <f>ROUND(CEILING(AR214*('Summary '!$J$4/100+1),5),0)-1</f>
        <v>189</v>
      </c>
      <c r="AO214" s="63">
        <f t="shared" si="299"/>
        <v>0</v>
      </c>
      <c r="AP214" s="63">
        <f t="shared" si="300"/>
        <v>0</v>
      </c>
      <c r="AQ214" s="667"/>
      <c r="AR214" s="62">
        <v>154</v>
      </c>
      <c r="AS214" s="62"/>
      <c r="AT214" s="514"/>
      <c r="AU214" s="515"/>
      <c r="AV214" s="511">
        <f t="shared" si="303"/>
        <v>154</v>
      </c>
      <c r="AW214" s="511">
        <f t="shared" si="304"/>
        <v>154</v>
      </c>
      <c r="AX214" s="64"/>
      <c r="AY214" s="65"/>
      <c r="AZ214" s="538"/>
      <c r="BA214" s="562"/>
      <c r="BB214" s="291"/>
      <c r="BC214" s="45">
        <f t="shared" si="305"/>
        <v>0</v>
      </c>
      <c r="BD214" s="44">
        <f t="shared" si="306"/>
        <v>0</v>
      </c>
      <c r="BE214" s="512">
        <f t="shared" si="307"/>
        <v>154</v>
      </c>
      <c r="BF214" s="400"/>
      <c r="BG214" s="210">
        <f t="shared" si="298"/>
        <v>0</v>
      </c>
      <c r="BH214" s="512">
        <f t="shared" si="308"/>
        <v>169.4</v>
      </c>
      <c r="BI214" s="400"/>
      <c r="BJ214" s="44">
        <f t="shared" si="309"/>
        <v>0</v>
      </c>
      <c r="BK214" s="512">
        <f t="shared" si="310"/>
        <v>177.1</v>
      </c>
      <c r="BL214" s="400"/>
      <c r="BM214" s="210">
        <f t="shared" si="311"/>
        <v>0</v>
      </c>
      <c r="BN214" s="512">
        <f t="shared" si="312"/>
        <v>184.79999999999998</v>
      </c>
      <c r="BO214" s="397">
        <f t="shared" si="313"/>
        <v>0</v>
      </c>
      <c r="BP214" s="210">
        <f t="shared" si="314"/>
        <v>0</v>
      </c>
      <c r="BQ214" s="44">
        <f t="shared" si="315"/>
        <v>0</v>
      </c>
      <c r="BR214" s="215">
        <v>3049</v>
      </c>
      <c r="JY214" s="3"/>
      <c r="JZ214" s="3"/>
      <c r="KA214" s="3"/>
      <c r="KB214" s="3"/>
      <c r="KC214" s="3"/>
      <c r="KD214" s="3"/>
      <c r="KE214" s="3"/>
      <c r="KF214" s="3"/>
      <c r="KG214" s="3"/>
    </row>
    <row r="215" spans="1:293" ht="13" customHeight="1">
      <c r="A215" s="44" t="str">
        <f>"SQ6"&amp;REPT(0,4-LEN(BR215))&amp;BR215</f>
        <v>SQ63061</v>
      </c>
      <c r="B215" s="264" t="s">
        <v>1078</v>
      </c>
      <c r="C215" s="264" t="s">
        <v>1013</v>
      </c>
      <c r="D215" s="264" t="s">
        <v>2291</v>
      </c>
      <c r="E215" s="403"/>
      <c r="F215" s="615" t="s">
        <v>57</v>
      </c>
      <c r="G215" s="614" t="s">
        <v>76</v>
      </c>
      <c r="H215" s="617" t="s">
        <v>74</v>
      </c>
      <c r="I215" s="623" t="s">
        <v>1819</v>
      </c>
      <c r="J215" s="636" t="s">
        <v>1810</v>
      </c>
      <c r="K215" s="636" t="s">
        <v>1797</v>
      </c>
      <c r="L215" s="635" t="s">
        <v>2578</v>
      </c>
      <c r="M215" s="628">
        <v>1.371</v>
      </c>
      <c r="N215" s="44">
        <v>3</v>
      </c>
      <c r="O215" s="210"/>
      <c r="P215" s="210"/>
      <c r="Q215" s="49"/>
      <c r="R215" s="123"/>
      <c r="S215" s="51"/>
      <c r="T215" s="52"/>
      <c r="U215" s="124"/>
      <c r="V215" s="54"/>
      <c r="W215" s="520"/>
      <c r="X215" s="56"/>
      <c r="Y215" s="57"/>
      <c r="Z215" s="58"/>
      <c r="AA215" s="561"/>
      <c r="AB215" s="563"/>
      <c r="AC215" s="311"/>
      <c r="AD215" s="213">
        <f t="shared" si="297"/>
        <v>0</v>
      </c>
      <c r="AE215" s="61">
        <f>N215*AD215</f>
        <v>0</v>
      </c>
      <c r="AF215" s="62"/>
      <c r="AG215" s="62"/>
      <c r="AH215" s="63"/>
      <c r="AI215" s="590"/>
      <c r="AJ215" s="149"/>
      <c r="AK215" s="149"/>
      <c r="AL215" s="516"/>
      <c r="AM215" s="510"/>
      <c r="AN215" s="62">
        <f>ROUND(CEILING(AR215*('Summary '!$J$4/100+1),5),0)-1</f>
        <v>179</v>
      </c>
      <c r="AO215" s="63">
        <f t="shared" si="299"/>
        <v>0</v>
      </c>
      <c r="AP215" s="63">
        <f t="shared" si="300"/>
        <v>0</v>
      </c>
      <c r="AQ215" s="667"/>
      <c r="AR215" s="62">
        <v>144</v>
      </c>
      <c r="AS215" s="62"/>
      <c r="AT215" s="514"/>
      <c r="AU215" s="515"/>
      <c r="AV215" s="511">
        <f t="shared" si="303"/>
        <v>144</v>
      </c>
      <c r="AW215" s="511">
        <f t="shared" si="304"/>
        <v>144</v>
      </c>
      <c r="AX215" s="64"/>
      <c r="AY215" s="65"/>
      <c r="AZ215" s="538"/>
      <c r="BA215" s="562"/>
      <c r="BB215" s="291"/>
      <c r="BC215" s="45">
        <f t="shared" si="305"/>
        <v>0</v>
      </c>
      <c r="BD215" s="44">
        <f t="shared" si="306"/>
        <v>0</v>
      </c>
      <c r="BE215" s="512">
        <f t="shared" si="307"/>
        <v>144</v>
      </c>
      <c r="BF215" s="400"/>
      <c r="BG215" s="210">
        <f t="shared" si="298"/>
        <v>0</v>
      </c>
      <c r="BH215" s="512">
        <f t="shared" si="308"/>
        <v>158.4</v>
      </c>
      <c r="BI215" s="400"/>
      <c r="BJ215" s="44">
        <f t="shared" si="309"/>
        <v>0</v>
      </c>
      <c r="BK215" s="512">
        <f t="shared" si="310"/>
        <v>165.6</v>
      </c>
      <c r="BL215" s="400"/>
      <c r="BM215" s="210">
        <f t="shared" si="311"/>
        <v>0</v>
      </c>
      <c r="BN215" s="512">
        <f t="shared" si="312"/>
        <v>172.79999999999998</v>
      </c>
      <c r="BO215" s="397">
        <f t="shared" si="313"/>
        <v>0</v>
      </c>
      <c r="BP215" s="210">
        <f t="shared" si="314"/>
        <v>0</v>
      </c>
      <c r="BQ215" s="44">
        <f t="shared" si="315"/>
        <v>0</v>
      </c>
      <c r="BR215" s="215">
        <v>3061</v>
      </c>
      <c r="JY215" s="3"/>
      <c r="JZ215" s="3"/>
      <c r="KA215" s="3"/>
      <c r="KB215" s="3"/>
      <c r="KC215" s="3"/>
      <c r="KD215" s="3"/>
      <c r="KE215" s="3"/>
      <c r="KF215" s="3"/>
      <c r="KG215" s="3"/>
    </row>
    <row r="216" spans="1:293" ht="13" customHeight="1">
      <c r="A216" s="44" t="str">
        <f t="shared" si="316"/>
        <v>SQ63050</v>
      </c>
      <c r="B216" s="264" t="s">
        <v>1078</v>
      </c>
      <c r="C216" s="264" t="s">
        <v>1014</v>
      </c>
      <c r="D216" s="264" t="s">
        <v>2291</v>
      </c>
      <c r="E216" s="403"/>
      <c r="F216" s="615" t="s">
        <v>1779</v>
      </c>
      <c r="G216" s="614" t="s">
        <v>76</v>
      </c>
      <c r="H216" s="617" t="s">
        <v>74</v>
      </c>
      <c r="I216" s="623" t="s">
        <v>1819</v>
      </c>
      <c r="J216" s="636" t="s">
        <v>1810</v>
      </c>
      <c r="K216" s="636" t="s">
        <v>1797</v>
      </c>
      <c r="L216" s="635" t="s">
        <v>2578</v>
      </c>
      <c r="M216" s="628">
        <v>1.2330000000000001</v>
      </c>
      <c r="N216" s="44">
        <v>10</v>
      </c>
      <c r="O216" s="210"/>
      <c r="P216" s="210"/>
      <c r="Q216" s="49"/>
      <c r="R216" s="123"/>
      <c r="S216" s="51"/>
      <c r="T216" s="52"/>
      <c r="U216" s="124"/>
      <c r="V216" s="54"/>
      <c r="W216" s="520"/>
      <c r="X216" s="56"/>
      <c r="Y216" s="57"/>
      <c r="Z216" s="58"/>
      <c r="AA216" s="561"/>
      <c r="AB216" s="563"/>
      <c r="AC216" s="311"/>
      <c r="AD216" s="213">
        <f t="shared" si="297"/>
        <v>0</v>
      </c>
      <c r="AE216" s="61">
        <f t="shared" si="317"/>
        <v>0</v>
      </c>
      <c r="AF216" s="62"/>
      <c r="AG216" s="62"/>
      <c r="AH216" s="63"/>
      <c r="AI216" s="590"/>
      <c r="AJ216" s="149"/>
      <c r="AK216" s="149"/>
      <c r="AL216" s="516"/>
      <c r="AM216" s="510"/>
      <c r="AN216" s="62">
        <f>ROUND(CEILING(AR216*('Summary '!$J$4/100+1),5),0)-1</f>
        <v>149</v>
      </c>
      <c r="AO216" s="63">
        <f t="shared" si="299"/>
        <v>0</v>
      </c>
      <c r="AP216" s="63">
        <f t="shared" si="300"/>
        <v>0</v>
      </c>
      <c r="AQ216" s="667"/>
      <c r="AR216" s="62">
        <v>119</v>
      </c>
      <c r="AS216" s="62"/>
      <c r="AT216" s="514"/>
      <c r="AU216" s="515"/>
      <c r="AV216" s="511">
        <f t="shared" si="303"/>
        <v>119</v>
      </c>
      <c r="AW216" s="511">
        <f t="shared" si="304"/>
        <v>119</v>
      </c>
      <c r="AX216" s="64"/>
      <c r="AY216" s="65"/>
      <c r="AZ216" s="538"/>
      <c r="BA216" s="562"/>
      <c r="BB216" s="291"/>
      <c r="BC216" s="45">
        <f t="shared" si="305"/>
        <v>0</v>
      </c>
      <c r="BD216" s="44">
        <f t="shared" si="306"/>
        <v>0</v>
      </c>
      <c r="BE216" s="512">
        <f t="shared" si="307"/>
        <v>119</v>
      </c>
      <c r="BF216" s="400"/>
      <c r="BG216" s="210">
        <f t="shared" si="298"/>
        <v>0</v>
      </c>
      <c r="BH216" s="512">
        <f t="shared" si="308"/>
        <v>130.9</v>
      </c>
      <c r="BI216" s="400"/>
      <c r="BJ216" s="44">
        <f t="shared" si="309"/>
        <v>0</v>
      </c>
      <c r="BK216" s="512">
        <f t="shared" si="310"/>
        <v>136.85</v>
      </c>
      <c r="BL216" s="400"/>
      <c r="BM216" s="210">
        <f t="shared" si="311"/>
        <v>0</v>
      </c>
      <c r="BN216" s="512">
        <f t="shared" si="312"/>
        <v>142.79999999999998</v>
      </c>
      <c r="BO216" s="397">
        <f t="shared" si="313"/>
        <v>0</v>
      </c>
      <c r="BP216" s="210">
        <f t="shared" si="314"/>
        <v>0</v>
      </c>
      <c r="BQ216" s="44">
        <f t="shared" si="315"/>
        <v>0</v>
      </c>
      <c r="BR216" s="215">
        <v>3050</v>
      </c>
      <c r="JY216" s="3"/>
      <c r="JZ216" s="3"/>
      <c r="KA216" s="3"/>
      <c r="KB216" s="3"/>
      <c r="KC216" s="3"/>
      <c r="KD216" s="3"/>
      <c r="KE216" s="3"/>
      <c r="KF216" s="3"/>
      <c r="KG216" s="3"/>
    </row>
    <row r="217" spans="1:293" ht="13" customHeight="1">
      <c r="A217" s="44" t="str">
        <f t="shared" si="316"/>
        <v>SQ63051</v>
      </c>
      <c r="B217" s="264" t="s">
        <v>1078</v>
      </c>
      <c r="C217" s="264" t="s">
        <v>1015</v>
      </c>
      <c r="D217" s="264" t="s">
        <v>2291</v>
      </c>
      <c r="E217" s="403"/>
      <c r="F217" s="615" t="s">
        <v>57</v>
      </c>
      <c r="G217" s="614" t="s">
        <v>76</v>
      </c>
      <c r="H217" s="617" t="s">
        <v>74</v>
      </c>
      <c r="I217" s="623" t="s">
        <v>1819</v>
      </c>
      <c r="J217" s="636" t="s">
        <v>1810</v>
      </c>
      <c r="K217" s="636" t="s">
        <v>1797</v>
      </c>
      <c r="L217" s="635" t="s">
        <v>2578</v>
      </c>
      <c r="M217" s="628">
        <v>1.107</v>
      </c>
      <c r="N217" s="44">
        <v>5</v>
      </c>
      <c r="O217" s="210"/>
      <c r="P217" s="210"/>
      <c r="Q217" s="49"/>
      <c r="R217" s="123"/>
      <c r="S217" s="51"/>
      <c r="T217" s="52"/>
      <c r="U217" s="124"/>
      <c r="V217" s="54"/>
      <c r="W217" s="520"/>
      <c r="X217" s="56"/>
      <c r="Y217" s="57"/>
      <c r="Z217" s="58"/>
      <c r="AA217" s="561"/>
      <c r="AB217" s="563"/>
      <c r="AC217" s="311"/>
      <c r="AD217" s="213">
        <f t="shared" si="297"/>
        <v>0</v>
      </c>
      <c r="AE217" s="61">
        <f t="shared" si="317"/>
        <v>0</v>
      </c>
      <c r="AF217" s="62"/>
      <c r="AG217" s="62"/>
      <c r="AH217" s="63"/>
      <c r="AI217" s="590"/>
      <c r="AJ217" s="149"/>
      <c r="AK217" s="149"/>
      <c r="AL217" s="516"/>
      <c r="AM217" s="510"/>
      <c r="AN217" s="62">
        <f>ROUND(CEILING(AR217*('Summary '!$J$4/100+1),5),0)-1</f>
        <v>109</v>
      </c>
      <c r="AO217" s="63">
        <f t="shared" si="299"/>
        <v>0</v>
      </c>
      <c r="AP217" s="63">
        <f t="shared" si="300"/>
        <v>0</v>
      </c>
      <c r="AQ217" s="667"/>
      <c r="AR217" s="62">
        <v>89</v>
      </c>
      <c r="AS217" s="62"/>
      <c r="AT217" s="514"/>
      <c r="AU217" s="515"/>
      <c r="AV217" s="511">
        <f t="shared" si="303"/>
        <v>89</v>
      </c>
      <c r="AW217" s="511">
        <f t="shared" si="304"/>
        <v>89</v>
      </c>
      <c r="AX217" s="64"/>
      <c r="AY217" s="65"/>
      <c r="AZ217" s="538"/>
      <c r="BA217" s="562"/>
      <c r="BB217" s="291"/>
      <c r="BC217" s="45">
        <f t="shared" si="305"/>
        <v>0</v>
      </c>
      <c r="BD217" s="44">
        <f t="shared" si="306"/>
        <v>0</v>
      </c>
      <c r="BE217" s="512">
        <f t="shared" si="307"/>
        <v>89</v>
      </c>
      <c r="BF217" s="400"/>
      <c r="BG217" s="210">
        <f t="shared" si="298"/>
        <v>0</v>
      </c>
      <c r="BH217" s="512">
        <f t="shared" si="308"/>
        <v>97.9</v>
      </c>
      <c r="BI217" s="400"/>
      <c r="BJ217" s="44">
        <f t="shared" si="309"/>
        <v>0</v>
      </c>
      <c r="BK217" s="512">
        <f t="shared" si="310"/>
        <v>102.35</v>
      </c>
      <c r="BL217" s="400"/>
      <c r="BM217" s="210">
        <f t="shared" si="311"/>
        <v>0</v>
      </c>
      <c r="BN217" s="512">
        <f t="shared" si="312"/>
        <v>106.8</v>
      </c>
      <c r="BO217" s="397">
        <f t="shared" si="313"/>
        <v>0</v>
      </c>
      <c r="BP217" s="210">
        <f t="shared" si="314"/>
        <v>0</v>
      </c>
      <c r="BQ217" s="44">
        <f t="shared" si="315"/>
        <v>0</v>
      </c>
      <c r="BR217" s="215">
        <v>3051</v>
      </c>
      <c r="JY217" s="3"/>
      <c r="JZ217" s="3"/>
      <c r="KA217" s="3"/>
      <c r="KB217" s="3"/>
      <c r="KC217" s="3"/>
      <c r="KD217" s="3"/>
      <c r="KE217" s="3"/>
      <c r="KF217" s="3"/>
      <c r="KG217" s="3"/>
    </row>
    <row r="218" spans="1:293" ht="13" customHeight="1">
      <c r="A218" s="44" t="str">
        <f t="shared" si="316"/>
        <v>SQ63060</v>
      </c>
      <c r="B218" s="264" t="s">
        <v>1078</v>
      </c>
      <c r="C218" s="264" t="s">
        <v>1016</v>
      </c>
      <c r="D218" s="264" t="s">
        <v>2291</v>
      </c>
      <c r="E218" s="403"/>
      <c r="F218" s="615" t="s">
        <v>1787</v>
      </c>
      <c r="G218" s="615" t="s">
        <v>73</v>
      </c>
      <c r="H218" s="617" t="s">
        <v>79</v>
      </c>
      <c r="I218" s="623" t="s">
        <v>1819</v>
      </c>
      <c r="J218" s="636" t="s">
        <v>1810</v>
      </c>
      <c r="K218" s="636" t="s">
        <v>1797</v>
      </c>
      <c r="L218" s="635" t="s">
        <v>2578</v>
      </c>
      <c r="M218" s="628">
        <v>0.87</v>
      </c>
      <c r="N218" s="44">
        <v>8</v>
      </c>
      <c r="O218" s="210"/>
      <c r="P218" s="210"/>
      <c r="Q218" s="49"/>
      <c r="R218" s="123"/>
      <c r="S218" s="51"/>
      <c r="T218" s="52"/>
      <c r="U218" s="124"/>
      <c r="V218" s="54"/>
      <c r="W218" s="520"/>
      <c r="X218" s="56"/>
      <c r="Y218" s="57"/>
      <c r="Z218" s="58"/>
      <c r="AA218" s="561"/>
      <c r="AB218" s="563"/>
      <c r="AC218" s="311"/>
      <c r="AD218" s="213">
        <f t="shared" si="297"/>
        <v>0</v>
      </c>
      <c r="AE218" s="61">
        <f t="shared" si="317"/>
        <v>0</v>
      </c>
      <c r="AF218" s="62"/>
      <c r="AG218" s="62"/>
      <c r="AH218" s="63"/>
      <c r="AI218" s="590"/>
      <c r="AJ218" s="149"/>
      <c r="AK218" s="149"/>
      <c r="AL218" s="516"/>
      <c r="AM218" s="510"/>
      <c r="AN218" s="62">
        <f>ROUND(CEILING(AR218*('Summary '!$J$4/100+1),5),0)-1</f>
        <v>104</v>
      </c>
      <c r="AO218" s="63">
        <f t="shared" si="299"/>
        <v>0</v>
      </c>
      <c r="AP218" s="63">
        <f t="shared" si="300"/>
        <v>0</v>
      </c>
      <c r="AQ218" s="667"/>
      <c r="AR218" s="62">
        <v>84</v>
      </c>
      <c r="AS218" s="62"/>
      <c r="AT218" s="514"/>
      <c r="AU218" s="515"/>
      <c r="AV218" s="511">
        <f t="shared" si="303"/>
        <v>84</v>
      </c>
      <c r="AW218" s="511">
        <f t="shared" si="304"/>
        <v>84</v>
      </c>
      <c r="AX218" s="64"/>
      <c r="AY218" s="65"/>
      <c r="AZ218" s="538"/>
      <c r="BA218" s="562"/>
      <c r="BB218" s="291"/>
      <c r="BC218" s="45">
        <f t="shared" si="305"/>
        <v>0</v>
      </c>
      <c r="BD218" s="44">
        <f t="shared" si="306"/>
        <v>0</v>
      </c>
      <c r="BE218" s="512">
        <f t="shared" si="307"/>
        <v>84</v>
      </c>
      <c r="BF218" s="400"/>
      <c r="BG218" s="210">
        <f t="shared" si="298"/>
        <v>0</v>
      </c>
      <c r="BH218" s="512">
        <f t="shared" si="308"/>
        <v>92.4</v>
      </c>
      <c r="BI218" s="400"/>
      <c r="BJ218" s="44">
        <f t="shared" si="309"/>
        <v>0</v>
      </c>
      <c r="BK218" s="512">
        <f t="shared" si="310"/>
        <v>96.6</v>
      </c>
      <c r="BL218" s="400"/>
      <c r="BM218" s="210">
        <f t="shared" si="311"/>
        <v>0</v>
      </c>
      <c r="BN218" s="512">
        <f t="shared" si="312"/>
        <v>100.8</v>
      </c>
      <c r="BO218" s="397">
        <f t="shared" si="313"/>
        <v>0</v>
      </c>
      <c r="BP218" s="210">
        <f t="shared" si="314"/>
        <v>0</v>
      </c>
      <c r="BQ218" s="44">
        <f t="shared" si="315"/>
        <v>0</v>
      </c>
      <c r="BR218" s="215">
        <v>3060</v>
      </c>
      <c r="JY218" s="3"/>
      <c r="JZ218" s="3"/>
      <c r="KA218" s="3"/>
      <c r="KB218" s="3"/>
      <c r="KC218" s="3"/>
      <c r="KD218" s="3"/>
      <c r="KE218" s="3"/>
      <c r="KF218" s="3"/>
      <c r="KG218" s="3"/>
    </row>
    <row r="219" spans="1:293" ht="13" customHeight="1">
      <c r="A219" s="44" t="str">
        <f t="shared" si="316"/>
        <v>SQ63181</v>
      </c>
      <c r="B219" s="264" t="s">
        <v>1078</v>
      </c>
      <c r="C219" s="264" t="s">
        <v>1386</v>
      </c>
      <c r="D219" s="264" t="s">
        <v>2291</v>
      </c>
      <c r="E219" s="468"/>
      <c r="F219" s="615" t="s">
        <v>1787</v>
      </c>
      <c r="G219" s="615" t="s">
        <v>73</v>
      </c>
      <c r="H219" s="617" t="s">
        <v>74</v>
      </c>
      <c r="I219" s="623" t="s">
        <v>1819</v>
      </c>
      <c r="J219" s="636" t="s">
        <v>1810</v>
      </c>
      <c r="K219" s="636" t="s">
        <v>1797</v>
      </c>
      <c r="L219" s="635" t="s">
        <v>2578</v>
      </c>
      <c r="M219" s="628">
        <v>0.68600000000000005</v>
      </c>
      <c r="N219" s="44">
        <v>20</v>
      </c>
      <c r="O219" s="210"/>
      <c r="P219" s="210"/>
      <c r="Q219" s="49"/>
      <c r="R219" s="123"/>
      <c r="S219" s="51"/>
      <c r="T219" s="52"/>
      <c r="U219" s="124"/>
      <c r="V219" s="54"/>
      <c r="W219" s="520"/>
      <c r="X219" s="56"/>
      <c r="Y219" s="57"/>
      <c r="Z219" s="58"/>
      <c r="AA219" s="561"/>
      <c r="AB219" s="563"/>
      <c r="AC219" s="311"/>
      <c r="AD219" s="213">
        <f t="shared" si="297"/>
        <v>0</v>
      </c>
      <c r="AE219" s="61">
        <f t="shared" si="317"/>
        <v>0</v>
      </c>
      <c r="AF219" s="62"/>
      <c r="AG219" s="62"/>
      <c r="AH219" s="63"/>
      <c r="AI219" s="590"/>
      <c r="AJ219" s="149"/>
      <c r="AK219" s="149"/>
      <c r="AL219" s="516"/>
      <c r="AM219" s="510"/>
      <c r="AN219" s="62">
        <f>ROUND(CEILING(AR219*('Summary '!$J$4/100+1),5),0)-1</f>
        <v>139</v>
      </c>
      <c r="AO219" s="63">
        <f t="shared" si="299"/>
        <v>0</v>
      </c>
      <c r="AP219" s="63">
        <f t="shared" si="300"/>
        <v>0</v>
      </c>
      <c r="AQ219" s="667"/>
      <c r="AR219" s="62">
        <v>114</v>
      </c>
      <c r="AS219" s="62"/>
      <c r="AT219" s="514"/>
      <c r="AU219" s="515"/>
      <c r="AV219" s="511">
        <f t="shared" si="303"/>
        <v>114</v>
      </c>
      <c r="AW219" s="511">
        <f t="shared" si="304"/>
        <v>114</v>
      </c>
      <c r="AX219" s="64"/>
      <c r="AY219" s="65"/>
      <c r="AZ219" s="538"/>
      <c r="BA219" s="562"/>
      <c r="BB219" s="291"/>
      <c r="BC219" s="45">
        <f t="shared" si="305"/>
        <v>0</v>
      </c>
      <c r="BD219" s="44">
        <f t="shared" si="306"/>
        <v>0</v>
      </c>
      <c r="BE219" s="512">
        <f t="shared" si="307"/>
        <v>114</v>
      </c>
      <c r="BF219" s="400"/>
      <c r="BG219" s="210">
        <f t="shared" si="298"/>
        <v>0</v>
      </c>
      <c r="BH219" s="512">
        <f t="shared" si="308"/>
        <v>125.4</v>
      </c>
      <c r="BI219" s="400"/>
      <c r="BJ219" s="44">
        <f t="shared" si="309"/>
        <v>0</v>
      </c>
      <c r="BK219" s="512">
        <f t="shared" si="310"/>
        <v>131.1</v>
      </c>
      <c r="BL219" s="400"/>
      <c r="BM219" s="210">
        <f t="shared" si="311"/>
        <v>0</v>
      </c>
      <c r="BN219" s="512">
        <f t="shared" si="312"/>
        <v>136.79999999999998</v>
      </c>
      <c r="BO219" s="397">
        <f t="shared" si="313"/>
        <v>0</v>
      </c>
      <c r="BP219" s="210">
        <f t="shared" si="314"/>
        <v>0</v>
      </c>
      <c r="BQ219" s="44">
        <f t="shared" si="315"/>
        <v>0</v>
      </c>
      <c r="BR219" s="215">
        <v>3181</v>
      </c>
      <c r="JY219" s="3"/>
      <c r="JZ219" s="3"/>
      <c r="KA219" s="3"/>
      <c r="KB219" s="3"/>
      <c r="KC219" s="3"/>
      <c r="KD219" s="3"/>
      <c r="KE219" s="3"/>
      <c r="KF219" s="3"/>
      <c r="KG219" s="3"/>
    </row>
    <row r="220" spans="1:293" ht="13" customHeight="1">
      <c r="A220" s="44" t="str">
        <f t="shared" si="316"/>
        <v>SQ63182</v>
      </c>
      <c r="B220" s="264" t="s">
        <v>1078</v>
      </c>
      <c r="C220" s="264" t="s">
        <v>1387</v>
      </c>
      <c r="D220" s="264" t="s">
        <v>2291</v>
      </c>
      <c r="E220" s="468"/>
      <c r="F220" s="615" t="s">
        <v>1787</v>
      </c>
      <c r="G220" s="615" t="s">
        <v>73</v>
      </c>
      <c r="H220" s="617" t="s">
        <v>79</v>
      </c>
      <c r="I220" s="623" t="s">
        <v>1819</v>
      </c>
      <c r="J220" s="636" t="s">
        <v>1810</v>
      </c>
      <c r="K220" s="636" t="s">
        <v>1797</v>
      </c>
      <c r="L220" s="635" t="s">
        <v>2578</v>
      </c>
      <c r="M220" s="628">
        <v>0.47099999999999997</v>
      </c>
      <c r="N220" s="44">
        <v>10</v>
      </c>
      <c r="O220" s="210"/>
      <c r="P220" s="210"/>
      <c r="Q220" s="49"/>
      <c r="R220" s="123"/>
      <c r="S220" s="51"/>
      <c r="T220" s="52"/>
      <c r="U220" s="124"/>
      <c r="V220" s="54"/>
      <c r="W220" s="520"/>
      <c r="X220" s="56"/>
      <c r="Y220" s="57"/>
      <c r="Z220" s="58"/>
      <c r="AA220" s="561"/>
      <c r="AB220" s="563"/>
      <c r="AC220" s="311"/>
      <c r="AD220" s="213">
        <f t="shared" si="297"/>
        <v>0</v>
      </c>
      <c r="AE220" s="61">
        <f t="shared" si="317"/>
        <v>0</v>
      </c>
      <c r="AF220" s="62"/>
      <c r="AG220" s="62"/>
      <c r="AH220" s="63"/>
      <c r="AI220" s="590"/>
      <c r="AJ220" s="149"/>
      <c r="AK220" s="149"/>
      <c r="AL220" s="516"/>
      <c r="AM220" s="510"/>
      <c r="AN220" s="62">
        <f>ROUND(CEILING(AR220*('Summary '!$J$4/100+1),5),0)-1</f>
        <v>84</v>
      </c>
      <c r="AO220" s="63">
        <f t="shared" si="299"/>
        <v>0</v>
      </c>
      <c r="AP220" s="63">
        <f t="shared" si="300"/>
        <v>0</v>
      </c>
      <c r="AQ220" s="667"/>
      <c r="AR220" s="62">
        <v>69</v>
      </c>
      <c r="AS220" s="62"/>
      <c r="AT220" s="514"/>
      <c r="AU220" s="515"/>
      <c r="AV220" s="511">
        <f t="shared" si="303"/>
        <v>69</v>
      </c>
      <c r="AW220" s="511">
        <f t="shared" si="304"/>
        <v>69</v>
      </c>
      <c r="AX220" s="64"/>
      <c r="AY220" s="65"/>
      <c r="AZ220" s="538"/>
      <c r="BA220" s="562"/>
      <c r="BB220" s="291"/>
      <c r="BC220" s="45">
        <f t="shared" si="305"/>
        <v>0</v>
      </c>
      <c r="BD220" s="44">
        <f t="shared" si="306"/>
        <v>0</v>
      </c>
      <c r="BE220" s="512">
        <f t="shared" si="307"/>
        <v>69</v>
      </c>
      <c r="BF220" s="400"/>
      <c r="BG220" s="210">
        <f t="shared" si="298"/>
        <v>0</v>
      </c>
      <c r="BH220" s="512">
        <f t="shared" si="308"/>
        <v>75.900000000000006</v>
      </c>
      <c r="BI220" s="400"/>
      <c r="BJ220" s="44">
        <f t="shared" si="309"/>
        <v>0</v>
      </c>
      <c r="BK220" s="512">
        <f t="shared" si="310"/>
        <v>79.349999999999994</v>
      </c>
      <c r="BL220" s="400"/>
      <c r="BM220" s="210">
        <f t="shared" si="311"/>
        <v>0</v>
      </c>
      <c r="BN220" s="512">
        <f t="shared" si="312"/>
        <v>82.8</v>
      </c>
      <c r="BO220" s="397">
        <f t="shared" si="313"/>
        <v>0</v>
      </c>
      <c r="BP220" s="210">
        <f t="shared" si="314"/>
        <v>0</v>
      </c>
      <c r="BQ220" s="44">
        <f t="shared" si="315"/>
        <v>0</v>
      </c>
      <c r="BR220" s="215">
        <v>3182</v>
      </c>
      <c r="JY220" s="3"/>
      <c r="JZ220" s="3"/>
      <c r="KA220" s="3"/>
      <c r="KB220" s="3"/>
      <c r="KC220" s="3"/>
      <c r="KD220" s="3"/>
      <c r="KE220" s="3"/>
      <c r="KF220" s="3"/>
      <c r="KG220" s="3"/>
    </row>
    <row r="221" spans="1:293" ht="13" customHeight="1">
      <c r="A221" s="44" t="str">
        <f t="shared" ref="A221" si="318">"SQ6"&amp;REPT(0,4-LEN(BR221))&amp;BR221</f>
        <v>SQ63044</v>
      </c>
      <c r="B221" s="264" t="s">
        <v>1078</v>
      </c>
      <c r="C221" s="264" t="s">
        <v>1388</v>
      </c>
      <c r="D221" s="264" t="s">
        <v>2291</v>
      </c>
      <c r="E221" s="468"/>
      <c r="F221" s="615" t="s">
        <v>1787</v>
      </c>
      <c r="G221" s="615" t="s">
        <v>73</v>
      </c>
      <c r="H221" s="617" t="s">
        <v>74</v>
      </c>
      <c r="I221" s="623" t="s">
        <v>1819</v>
      </c>
      <c r="J221" s="636" t="s">
        <v>1810</v>
      </c>
      <c r="K221" s="636" t="s">
        <v>1797</v>
      </c>
      <c r="L221" s="635" t="s">
        <v>2578</v>
      </c>
      <c r="M221" s="628">
        <v>1.8596999999999999</v>
      </c>
      <c r="N221" s="44">
        <v>20</v>
      </c>
      <c r="O221" s="210"/>
      <c r="P221" s="210"/>
      <c r="Q221" s="49"/>
      <c r="R221" s="123"/>
      <c r="S221" s="51"/>
      <c r="T221" s="52"/>
      <c r="U221" s="124"/>
      <c r="V221" s="54"/>
      <c r="W221" s="520"/>
      <c r="X221" s="56"/>
      <c r="Y221" s="57"/>
      <c r="Z221" s="58"/>
      <c r="AA221" s="561"/>
      <c r="AB221" s="563"/>
      <c r="AC221" s="311"/>
      <c r="AD221" s="213">
        <f t="shared" si="297"/>
        <v>0</v>
      </c>
      <c r="AE221" s="61">
        <f t="shared" ref="AE221" si="319">N221*AD221</f>
        <v>0</v>
      </c>
      <c r="AF221" s="62"/>
      <c r="AG221" s="62"/>
      <c r="AH221" s="63"/>
      <c r="AI221" s="149"/>
      <c r="AJ221" s="149"/>
      <c r="AK221" s="149"/>
      <c r="AL221" s="516"/>
      <c r="AM221" s="510"/>
      <c r="AN221" s="62">
        <f>ROUND(CEILING(AR221*('Summary '!$J$4/100+1),5),0)-1</f>
        <v>189</v>
      </c>
      <c r="AO221" s="63">
        <f t="shared" si="299"/>
        <v>0</v>
      </c>
      <c r="AP221" s="63">
        <f t="shared" si="300"/>
        <v>0</v>
      </c>
      <c r="AQ221" s="667"/>
      <c r="AR221" s="62">
        <v>154</v>
      </c>
      <c r="AS221" s="62"/>
      <c r="AT221" s="514"/>
      <c r="AU221" s="515"/>
      <c r="AV221" s="511">
        <f t="shared" si="303"/>
        <v>154</v>
      </c>
      <c r="AW221" s="511">
        <f t="shared" si="304"/>
        <v>154</v>
      </c>
      <c r="AX221" s="64"/>
      <c r="AY221" s="65"/>
      <c r="AZ221" s="538"/>
      <c r="BA221" s="562"/>
      <c r="BB221" s="291"/>
      <c r="BC221" s="45">
        <f t="shared" si="305"/>
        <v>0</v>
      </c>
      <c r="BD221" s="44">
        <f t="shared" si="306"/>
        <v>0</v>
      </c>
      <c r="BE221" s="512">
        <f t="shared" si="307"/>
        <v>154</v>
      </c>
      <c r="BF221" s="400"/>
      <c r="BG221" s="210">
        <f t="shared" si="298"/>
        <v>0</v>
      </c>
      <c r="BH221" s="512">
        <f t="shared" si="308"/>
        <v>169.4</v>
      </c>
      <c r="BI221" s="400"/>
      <c r="BJ221" s="44">
        <f t="shared" si="309"/>
        <v>0</v>
      </c>
      <c r="BK221" s="512">
        <f t="shared" si="310"/>
        <v>177.1</v>
      </c>
      <c r="BL221" s="400"/>
      <c r="BM221" s="210">
        <f t="shared" si="311"/>
        <v>0</v>
      </c>
      <c r="BN221" s="512">
        <f t="shared" si="312"/>
        <v>184.79999999999998</v>
      </c>
      <c r="BO221" s="397">
        <f t="shared" si="313"/>
        <v>0</v>
      </c>
      <c r="BP221" s="210">
        <f t="shared" si="314"/>
        <v>0</v>
      </c>
      <c r="BQ221" s="44">
        <f t="shared" si="315"/>
        <v>0</v>
      </c>
      <c r="BR221" s="215">
        <v>3044</v>
      </c>
      <c r="JY221" s="3"/>
      <c r="JZ221" s="3"/>
      <c r="KA221" s="3"/>
      <c r="KB221" s="3"/>
      <c r="KC221" s="3"/>
      <c r="KD221" s="3"/>
      <c r="KE221" s="3"/>
      <c r="KF221" s="3"/>
      <c r="KG221" s="3"/>
    </row>
    <row r="222" spans="1:293" ht="13" customHeight="1">
      <c r="A222" s="44" t="str">
        <f t="shared" si="301"/>
        <v>SQ63119</v>
      </c>
      <c r="B222" s="264" t="s">
        <v>1079</v>
      </c>
      <c r="C222" s="264" t="s">
        <v>1017</v>
      </c>
      <c r="D222" s="264" t="s">
        <v>2291</v>
      </c>
      <c r="E222" s="403"/>
      <c r="F222" s="615" t="s">
        <v>58</v>
      </c>
      <c r="G222" s="614" t="s">
        <v>99</v>
      </c>
      <c r="H222" s="617" t="s">
        <v>74</v>
      </c>
      <c r="I222" s="623" t="s">
        <v>1819</v>
      </c>
      <c r="J222" s="636" t="s">
        <v>1810</v>
      </c>
      <c r="K222" s="636" t="s">
        <v>1797</v>
      </c>
      <c r="L222" s="635" t="s">
        <v>2578</v>
      </c>
      <c r="M222" s="628">
        <v>1.5648</v>
      </c>
      <c r="N222" s="44">
        <v>1</v>
      </c>
      <c r="O222" s="210"/>
      <c r="P222" s="210"/>
      <c r="Q222" s="49"/>
      <c r="R222" s="123"/>
      <c r="S222" s="51"/>
      <c r="T222" s="52"/>
      <c r="U222" s="124"/>
      <c r="V222" s="54"/>
      <c r="W222" s="520"/>
      <c r="X222" s="56"/>
      <c r="Y222" s="57"/>
      <c r="Z222" s="58"/>
      <c r="AA222" s="561"/>
      <c r="AB222" s="563"/>
      <c r="AC222" s="311"/>
      <c r="AD222" s="213">
        <f t="shared" si="297"/>
        <v>0</v>
      </c>
      <c r="AE222" s="61">
        <f t="shared" si="302"/>
        <v>0</v>
      </c>
      <c r="AF222" s="62"/>
      <c r="AG222" s="62"/>
      <c r="AH222" s="63"/>
      <c r="AI222" s="149"/>
      <c r="AJ222" s="149"/>
      <c r="AK222" s="149"/>
      <c r="AL222" s="516"/>
      <c r="AM222" s="510"/>
      <c r="AN222" s="62">
        <f>ROUND(CEILING(AR222*('Summary '!$J$4/100+1),5),0)-1</f>
        <v>159</v>
      </c>
      <c r="AO222" s="63">
        <f t="shared" si="299"/>
        <v>0</v>
      </c>
      <c r="AP222" s="63">
        <f t="shared" si="300"/>
        <v>0</v>
      </c>
      <c r="AQ222" s="667"/>
      <c r="AR222" s="62">
        <v>129</v>
      </c>
      <c r="AS222" s="62"/>
      <c r="AT222" s="514"/>
      <c r="AU222" s="515"/>
      <c r="AV222" s="511">
        <f t="shared" si="303"/>
        <v>129</v>
      </c>
      <c r="AW222" s="511">
        <f t="shared" si="304"/>
        <v>129</v>
      </c>
      <c r="AX222" s="64"/>
      <c r="AY222" s="65"/>
      <c r="AZ222" s="538"/>
      <c r="BA222" s="562"/>
      <c r="BB222" s="291"/>
      <c r="BC222" s="45">
        <f t="shared" si="305"/>
        <v>0</v>
      </c>
      <c r="BD222" s="44">
        <f t="shared" si="306"/>
        <v>0</v>
      </c>
      <c r="BE222" s="512">
        <f t="shared" si="307"/>
        <v>129</v>
      </c>
      <c r="BF222" s="400"/>
      <c r="BG222" s="210">
        <f t="shared" si="298"/>
        <v>0</v>
      </c>
      <c r="BH222" s="512">
        <f t="shared" si="308"/>
        <v>141.9</v>
      </c>
      <c r="BI222" s="400"/>
      <c r="BJ222" s="44">
        <f t="shared" si="309"/>
        <v>0</v>
      </c>
      <c r="BK222" s="512">
        <f t="shared" si="310"/>
        <v>148.35</v>
      </c>
      <c r="BL222" s="400"/>
      <c r="BM222" s="210">
        <f t="shared" si="311"/>
        <v>0</v>
      </c>
      <c r="BN222" s="512">
        <f t="shared" si="312"/>
        <v>154.79999999999998</v>
      </c>
      <c r="BO222" s="397">
        <f t="shared" si="313"/>
        <v>0</v>
      </c>
      <c r="BP222" s="210">
        <f t="shared" si="314"/>
        <v>0</v>
      </c>
      <c r="BQ222" s="44">
        <f t="shared" si="315"/>
        <v>0</v>
      </c>
      <c r="BR222" s="215">
        <v>3119</v>
      </c>
      <c r="JY222" s="3"/>
      <c r="JZ222" s="3"/>
      <c r="KA222" s="3"/>
      <c r="KB222" s="3"/>
      <c r="KC222" s="3"/>
      <c r="KD222" s="3"/>
      <c r="KE222" s="3"/>
      <c r="KF222" s="3"/>
      <c r="KG222" s="3"/>
    </row>
    <row r="223" spans="1:293" ht="13" customHeight="1">
      <c r="A223" s="44" t="str">
        <f t="shared" si="301"/>
        <v>SQ63110</v>
      </c>
      <c r="B223" s="264" t="s">
        <v>1079</v>
      </c>
      <c r="C223" s="264" t="s">
        <v>1018</v>
      </c>
      <c r="D223" s="264" t="s">
        <v>2291</v>
      </c>
      <c r="E223" s="403"/>
      <c r="F223" s="615" t="s">
        <v>58</v>
      </c>
      <c r="G223" s="614" t="s">
        <v>99</v>
      </c>
      <c r="H223" s="617" t="s">
        <v>74</v>
      </c>
      <c r="I223" s="623" t="s">
        <v>1819</v>
      </c>
      <c r="J223" s="636" t="s">
        <v>1810</v>
      </c>
      <c r="K223" s="636" t="s">
        <v>1797</v>
      </c>
      <c r="L223" s="635" t="s">
        <v>2578</v>
      </c>
      <c r="M223" s="628">
        <v>1.9731000000000001</v>
      </c>
      <c r="N223" s="44">
        <v>1</v>
      </c>
      <c r="O223" s="210"/>
      <c r="P223" s="210"/>
      <c r="Q223" s="49"/>
      <c r="R223" s="123"/>
      <c r="S223" s="51"/>
      <c r="T223" s="52"/>
      <c r="U223" s="124"/>
      <c r="V223" s="54"/>
      <c r="W223" s="520"/>
      <c r="X223" s="56"/>
      <c r="Y223" s="57"/>
      <c r="Z223" s="58"/>
      <c r="AA223" s="561"/>
      <c r="AB223" s="563"/>
      <c r="AC223" s="311"/>
      <c r="AD223" s="213">
        <f t="shared" si="297"/>
        <v>0</v>
      </c>
      <c r="AE223" s="61">
        <f t="shared" si="302"/>
        <v>0</v>
      </c>
      <c r="AF223" s="62"/>
      <c r="AG223" s="62"/>
      <c r="AH223" s="63"/>
      <c r="AI223" s="149"/>
      <c r="AJ223" s="149"/>
      <c r="AK223" s="149"/>
      <c r="AL223" s="516"/>
      <c r="AM223" s="510"/>
      <c r="AN223" s="62">
        <f>ROUND(CEILING(AR223*('Summary '!$J$4/100+1),5),0)-1</f>
        <v>184</v>
      </c>
      <c r="AO223" s="63">
        <f t="shared" si="299"/>
        <v>0</v>
      </c>
      <c r="AP223" s="63">
        <f t="shared" si="300"/>
        <v>0</v>
      </c>
      <c r="AQ223" s="667"/>
      <c r="AR223" s="62">
        <v>149</v>
      </c>
      <c r="AS223" s="62"/>
      <c r="AT223" s="514"/>
      <c r="AU223" s="515"/>
      <c r="AV223" s="511">
        <f t="shared" si="303"/>
        <v>149</v>
      </c>
      <c r="AW223" s="511">
        <f t="shared" si="304"/>
        <v>149</v>
      </c>
      <c r="AX223" s="64"/>
      <c r="AY223" s="65"/>
      <c r="AZ223" s="538"/>
      <c r="BA223" s="562"/>
      <c r="BB223" s="291"/>
      <c r="BC223" s="45">
        <f t="shared" si="305"/>
        <v>0</v>
      </c>
      <c r="BD223" s="44">
        <f t="shared" si="306"/>
        <v>0</v>
      </c>
      <c r="BE223" s="512">
        <f t="shared" si="307"/>
        <v>149</v>
      </c>
      <c r="BF223" s="400"/>
      <c r="BG223" s="210">
        <f t="shared" si="298"/>
        <v>0</v>
      </c>
      <c r="BH223" s="512">
        <f t="shared" si="308"/>
        <v>163.9</v>
      </c>
      <c r="BI223" s="400"/>
      <c r="BJ223" s="44">
        <f t="shared" si="309"/>
        <v>0</v>
      </c>
      <c r="BK223" s="512">
        <f t="shared" si="310"/>
        <v>171.35</v>
      </c>
      <c r="BL223" s="400"/>
      <c r="BM223" s="210">
        <f t="shared" si="311"/>
        <v>0</v>
      </c>
      <c r="BN223" s="512">
        <f t="shared" si="312"/>
        <v>178.79999999999998</v>
      </c>
      <c r="BO223" s="397">
        <f t="shared" si="313"/>
        <v>0</v>
      </c>
      <c r="BP223" s="210">
        <f t="shared" si="314"/>
        <v>0</v>
      </c>
      <c r="BQ223" s="44">
        <f t="shared" si="315"/>
        <v>0</v>
      </c>
      <c r="BR223" s="215">
        <v>3110</v>
      </c>
      <c r="JY223" s="3"/>
      <c r="JZ223" s="3"/>
      <c r="KA223" s="3"/>
      <c r="KB223" s="3"/>
      <c r="KC223" s="3"/>
      <c r="KD223" s="3"/>
      <c r="KE223" s="3"/>
      <c r="KF223" s="3"/>
      <c r="KG223" s="3"/>
    </row>
    <row r="224" spans="1:293" ht="13" customHeight="1">
      <c r="A224" s="44" t="str">
        <f t="shared" si="301"/>
        <v>SQ63039</v>
      </c>
      <c r="B224" s="264" t="s">
        <v>1079</v>
      </c>
      <c r="C224" s="264" t="s">
        <v>1019</v>
      </c>
      <c r="D224" s="264" t="s">
        <v>2291</v>
      </c>
      <c r="E224" s="403"/>
      <c r="F224" s="615" t="s">
        <v>58</v>
      </c>
      <c r="G224" s="614" t="s">
        <v>87</v>
      </c>
      <c r="H224" s="617" t="s">
        <v>74</v>
      </c>
      <c r="I224" s="623" t="s">
        <v>1819</v>
      </c>
      <c r="J224" s="636" t="s">
        <v>1810</v>
      </c>
      <c r="K224" s="636" t="s">
        <v>1797</v>
      </c>
      <c r="L224" s="635" t="s">
        <v>2578</v>
      </c>
      <c r="M224" s="628">
        <v>2.8029999999999999</v>
      </c>
      <c r="N224" s="44">
        <v>3</v>
      </c>
      <c r="O224" s="210"/>
      <c r="P224" s="210"/>
      <c r="Q224" s="49"/>
      <c r="R224" s="123"/>
      <c r="S224" s="51"/>
      <c r="T224" s="52"/>
      <c r="U224" s="124"/>
      <c r="V224" s="54"/>
      <c r="W224" s="520"/>
      <c r="X224" s="56"/>
      <c r="Y224" s="57"/>
      <c r="Z224" s="58"/>
      <c r="AA224" s="561"/>
      <c r="AB224" s="563"/>
      <c r="AC224" s="311"/>
      <c r="AD224" s="213">
        <f t="shared" si="297"/>
        <v>0</v>
      </c>
      <c r="AE224" s="61">
        <f t="shared" si="302"/>
        <v>0</v>
      </c>
      <c r="AF224" s="62"/>
      <c r="AG224" s="62"/>
      <c r="AH224" s="63"/>
      <c r="AI224" s="590"/>
      <c r="AJ224" s="149"/>
      <c r="AK224" s="149"/>
      <c r="AL224" s="516"/>
      <c r="AM224" s="510"/>
      <c r="AN224" s="62">
        <f>ROUND(CEILING(AR224*('Summary '!$J$4/100+1),5),0)-1</f>
        <v>294</v>
      </c>
      <c r="AO224" s="63">
        <f t="shared" si="299"/>
        <v>0</v>
      </c>
      <c r="AP224" s="63">
        <f t="shared" si="300"/>
        <v>0</v>
      </c>
      <c r="AQ224" s="667"/>
      <c r="AR224" s="62">
        <v>239</v>
      </c>
      <c r="AS224" s="62"/>
      <c r="AT224" s="514"/>
      <c r="AU224" s="515"/>
      <c r="AV224" s="511">
        <f t="shared" si="303"/>
        <v>239</v>
      </c>
      <c r="AW224" s="511">
        <f t="shared" si="304"/>
        <v>239</v>
      </c>
      <c r="AX224" s="64"/>
      <c r="AY224" s="65"/>
      <c r="AZ224" s="538"/>
      <c r="BA224" s="562"/>
      <c r="BB224" s="291"/>
      <c r="BC224" s="45">
        <f t="shared" si="305"/>
        <v>0</v>
      </c>
      <c r="BD224" s="44">
        <f t="shared" si="306"/>
        <v>0</v>
      </c>
      <c r="BE224" s="512">
        <f t="shared" si="307"/>
        <v>239</v>
      </c>
      <c r="BF224" s="400"/>
      <c r="BG224" s="210">
        <f t="shared" si="298"/>
        <v>0</v>
      </c>
      <c r="BH224" s="512">
        <f t="shared" si="308"/>
        <v>262.90000000000003</v>
      </c>
      <c r="BI224" s="400"/>
      <c r="BJ224" s="44">
        <f t="shared" si="309"/>
        <v>0</v>
      </c>
      <c r="BK224" s="512">
        <f t="shared" si="310"/>
        <v>274.84999999999997</v>
      </c>
      <c r="BL224" s="400"/>
      <c r="BM224" s="210">
        <f t="shared" si="311"/>
        <v>0</v>
      </c>
      <c r="BN224" s="512">
        <f t="shared" si="312"/>
        <v>286.8</v>
      </c>
      <c r="BO224" s="397">
        <f t="shared" si="313"/>
        <v>0</v>
      </c>
      <c r="BP224" s="210">
        <f t="shared" si="314"/>
        <v>0</v>
      </c>
      <c r="BQ224" s="44">
        <f t="shared" si="315"/>
        <v>0</v>
      </c>
      <c r="BR224" s="215">
        <v>3039</v>
      </c>
      <c r="JY224" s="3"/>
      <c r="JZ224" s="3"/>
      <c r="KA224" s="3"/>
      <c r="KB224" s="3"/>
      <c r="KC224" s="3"/>
      <c r="KD224" s="3"/>
      <c r="KE224" s="3"/>
      <c r="KF224" s="3"/>
      <c r="KG224" s="3"/>
    </row>
    <row r="225" spans="1:293" ht="13" customHeight="1">
      <c r="A225" s="44" t="str">
        <f t="shared" ref="A225:A241" si="320">"SQ6"&amp;REPT(0,4-LEN(BR225))&amp;BR225</f>
        <v>SQ63043</v>
      </c>
      <c r="B225" s="264" t="s">
        <v>1079</v>
      </c>
      <c r="C225" s="264" t="s">
        <v>1020</v>
      </c>
      <c r="D225" s="264" t="s">
        <v>2291</v>
      </c>
      <c r="E225" s="403"/>
      <c r="F225" s="615" t="s">
        <v>58</v>
      </c>
      <c r="G225" s="614" t="s">
        <v>76</v>
      </c>
      <c r="H225" s="619" t="s">
        <v>1785</v>
      </c>
      <c r="I225" s="623" t="s">
        <v>1819</v>
      </c>
      <c r="J225" s="636" t="s">
        <v>1810</v>
      </c>
      <c r="K225" s="636" t="s">
        <v>1797</v>
      </c>
      <c r="L225" s="635" t="s">
        <v>2578</v>
      </c>
      <c r="M225" s="628">
        <v>1.1890000000000001</v>
      </c>
      <c r="N225" s="44">
        <v>6</v>
      </c>
      <c r="O225" s="210"/>
      <c r="P225" s="210"/>
      <c r="Q225" s="49"/>
      <c r="R225" s="123"/>
      <c r="S225" s="51"/>
      <c r="T225" s="52"/>
      <c r="U225" s="124"/>
      <c r="V225" s="54"/>
      <c r="W225" s="520"/>
      <c r="X225" s="56"/>
      <c r="Y225" s="57"/>
      <c r="Z225" s="58"/>
      <c r="AA225" s="561"/>
      <c r="AB225" s="563"/>
      <c r="AC225" s="311"/>
      <c r="AD225" s="213">
        <f t="shared" si="297"/>
        <v>0</v>
      </c>
      <c r="AE225" s="61">
        <f t="shared" ref="AE225:AE241" si="321">N225*AD225</f>
        <v>0</v>
      </c>
      <c r="AF225" s="62"/>
      <c r="AG225" s="62"/>
      <c r="AH225" s="63"/>
      <c r="AI225" s="590"/>
      <c r="AJ225" s="149"/>
      <c r="AK225" s="149"/>
      <c r="AL225" s="516"/>
      <c r="AM225" s="510"/>
      <c r="AN225" s="62">
        <f>ROUND(CEILING(AR225*('Summary '!$J$4/100+1),5),0)-1</f>
        <v>124</v>
      </c>
      <c r="AO225" s="63">
        <f t="shared" si="299"/>
        <v>0</v>
      </c>
      <c r="AP225" s="63">
        <f t="shared" si="300"/>
        <v>0</v>
      </c>
      <c r="AQ225" s="667"/>
      <c r="AR225" s="62">
        <v>99</v>
      </c>
      <c r="AS225" s="62"/>
      <c r="AT225" s="514"/>
      <c r="AU225" s="515"/>
      <c r="AV225" s="511">
        <f t="shared" si="303"/>
        <v>99</v>
      </c>
      <c r="AW225" s="511">
        <f t="shared" si="304"/>
        <v>99</v>
      </c>
      <c r="AX225" s="64"/>
      <c r="AY225" s="65"/>
      <c r="AZ225" s="538"/>
      <c r="BA225" s="562"/>
      <c r="BB225" s="291"/>
      <c r="BC225" s="45">
        <f t="shared" si="305"/>
        <v>0</v>
      </c>
      <c r="BD225" s="44">
        <f t="shared" si="306"/>
        <v>0</v>
      </c>
      <c r="BE225" s="512">
        <f t="shared" si="307"/>
        <v>99</v>
      </c>
      <c r="BF225" s="400"/>
      <c r="BG225" s="210">
        <f t="shared" si="298"/>
        <v>0</v>
      </c>
      <c r="BH225" s="512">
        <f t="shared" si="308"/>
        <v>108.9</v>
      </c>
      <c r="BI225" s="400"/>
      <c r="BJ225" s="44">
        <f t="shared" si="309"/>
        <v>0</v>
      </c>
      <c r="BK225" s="512">
        <f t="shared" si="310"/>
        <v>113.85</v>
      </c>
      <c r="BL225" s="400"/>
      <c r="BM225" s="210">
        <f t="shared" si="311"/>
        <v>0</v>
      </c>
      <c r="BN225" s="512">
        <f t="shared" si="312"/>
        <v>118.8</v>
      </c>
      <c r="BO225" s="397">
        <f t="shared" si="313"/>
        <v>0</v>
      </c>
      <c r="BP225" s="210">
        <f t="shared" si="314"/>
        <v>0</v>
      </c>
      <c r="BQ225" s="44">
        <f t="shared" si="315"/>
        <v>0</v>
      </c>
      <c r="BR225" s="215">
        <v>3043</v>
      </c>
      <c r="JY225" s="3"/>
      <c r="JZ225" s="3"/>
      <c r="KA225" s="3"/>
      <c r="KB225" s="3"/>
      <c r="KC225" s="3"/>
      <c r="KD225" s="3"/>
      <c r="KE225" s="3"/>
      <c r="KF225" s="3"/>
      <c r="KG225" s="3"/>
    </row>
    <row r="226" spans="1:293" ht="13" customHeight="1">
      <c r="A226" s="44" t="str">
        <f t="shared" si="320"/>
        <v>SQ63041</v>
      </c>
      <c r="B226" s="264" t="s">
        <v>1079</v>
      </c>
      <c r="C226" s="264" t="s">
        <v>1021</v>
      </c>
      <c r="D226" s="264" t="s">
        <v>2291</v>
      </c>
      <c r="E226" s="403"/>
      <c r="F226" s="615" t="s">
        <v>58</v>
      </c>
      <c r="G226" s="614" t="s">
        <v>76</v>
      </c>
      <c r="H226" s="619" t="s">
        <v>1785</v>
      </c>
      <c r="I226" s="623" t="s">
        <v>1819</v>
      </c>
      <c r="J226" s="636" t="s">
        <v>1810</v>
      </c>
      <c r="K226" s="636" t="s">
        <v>1797</v>
      </c>
      <c r="L226" s="635" t="s">
        <v>2578</v>
      </c>
      <c r="M226" s="628">
        <v>4.8470000000000004</v>
      </c>
      <c r="N226" s="44">
        <v>10</v>
      </c>
      <c r="O226" s="210"/>
      <c r="P226" s="210"/>
      <c r="Q226" s="49"/>
      <c r="R226" s="123"/>
      <c r="S226" s="51"/>
      <c r="T226" s="52"/>
      <c r="U226" s="124"/>
      <c r="V226" s="54"/>
      <c r="W226" s="520"/>
      <c r="X226" s="56"/>
      <c r="Y226" s="57"/>
      <c r="Z226" s="58"/>
      <c r="AA226" s="561"/>
      <c r="AB226" s="563"/>
      <c r="AC226" s="311"/>
      <c r="AD226" s="213">
        <f t="shared" si="297"/>
        <v>0</v>
      </c>
      <c r="AE226" s="61">
        <f t="shared" si="321"/>
        <v>0</v>
      </c>
      <c r="AF226" s="62"/>
      <c r="AG226" s="62"/>
      <c r="AH226" s="63"/>
      <c r="AI226" s="590"/>
      <c r="AJ226" s="149"/>
      <c r="AK226" s="149"/>
      <c r="AL226" s="516"/>
      <c r="AM226" s="510"/>
      <c r="AN226" s="62">
        <f>ROUND(CEILING(AR226*('Summary '!$J$4/100+1),5),0)-1</f>
        <v>399</v>
      </c>
      <c r="AO226" s="63">
        <f t="shared" si="299"/>
        <v>0</v>
      </c>
      <c r="AP226" s="63">
        <f t="shared" si="300"/>
        <v>0</v>
      </c>
      <c r="AQ226" s="667"/>
      <c r="AR226" s="62">
        <v>324</v>
      </c>
      <c r="AS226" s="62"/>
      <c r="AT226" s="514"/>
      <c r="AU226" s="515"/>
      <c r="AV226" s="511">
        <f t="shared" si="303"/>
        <v>324</v>
      </c>
      <c r="AW226" s="511">
        <f t="shared" si="304"/>
        <v>324</v>
      </c>
      <c r="AX226" s="64"/>
      <c r="AY226" s="65"/>
      <c r="AZ226" s="538"/>
      <c r="BA226" s="562"/>
      <c r="BB226" s="291"/>
      <c r="BC226" s="45">
        <f t="shared" si="305"/>
        <v>0</v>
      </c>
      <c r="BD226" s="44">
        <f t="shared" si="306"/>
        <v>0</v>
      </c>
      <c r="BE226" s="512">
        <f t="shared" si="307"/>
        <v>324</v>
      </c>
      <c r="BF226" s="400"/>
      <c r="BG226" s="210">
        <f t="shared" si="298"/>
        <v>0</v>
      </c>
      <c r="BH226" s="512">
        <f t="shared" si="308"/>
        <v>356.40000000000003</v>
      </c>
      <c r="BI226" s="400"/>
      <c r="BJ226" s="44">
        <f t="shared" si="309"/>
        <v>0</v>
      </c>
      <c r="BK226" s="512">
        <f t="shared" si="310"/>
        <v>372.59999999999997</v>
      </c>
      <c r="BL226" s="400"/>
      <c r="BM226" s="210">
        <f t="shared" si="311"/>
        <v>0</v>
      </c>
      <c r="BN226" s="512">
        <f t="shared" si="312"/>
        <v>388.8</v>
      </c>
      <c r="BO226" s="397">
        <f t="shared" si="313"/>
        <v>0</v>
      </c>
      <c r="BP226" s="210">
        <f t="shared" si="314"/>
        <v>0</v>
      </c>
      <c r="BQ226" s="44">
        <f t="shared" si="315"/>
        <v>0</v>
      </c>
      <c r="BR226" s="215">
        <v>3041</v>
      </c>
      <c r="JY226" s="3"/>
      <c r="JZ226" s="3"/>
      <c r="KA226" s="3"/>
      <c r="KB226" s="3"/>
      <c r="KC226" s="3"/>
      <c r="KD226" s="3"/>
      <c r="KE226" s="3"/>
      <c r="KF226" s="3"/>
      <c r="KG226" s="3"/>
    </row>
    <row r="227" spans="1:293" ht="13" customHeight="1">
      <c r="A227" s="44" t="str">
        <f t="shared" si="320"/>
        <v>SQ63042</v>
      </c>
      <c r="B227" s="264" t="s">
        <v>1079</v>
      </c>
      <c r="C227" s="264" t="s">
        <v>1022</v>
      </c>
      <c r="D227" s="264" t="s">
        <v>2291</v>
      </c>
      <c r="E227" s="403"/>
      <c r="F227" s="615" t="s">
        <v>58</v>
      </c>
      <c r="G227" s="614" t="s">
        <v>76</v>
      </c>
      <c r="H227" s="619" t="s">
        <v>1785</v>
      </c>
      <c r="I227" s="623" t="s">
        <v>1819</v>
      </c>
      <c r="J227" s="636" t="s">
        <v>1810</v>
      </c>
      <c r="K227" s="636" t="s">
        <v>1797</v>
      </c>
      <c r="L227" s="635" t="s">
        <v>2578</v>
      </c>
      <c r="M227" s="628">
        <v>2.5859999999999999</v>
      </c>
      <c r="N227" s="44">
        <v>7</v>
      </c>
      <c r="O227" s="210"/>
      <c r="P227" s="210"/>
      <c r="Q227" s="49"/>
      <c r="R227" s="123"/>
      <c r="S227" s="51"/>
      <c r="T227" s="52"/>
      <c r="U227" s="124"/>
      <c r="V227" s="54"/>
      <c r="W227" s="520"/>
      <c r="X227" s="56"/>
      <c r="Y227" s="57"/>
      <c r="Z227" s="58"/>
      <c r="AA227" s="561"/>
      <c r="AB227" s="563"/>
      <c r="AC227" s="311"/>
      <c r="AD227" s="213">
        <f t="shared" si="297"/>
        <v>0</v>
      </c>
      <c r="AE227" s="61">
        <f t="shared" si="321"/>
        <v>0</v>
      </c>
      <c r="AF227" s="62"/>
      <c r="AG227" s="62"/>
      <c r="AH227" s="63"/>
      <c r="AI227" s="590"/>
      <c r="AJ227" s="149"/>
      <c r="AK227" s="149"/>
      <c r="AL227" s="516"/>
      <c r="AM227" s="510"/>
      <c r="AN227" s="62">
        <f>ROUND(CEILING(AR227*('Summary '!$J$4/100+1),5),0)-1</f>
        <v>224</v>
      </c>
      <c r="AO227" s="63">
        <f t="shared" si="299"/>
        <v>0</v>
      </c>
      <c r="AP227" s="63">
        <f t="shared" si="300"/>
        <v>0</v>
      </c>
      <c r="AQ227" s="667"/>
      <c r="AR227" s="62">
        <v>184</v>
      </c>
      <c r="AS227" s="62"/>
      <c r="AT227" s="514"/>
      <c r="AU227" s="515"/>
      <c r="AV227" s="511">
        <f t="shared" si="303"/>
        <v>184</v>
      </c>
      <c r="AW227" s="511">
        <f t="shared" si="304"/>
        <v>184</v>
      </c>
      <c r="AX227" s="64"/>
      <c r="AY227" s="65"/>
      <c r="AZ227" s="538"/>
      <c r="BA227" s="562"/>
      <c r="BB227" s="291"/>
      <c r="BC227" s="45">
        <f t="shared" si="305"/>
        <v>0</v>
      </c>
      <c r="BD227" s="44">
        <f t="shared" si="306"/>
        <v>0</v>
      </c>
      <c r="BE227" s="512">
        <f t="shared" si="307"/>
        <v>184</v>
      </c>
      <c r="BF227" s="400"/>
      <c r="BG227" s="210">
        <f t="shared" si="298"/>
        <v>0</v>
      </c>
      <c r="BH227" s="512">
        <f t="shared" si="308"/>
        <v>202.4</v>
      </c>
      <c r="BI227" s="400"/>
      <c r="BJ227" s="44">
        <f t="shared" si="309"/>
        <v>0</v>
      </c>
      <c r="BK227" s="512">
        <f t="shared" si="310"/>
        <v>211.6</v>
      </c>
      <c r="BL227" s="400"/>
      <c r="BM227" s="210">
        <f t="shared" si="311"/>
        <v>0</v>
      </c>
      <c r="BN227" s="512">
        <f t="shared" si="312"/>
        <v>220.79999999999998</v>
      </c>
      <c r="BO227" s="397">
        <f t="shared" si="313"/>
        <v>0</v>
      </c>
      <c r="BP227" s="210">
        <f t="shared" si="314"/>
        <v>0</v>
      </c>
      <c r="BQ227" s="44">
        <f t="shared" si="315"/>
        <v>0</v>
      </c>
      <c r="BR227" s="215">
        <v>3042</v>
      </c>
      <c r="JY227" s="3"/>
      <c r="JZ227" s="3"/>
      <c r="KA227" s="3"/>
      <c r="KB227" s="3"/>
      <c r="KC227" s="3"/>
      <c r="KD227" s="3"/>
      <c r="KE227" s="3"/>
      <c r="KF227" s="3"/>
      <c r="KG227" s="3"/>
    </row>
    <row r="228" spans="1:293" ht="13" customHeight="1">
      <c r="A228" s="44" t="str">
        <f t="shared" si="320"/>
        <v>SQ63059</v>
      </c>
      <c r="B228" s="264" t="s">
        <v>1079</v>
      </c>
      <c r="C228" s="264" t="s">
        <v>1023</v>
      </c>
      <c r="D228" s="264" t="s">
        <v>2291</v>
      </c>
      <c r="E228" s="403"/>
      <c r="F228" s="615" t="s">
        <v>1788</v>
      </c>
      <c r="G228" s="615" t="s">
        <v>73</v>
      </c>
      <c r="H228" s="619" t="s">
        <v>1785</v>
      </c>
      <c r="I228" s="623" t="s">
        <v>1819</v>
      </c>
      <c r="J228" s="636" t="s">
        <v>1810</v>
      </c>
      <c r="K228" s="636" t="s">
        <v>1797</v>
      </c>
      <c r="L228" s="635" t="s">
        <v>2578</v>
      </c>
      <c r="M228" s="628">
        <v>1.08</v>
      </c>
      <c r="N228" s="44">
        <v>9</v>
      </c>
      <c r="O228" s="210"/>
      <c r="P228" s="210"/>
      <c r="Q228" s="49"/>
      <c r="R228" s="123"/>
      <c r="S228" s="51"/>
      <c r="T228" s="52"/>
      <c r="U228" s="124"/>
      <c r="V228" s="54"/>
      <c r="W228" s="520"/>
      <c r="X228" s="56"/>
      <c r="Y228" s="57"/>
      <c r="Z228" s="58"/>
      <c r="AA228" s="561"/>
      <c r="AB228" s="563"/>
      <c r="AC228" s="311"/>
      <c r="AD228" s="213">
        <f t="shared" si="297"/>
        <v>0</v>
      </c>
      <c r="AE228" s="61">
        <f t="shared" si="321"/>
        <v>0</v>
      </c>
      <c r="AF228" s="62"/>
      <c r="AG228" s="62"/>
      <c r="AH228" s="63"/>
      <c r="AI228" s="590"/>
      <c r="AJ228" s="149"/>
      <c r="AK228" s="149"/>
      <c r="AL228" s="516"/>
      <c r="AM228" s="510"/>
      <c r="AN228" s="62">
        <f>ROUND(CEILING(AR228*('Summary '!$J$4/100+1),5),0)-1</f>
        <v>124</v>
      </c>
      <c r="AO228" s="63">
        <f t="shared" si="299"/>
        <v>0</v>
      </c>
      <c r="AP228" s="63">
        <f t="shared" si="300"/>
        <v>0</v>
      </c>
      <c r="AQ228" s="667"/>
      <c r="AR228" s="62">
        <v>99</v>
      </c>
      <c r="AS228" s="62"/>
      <c r="AT228" s="514"/>
      <c r="AU228" s="515"/>
      <c r="AV228" s="511">
        <f t="shared" si="303"/>
        <v>99</v>
      </c>
      <c r="AW228" s="511">
        <f t="shared" si="304"/>
        <v>99</v>
      </c>
      <c r="AX228" s="64"/>
      <c r="AY228" s="65"/>
      <c r="AZ228" s="538"/>
      <c r="BA228" s="562"/>
      <c r="BB228" s="291"/>
      <c r="BC228" s="45">
        <f t="shared" si="305"/>
        <v>0</v>
      </c>
      <c r="BD228" s="44">
        <f t="shared" si="306"/>
        <v>0</v>
      </c>
      <c r="BE228" s="512">
        <f t="shared" si="307"/>
        <v>99</v>
      </c>
      <c r="BF228" s="400"/>
      <c r="BG228" s="210">
        <f t="shared" si="298"/>
        <v>0</v>
      </c>
      <c r="BH228" s="512">
        <f t="shared" si="308"/>
        <v>108.9</v>
      </c>
      <c r="BI228" s="400"/>
      <c r="BJ228" s="44">
        <f t="shared" si="309"/>
        <v>0</v>
      </c>
      <c r="BK228" s="512">
        <f t="shared" si="310"/>
        <v>113.85</v>
      </c>
      <c r="BL228" s="400"/>
      <c r="BM228" s="210">
        <f t="shared" si="311"/>
        <v>0</v>
      </c>
      <c r="BN228" s="512">
        <f t="shared" si="312"/>
        <v>118.8</v>
      </c>
      <c r="BO228" s="397">
        <f t="shared" si="313"/>
        <v>0</v>
      </c>
      <c r="BP228" s="210">
        <f t="shared" si="314"/>
        <v>0</v>
      </c>
      <c r="BQ228" s="44">
        <f t="shared" si="315"/>
        <v>0</v>
      </c>
      <c r="BR228" s="215">
        <v>3059</v>
      </c>
      <c r="JY228" s="3"/>
      <c r="JZ228" s="3"/>
      <c r="KA228" s="3"/>
      <c r="KB228" s="3"/>
      <c r="KC228" s="3"/>
      <c r="KD228" s="3"/>
      <c r="KE228" s="3"/>
      <c r="KF228" s="3"/>
      <c r="KG228" s="3"/>
    </row>
    <row r="229" spans="1:293" ht="13" customHeight="1">
      <c r="A229" s="44" t="str">
        <f>"SQ6"&amp;REPT(0,4-LEN(BR229))&amp;BR229</f>
        <v>SQ63045</v>
      </c>
      <c r="B229" s="264" t="s">
        <v>1079</v>
      </c>
      <c r="C229" s="264" t="s">
        <v>1024</v>
      </c>
      <c r="D229" s="264" t="s">
        <v>2291</v>
      </c>
      <c r="E229" s="403"/>
      <c r="F229" s="615" t="s">
        <v>1788</v>
      </c>
      <c r="G229" s="615" t="s">
        <v>73</v>
      </c>
      <c r="H229" s="619" t="s">
        <v>1785</v>
      </c>
      <c r="I229" s="623" t="s">
        <v>1819</v>
      </c>
      <c r="J229" s="636" t="s">
        <v>1810</v>
      </c>
      <c r="K229" s="636" t="s">
        <v>1797</v>
      </c>
      <c r="L229" s="635" t="s">
        <v>2578</v>
      </c>
      <c r="M229" s="628">
        <v>1.478</v>
      </c>
      <c r="N229" s="44">
        <v>5</v>
      </c>
      <c r="O229" s="210"/>
      <c r="P229" s="210"/>
      <c r="Q229" s="49"/>
      <c r="R229" s="123"/>
      <c r="S229" s="51"/>
      <c r="T229" s="52"/>
      <c r="U229" s="124"/>
      <c r="V229" s="54"/>
      <c r="W229" s="520"/>
      <c r="X229" s="56"/>
      <c r="Y229" s="57"/>
      <c r="Z229" s="58"/>
      <c r="AA229" s="561"/>
      <c r="AB229" s="563"/>
      <c r="AC229" s="311"/>
      <c r="AD229" s="213">
        <f t="shared" si="297"/>
        <v>0</v>
      </c>
      <c r="AE229" s="61">
        <f>N229*AD229</f>
        <v>0</v>
      </c>
      <c r="AF229" s="62"/>
      <c r="AG229" s="62"/>
      <c r="AH229" s="63"/>
      <c r="AI229" s="590"/>
      <c r="AJ229" s="149"/>
      <c r="AK229" s="149"/>
      <c r="AL229" s="516"/>
      <c r="AM229" s="510"/>
      <c r="AN229" s="62">
        <f>ROUND(CEILING(AR229*('Summary '!$J$4/100+1),5),0)-1</f>
        <v>154</v>
      </c>
      <c r="AO229" s="63">
        <f t="shared" si="299"/>
        <v>0</v>
      </c>
      <c r="AP229" s="63">
        <f t="shared" si="300"/>
        <v>0</v>
      </c>
      <c r="AQ229" s="667"/>
      <c r="AR229" s="62">
        <v>124</v>
      </c>
      <c r="AS229" s="62"/>
      <c r="AT229" s="514"/>
      <c r="AU229" s="515"/>
      <c r="AV229" s="511">
        <f t="shared" si="303"/>
        <v>124</v>
      </c>
      <c r="AW229" s="511">
        <f t="shared" si="304"/>
        <v>124</v>
      </c>
      <c r="AX229" s="64"/>
      <c r="AY229" s="65"/>
      <c r="AZ229" s="538"/>
      <c r="BA229" s="562"/>
      <c r="BB229" s="291"/>
      <c r="BC229" s="45">
        <f t="shared" si="305"/>
        <v>0</v>
      </c>
      <c r="BD229" s="44">
        <f t="shared" si="306"/>
        <v>0</v>
      </c>
      <c r="BE229" s="512">
        <f t="shared" si="307"/>
        <v>124</v>
      </c>
      <c r="BF229" s="400"/>
      <c r="BG229" s="210">
        <f t="shared" si="298"/>
        <v>0</v>
      </c>
      <c r="BH229" s="512">
        <f t="shared" si="308"/>
        <v>136.4</v>
      </c>
      <c r="BI229" s="400"/>
      <c r="BJ229" s="44">
        <f t="shared" si="309"/>
        <v>0</v>
      </c>
      <c r="BK229" s="512">
        <f t="shared" si="310"/>
        <v>142.6</v>
      </c>
      <c r="BL229" s="400"/>
      <c r="BM229" s="210">
        <f t="shared" si="311"/>
        <v>0</v>
      </c>
      <c r="BN229" s="512">
        <f t="shared" si="312"/>
        <v>148.79999999999998</v>
      </c>
      <c r="BO229" s="397">
        <f t="shared" si="313"/>
        <v>0</v>
      </c>
      <c r="BP229" s="210">
        <f t="shared" si="314"/>
        <v>0</v>
      </c>
      <c r="BQ229" s="44">
        <f t="shared" si="315"/>
        <v>0</v>
      </c>
      <c r="BR229" s="215">
        <v>3045</v>
      </c>
      <c r="JY229" s="3"/>
      <c r="JZ229" s="3"/>
      <c r="KA229" s="3"/>
      <c r="KB229" s="3"/>
      <c r="KC229" s="3"/>
      <c r="KD229" s="3"/>
      <c r="KE229" s="3"/>
      <c r="KF229" s="3"/>
      <c r="KG229" s="3"/>
    </row>
    <row r="230" spans="1:293" ht="13" customHeight="1">
      <c r="A230" s="44" t="str">
        <f t="shared" si="320"/>
        <v>SQ63180</v>
      </c>
      <c r="B230" s="264" t="s">
        <v>1079</v>
      </c>
      <c r="C230" s="264" t="s">
        <v>1389</v>
      </c>
      <c r="D230" s="264" t="s">
        <v>2291</v>
      </c>
      <c r="E230" s="468"/>
      <c r="F230" s="615" t="s">
        <v>1788</v>
      </c>
      <c r="G230" s="615" t="s">
        <v>76</v>
      </c>
      <c r="H230" s="619" t="s">
        <v>1785</v>
      </c>
      <c r="I230" s="623" t="s">
        <v>1819</v>
      </c>
      <c r="J230" s="636" t="s">
        <v>1810</v>
      </c>
      <c r="K230" s="636" t="s">
        <v>1797</v>
      </c>
      <c r="L230" s="635" t="s">
        <v>2578</v>
      </c>
      <c r="M230" s="628">
        <v>1.814368</v>
      </c>
      <c r="N230" s="44">
        <v>10</v>
      </c>
      <c r="O230" s="210"/>
      <c r="P230" s="210"/>
      <c r="Q230" s="49"/>
      <c r="R230" s="123"/>
      <c r="S230" s="51"/>
      <c r="T230" s="52"/>
      <c r="U230" s="124"/>
      <c r="V230" s="54"/>
      <c r="W230" s="520"/>
      <c r="X230" s="56"/>
      <c r="Y230" s="57"/>
      <c r="Z230" s="58"/>
      <c r="AA230" s="561"/>
      <c r="AB230" s="563"/>
      <c r="AC230" s="311"/>
      <c r="AD230" s="213">
        <f t="shared" si="297"/>
        <v>0</v>
      </c>
      <c r="AE230" s="61">
        <f t="shared" si="321"/>
        <v>0</v>
      </c>
      <c r="AF230" s="62"/>
      <c r="AG230" s="62"/>
      <c r="AH230" s="63"/>
      <c r="AI230" s="590"/>
      <c r="AJ230" s="149"/>
      <c r="AK230" s="149"/>
      <c r="AL230" s="516"/>
      <c r="AM230" s="510"/>
      <c r="AN230" s="62">
        <f>ROUND(CEILING(AR230*('Summary '!$J$4/100+1),5),0)-1</f>
        <v>184</v>
      </c>
      <c r="AO230" s="63">
        <f t="shared" si="299"/>
        <v>0</v>
      </c>
      <c r="AP230" s="63">
        <f t="shared" si="300"/>
        <v>0</v>
      </c>
      <c r="AQ230" s="667"/>
      <c r="AR230" s="62">
        <v>149</v>
      </c>
      <c r="AS230" s="62"/>
      <c r="AT230" s="514"/>
      <c r="AU230" s="515"/>
      <c r="AV230" s="511">
        <f t="shared" si="303"/>
        <v>149</v>
      </c>
      <c r="AW230" s="511">
        <f t="shared" si="304"/>
        <v>149</v>
      </c>
      <c r="AX230" s="64"/>
      <c r="AY230" s="65"/>
      <c r="AZ230" s="538"/>
      <c r="BA230" s="562"/>
      <c r="BB230" s="291"/>
      <c r="BC230" s="45">
        <f t="shared" si="305"/>
        <v>0</v>
      </c>
      <c r="BD230" s="44">
        <f t="shared" si="306"/>
        <v>0</v>
      </c>
      <c r="BE230" s="512">
        <f t="shared" si="307"/>
        <v>149</v>
      </c>
      <c r="BF230" s="400"/>
      <c r="BG230" s="210">
        <f t="shared" si="298"/>
        <v>0</v>
      </c>
      <c r="BH230" s="512">
        <f t="shared" si="308"/>
        <v>163.9</v>
      </c>
      <c r="BI230" s="400"/>
      <c r="BJ230" s="44">
        <f t="shared" si="309"/>
        <v>0</v>
      </c>
      <c r="BK230" s="512">
        <f t="shared" si="310"/>
        <v>171.35</v>
      </c>
      <c r="BL230" s="400"/>
      <c r="BM230" s="210">
        <f t="shared" si="311"/>
        <v>0</v>
      </c>
      <c r="BN230" s="512">
        <f t="shared" si="312"/>
        <v>178.79999999999998</v>
      </c>
      <c r="BO230" s="397">
        <f t="shared" si="313"/>
        <v>0</v>
      </c>
      <c r="BP230" s="210">
        <f t="shared" si="314"/>
        <v>0</v>
      </c>
      <c r="BQ230" s="44">
        <f t="shared" si="315"/>
        <v>0</v>
      </c>
      <c r="BR230" s="215">
        <v>3180</v>
      </c>
      <c r="JY230" s="3"/>
      <c r="JZ230" s="3"/>
      <c r="KA230" s="3"/>
      <c r="KB230" s="3"/>
      <c r="KC230" s="3"/>
      <c r="KD230" s="3"/>
      <c r="KE230" s="3"/>
      <c r="KF230" s="3"/>
      <c r="KG230" s="3"/>
    </row>
    <row r="231" spans="1:293" ht="13" customHeight="1">
      <c r="A231" s="44" t="str">
        <f t="shared" si="320"/>
        <v>SQ63126</v>
      </c>
      <c r="B231" s="264" t="s">
        <v>2619</v>
      </c>
      <c r="C231" s="264" t="s">
        <v>1025</v>
      </c>
      <c r="D231" s="264" t="s">
        <v>2291</v>
      </c>
      <c r="E231" s="403"/>
      <c r="F231" s="615" t="s">
        <v>61</v>
      </c>
      <c r="G231" s="614" t="s">
        <v>99</v>
      </c>
      <c r="H231" s="617" t="s">
        <v>74</v>
      </c>
      <c r="I231" s="623" t="s">
        <v>1819</v>
      </c>
      <c r="J231" s="636" t="s">
        <v>1810</v>
      </c>
      <c r="K231" s="636" t="s">
        <v>1797</v>
      </c>
      <c r="L231" s="635" t="s">
        <v>2578</v>
      </c>
      <c r="M231" s="628">
        <v>2.7214999999999998</v>
      </c>
      <c r="N231" s="44">
        <v>1</v>
      </c>
      <c r="O231" s="210"/>
      <c r="P231" s="210"/>
      <c r="Q231" s="49"/>
      <c r="R231" s="123"/>
      <c r="S231" s="51"/>
      <c r="T231" s="52"/>
      <c r="U231" s="124"/>
      <c r="V231" s="54"/>
      <c r="W231" s="520"/>
      <c r="X231" s="56"/>
      <c r="Y231" s="57"/>
      <c r="Z231" s="58"/>
      <c r="AA231" s="561"/>
      <c r="AB231" s="563"/>
      <c r="AC231" s="311"/>
      <c r="AD231" s="213">
        <f t="shared" si="297"/>
        <v>0</v>
      </c>
      <c r="AE231" s="61">
        <f t="shared" si="321"/>
        <v>0</v>
      </c>
      <c r="AF231" s="62"/>
      <c r="AG231" s="62"/>
      <c r="AH231" s="63"/>
      <c r="AI231" s="149"/>
      <c r="AJ231" s="149"/>
      <c r="AK231" s="149"/>
      <c r="AL231" s="516"/>
      <c r="AM231" s="510"/>
      <c r="AN231" s="62">
        <f>ROUND(CEILING(AR231*('Summary '!$J$4/100+1),5),0)-1</f>
        <v>209</v>
      </c>
      <c r="AO231" s="63">
        <f t="shared" si="299"/>
        <v>0</v>
      </c>
      <c r="AP231" s="63">
        <f t="shared" si="300"/>
        <v>0</v>
      </c>
      <c r="AQ231" s="667"/>
      <c r="AR231" s="62">
        <v>169</v>
      </c>
      <c r="AS231" s="62"/>
      <c r="AT231" s="514"/>
      <c r="AU231" s="515"/>
      <c r="AV231" s="511">
        <f t="shared" si="303"/>
        <v>169</v>
      </c>
      <c r="AW231" s="511">
        <f t="shared" si="304"/>
        <v>169</v>
      </c>
      <c r="AX231" s="64"/>
      <c r="AY231" s="65"/>
      <c r="AZ231" s="538"/>
      <c r="BA231" s="562"/>
      <c r="BB231" s="291"/>
      <c r="BC231" s="45">
        <f t="shared" si="305"/>
        <v>0</v>
      </c>
      <c r="BD231" s="44">
        <f t="shared" si="306"/>
        <v>0</v>
      </c>
      <c r="BE231" s="512">
        <f t="shared" si="307"/>
        <v>169</v>
      </c>
      <c r="BF231" s="400"/>
      <c r="BG231" s="210">
        <f t="shared" si="298"/>
        <v>0</v>
      </c>
      <c r="BH231" s="512">
        <f t="shared" si="308"/>
        <v>185.9</v>
      </c>
      <c r="BI231" s="400"/>
      <c r="BJ231" s="44">
        <f t="shared" si="309"/>
        <v>0</v>
      </c>
      <c r="BK231" s="512">
        <f t="shared" si="310"/>
        <v>194.35</v>
      </c>
      <c r="BL231" s="400"/>
      <c r="BM231" s="210">
        <f t="shared" si="311"/>
        <v>0</v>
      </c>
      <c r="BN231" s="512">
        <f t="shared" si="312"/>
        <v>202.79999999999998</v>
      </c>
      <c r="BO231" s="397">
        <f t="shared" si="313"/>
        <v>0</v>
      </c>
      <c r="BP231" s="210">
        <f t="shared" si="314"/>
        <v>0</v>
      </c>
      <c r="BQ231" s="44">
        <f t="shared" si="315"/>
        <v>0</v>
      </c>
      <c r="BR231" s="215">
        <v>3126</v>
      </c>
      <c r="JY231" s="3"/>
      <c r="JZ231" s="3"/>
      <c r="KA231" s="3"/>
      <c r="KB231" s="3"/>
      <c r="KC231" s="3"/>
      <c r="KD231" s="3"/>
      <c r="KE231" s="3"/>
      <c r="KF231" s="3"/>
      <c r="KG231" s="3"/>
    </row>
    <row r="232" spans="1:293" ht="13" customHeight="1">
      <c r="A232" s="44" t="str">
        <f t="shared" si="320"/>
        <v>SQ63115</v>
      </c>
      <c r="B232" s="264" t="s">
        <v>2619</v>
      </c>
      <c r="C232" s="264" t="s">
        <v>1026</v>
      </c>
      <c r="D232" s="264" t="s">
        <v>2291</v>
      </c>
      <c r="E232" s="403"/>
      <c r="F232" s="615" t="s">
        <v>61</v>
      </c>
      <c r="G232" s="614" t="s">
        <v>99</v>
      </c>
      <c r="H232" s="617" t="s">
        <v>74</v>
      </c>
      <c r="I232" s="623" t="s">
        <v>1819</v>
      </c>
      <c r="J232" s="636" t="s">
        <v>1810</v>
      </c>
      <c r="K232" s="636" t="s">
        <v>1797</v>
      </c>
      <c r="L232" s="635" t="s">
        <v>2578</v>
      </c>
      <c r="M232" s="628">
        <v>3.0844</v>
      </c>
      <c r="N232" s="44">
        <v>1</v>
      </c>
      <c r="O232" s="210"/>
      <c r="P232" s="210"/>
      <c r="Q232" s="49"/>
      <c r="R232" s="123"/>
      <c r="S232" s="51"/>
      <c r="T232" s="52"/>
      <c r="U232" s="124"/>
      <c r="V232" s="54"/>
      <c r="W232" s="520"/>
      <c r="X232" s="56"/>
      <c r="Y232" s="57"/>
      <c r="Z232" s="58"/>
      <c r="AA232" s="561"/>
      <c r="AB232" s="563"/>
      <c r="AC232" s="311"/>
      <c r="AD232" s="213">
        <f t="shared" si="297"/>
        <v>0</v>
      </c>
      <c r="AE232" s="61">
        <f t="shared" si="321"/>
        <v>0</v>
      </c>
      <c r="AF232" s="62"/>
      <c r="AG232" s="62"/>
      <c r="AH232" s="63"/>
      <c r="AI232" s="149"/>
      <c r="AJ232" s="149"/>
      <c r="AK232" s="149"/>
      <c r="AL232" s="516"/>
      <c r="AM232" s="510"/>
      <c r="AN232" s="62">
        <f>ROUND(CEILING(AR232*('Summary '!$J$4/100+1),5),0)-1</f>
        <v>234</v>
      </c>
      <c r="AO232" s="63">
        <f t="shared" si="299"/>
        <v>0</v>
      </c>
      <c r="AP232" s="63">
        <f t="shared" si="300"/>
        <v>0</v>
      </c>
      <c r="AQ232" s="667"/>
      <c r="AR232" s="62">
        <v>189</v>
      </c>
      <c r="AS232" s="62"/>
      <c r="AT232" s="514"/>
      <c r="AU232" s="515"/>
      <c r="AV232" s="511">
        <f t="shared" si="303"/>
        <v>189</v>
      </c>
      <c r="AW232" s="511">
        <f t="shared" si="304"/>
        <v>189</v>
      </c>
      <c r="AX232" s="64"/>
      <c r="AY232" s="65"/>
      <c r="AZ232" s="538"/>
      <c r="BA232" s="562"/>
      <c r="BB232" s="291"/>
      <c r="BC232" s="45">
        <f t="shared" si="305"/>
        <v>0</v>
      </c>
      <c r="BD232" s="44">
        <f t="shared" si="306"/>
        <v>0</v>
      </c>
      <c r="BE232" s="512">
        <f t="shared" si="307"/>
        <v>189</v>
      </c>
      <c r="BF232" s="400"/>
      <c r="BG232" s="210">
        <f t="shared" si="298"/>
        <v>0</v>
      </c>
      <c r="BH232" s="512">
        <f t="shared" si="308"/>
        <v>207.9</v>
      </c>
      <c r="BI232" s="400"/>
      <c r="BJ232" s="44">
        <f t="shared" si="309"/>
        <v>0</v>
      </c>
      <c r="BK232" s="512">
        <f t="shared" si="310"/>
        <v>217.35</v>
      </c>
      <c r="BL232" s="400"/>
      <c r="BM232" s="210">
        <f t="shared" si="311"/>
        <v>0</v>
      </c>
      <c r="BN232" s="512">
        <f t="shared" si="312"/>
        <v>226.79999999999998</v>
      </c>
      <c r="BO232" s="397">
        <f t="shared" si="313"/>
        <v>0</v>
      </c>
      <c r="BP232" s="210">
        <f t="shared" si="314"/>
        <v>0</v>
      </c>
      <c r="BQ232" s="44">
        <f t="shared" si="315"/>
        <v>0</v>
      </c>
      <c r="BR232" s="215">
        <v>3115</v>
      </c>
      <c r="JY232" s="3"/>
      <c r="JZ232" s="3"/>
      <c r="KA232" s="3"/>
      <c r="KB232" s="3"/>
      <c r="KC232" s="3"/>
      <c r="KD232" s="3"/>
      <c r="KE232" s="3"/>
      <c r="KF232" s="3"/>
      <c r="KG232" s="3"/>
    </row>
    <row r="233" spans="1:293" ht="13" customHeight="1">
      <c r="A233" s="44" t="str">
        <f t="shared" si="320"/>
        <v>SQ63112</v>
      </c>
      <c r="B233" s="264" t="s">
        <v>2619</v>
      </c>
      <c r="C233" s="264" t="s">
        <v>1027</v>
      </c>
      <c r="D233" s="264" t="s">
        <v>2291</v>
      </c>
      <c r="E233" s="403"/>
      <c r="F233" s="615" t="s">
        <v>506</v>
      </c>
      <c r="G233" s="614" t="s">
        <v>99</v>
      </c>
      <c r="H233" s="618" t="s">
        <v>1828</v>
      </c>
      <c r="I233" s="623" t="s">
        <v>1819</v>
      </c>
      <c r="J233" s="636" t="s">
        <v>1810</v>
      </c>
      <c r="K233" s="636" t="s">
        <v>1797</v>
      </c>
      <c r="L233" s="635" t="s">
        <v>2578</v>
      </c>
      <c r="M233" s="628">
        <v>2.6987999999999999</v>
      </c>
      <c r="N233" s="44">
        <v>1</v>
      </c>
      <c r="O233" s="210"/>
      <c r="P233" s="210"/>
      <c r="Q233" s="49"/>
      <c r="R233" s="123"/>
      <c r="S233" s="51"/>
      <c r="T233" s="52"/>
      <c r="U233" s="124"/>
      <c r="V233" s="54"/>
      <c r="W233" s="520"/>
      <c r="X233" s="56"/>
      <c r="Y233" s="57"/>
      <c r="Z233" s="58"/>
      <c r="AA233" s="561"/>
      <c r="AB233" s="563"/>
      <c r="AC233" s="311"/>
      <c r="AD233" s="213">
        <f t="shared" si="297"/>
        <v>0</v>
      </c>
      <c r="AE233" s="61">
        <f t="shared" si="321"/>
        <v>0</v>
      </c>
      <c r="AF233" s="62"/>
      <c r="AG233" s="62"/>
      <c r="AH233" s="63"/>
      <c r="AI233" s="149"/>
      <c r="AJ233" s="149"/>
      <c r="AK233" s="149"/>
      <c r="AL233" s="516"/>
      <c r="AM233" s="510"/>
      <c r="AN233" s="62">
        <f>ROUND(CEILING(AR233*('Summary '!$J$4/100+1),5),0)-1</f>
        <v>209</v>
      </c>
      <c r="AO233" s="63">
        <f t="shared" si="299"/>
        <v>0</v>
      </c>
      <c r="AP233" s="63">
        <f t="shared" si="300"/>
        <v>0</v>
      </c>
      <c r="AQ233" s="667"/>
      <c r="AR233" s="62">
        <v>169</v>
      </c>
      <c r="AS233" s="62"/>
      <c r="AT233" s="514"/>
      <c r="AU233" s="515"/>
      <c r="AV233" s="511">
        <f t="shared" si="303"/>
        <v>169</v>
      </c>
      <c r="AW233" s="511">
        <f t="shared" si="304"/>
        <v>169</v>
      </c>
      <c r="AX233" s="64"/>
      <c r="AY233" s="65"/>
      <c r="AZ233" s="538"/>
      <c r="BA233" s="562"/>
      <c r="BB233" s="291"/>
      <c r="BC233" s="45">
        <f t="shared" si="305"/>
        <v>0</v>
      </c>
      <c r="BD233" s="44">
        <f t="shared" si="306"/>
        <v>0</v>
      </c>
      <c r="BE233" s="512">
        <f t="shared" si="307"/>
        <v>169</v>
      </c>
      <c r="BF233" s="400"/>
      <c r="BG233" s="210">
        <f t="shared" si="298"/>
        <v>0</v>
      </c>
      <c r="BH233" s="512">
        <f t="shared" si="308"/>
        <v>185.9</v>
      </c>
      <c r="BI233" s="400"/>
      <c r="BJ233" s="44">
        <f t="shared" si="309"/>
        <v>0</v>
      </c>
      <c r="BK233" s="512">
        <f t="shared" si="310"/>
        <v>194.35</v>
      </c>
      <c r="BL233" s="400"/>
      <c r="BM233" s="210">
        <f t="shared" si="311"/>
        <v>0</v>
      </c>
      <c r="BN233" s="512">
        <f t="shared" si="312"/>
        <v>202.79999999999998</v>
      </c>
      <c r="BO233" s="397">
        <f t="shared" si="313"/>
        <v>0</v>
      </c>
      <c r="BP233" s="210">
        <f t="shared" si="314"/>
        <v>0</v>
      </c>
      <c r="BQ233" s="44">
        <f t="shared" si="315"/>
        <v>0</v>
      </c>
      <c r="BR233" s="215">
        <v>3112</v>
      </c>
      <c r="JY233" s="3"/>
      <c r="JZ233" s="3"/>
      <c r="KA233" s="3"/>
      <c r="KB233" s="3"/>
      <c r="KC233" s="3"/>
      <c r="KD233" s="3"/>
      <c r="KE233" s="3"/>
      <c r="KF233" s="3"/>
      <c r="KG233" s="3"/>
    </row>
    <row r="234" spans="1:293" ht="13" customHeight="1">
      <c r="A234" s="44" t="str">
        <f t="shared" si="320"/>
        <v>SQ63121</v>
      </c>
      <c r="B234" s="264" t="s">
        <v>2619</v>
      </c>
      <c r="C234" s="264" t="s">
        <v>1028</v>
      </c>
      <c r="D234" s="264" t="s">
        <v>2291</v>
      </c>
      <c r="E234" s="403"/>
      <c r="F234" s="615" t="s">
        <v>506</v>
      </c>
      <c r="G234" s="614" t="s">
        <v>99</v>
      </c>
      <c r="H234" s="618" t="s">
        <v>1828</v>
      </c>
      <c r="I234" s="623" t="s">
        <v>1819</v>
      </c>
      <c r="J234" s="636" t="s">
        <v>1810</v>
      </c>
      <c r="K234" s="636" t="s">
        <v>1797</v>
      </c>
      <c r="L234" s="635" t="s">
        <v>2578</v>
      </c>
      <c r="M234" s="628">
        <v>2.2225999999999999</v>
      </c>
      <c r="N234" s="44">
        <v>1</v>
      </c>
      <c r="O234" s="210"/>
      <c r="P234" s="210"/>
      <c r="Q234" s="49"/>
      <c r="R234" s="123"/>
      <c r="S234" s="51"/>
      <c r="T234" s="52"/>
      <c r="U234" s="124"/>
      <c r="V234" s="54"/>
      <c r="W234" s="520"/>
      <c r="X234" s="56"/>
      <c r="Y234" s="57"/>
      <c r="Z234" s="58"/>
      <c r="AA234" s="561"/>
      <c r="AB234" s="563"/>
      <c r="AC234" s="311"/>
      <c r="AD234" s="213">
        <f t="shared" si="297"/>
        <v>0</v>
      </c>
      <c r="AE234" s="61">
        <f t="shared" si="321"/>
        <v>0</v>
      </c>
      <c r="AF234" s="62"/>
      <c r="AG234" s="62"/>
      <c r="AH234" s="63"/>
      <c r="AI234" s="149"/>
      <c r="AJ234" s="149"/>
      <c r="AK234" s="149"/>
      <c r="AL234" s="516"/>
      <c r="AM234" s="510"/>
      <c r="AN234" s="62">
        <f>ROUND(CEILING(AR234*('Summary '!$J$4/100+1),5),0)-1</f>
        <v>184</v>
      </c>
      <c r="AO234" s="63">
        <f t="shared" si="299"/>
        <v>0</v>
      </c>
      <c r="AP234" s="63">
        <f t="shared" si="300"/>
        <v>0</v>
      </c>
      <c r="AQ234" s="667"/>
      <c r="AR234" s="62">
        <v>149</v>
      </c>
      <c r="AS234" s="62"/>
      <c r="AT234" s="514"/>
      <c r="AU234" s="515"/>
      <c r="AV234" s="511">
        <f t="shared" si="303"/>
        <v>149</v>
      </c>
      <c r="AW234" s="511">
        <f t="shared" si="304"/>
        <v>149</v>
      </c>
      <c r="AX234" s="64"/>
      <c r="AY234" s="65"/>
      <c r="AZ234" s="538"/>
      <c r="BA234" s="562"/>
      <c r="BB234" s="291"/>
      <c r="BC234" s="45">
        <f t="shared" si="305"/>
        <v>0</v>
      </c>
      <c r="BD234" s="44">
        <f t="shared" si="306"/>
        <v>0</v>
      </c>
      <c r="BE234" s="512">
        <f t="shared" si="307"/>
        <v>149</v>
      </c>
      <c r="BF234" s="400"/>
      <c r="BG234" s="210">
        <f t="shared" si="298"/>
        <v>0</v>
      </c>
      <c r="BH234" s="512">
        <f t="shared" si="308"/>
        <v>163.9</v>
      </c>
      <c r="BI234" s="400"/>
      <c r="BJ234" s="44">
        <f t="shared" si="309"/>
        <v>0</v>
      </c>
      <c r="BK234" s="512">
        <f t="shared" si="310"/>
        <v>171.35</v>
      </c>
      <c r="BL234" s="400"/>
      <c r="BM234" s="210">
        <f t="shared" si="311"/>
        <v>0</v>
      </c>
      <c r="BN234" s="512">
        <f t="shared" si="312"/>
        <v>178.79999999999998</v>
      </c>
      <c r="BO234" s="397">
        <f t="shared" si="313"/>
        <v>0</v>
      </c>
      <c r="BP234" s="210">
        <f t="shared" si="314"/>
        <v>0</v>
      </c>
      <c r="BQ234" s="44">
        <f t="shared" si="315"/>
        <v>0</v>
      </c>
      <c r="BR234" s="215">
        <v>3121</v>
      </c>
      <c r="JY234" s="3"/>
      <c r="JZ234" s="3"/>
      <c r="KA234" s="3"/>
      <c r="KB234" s="3"/>
      <c r="KC234" s="3"/>
      <c r="KD234" s="3"/>
      <c r="KE234" s="3"/>
      <c r="KF234" s="3"/>
      <c r="KG234" s="3"/>
    </row>
    <row r="235" spans="1:293" ht="13" customHeight="1">
      <c r="A235" s="44" t="str">
        <f t="shared" si="320"/>
        <v>SQ63053</v>
      </c>
      <c r="B235" s="264" t="s">
        <v>2619</v>
      </c>
      <c r="C235" s="264" t="s">
        <v>1029</v>
      </c>
      <c r="D235" s="264" t="s">
        <v>2291</v>
      </c>
      <c r="E235" s="403"/>
      <c r="F235" s="615" t="s">
        <v>61</v>
      </c>
      <c r="G235" s="614" t="s">
        <v>87</v>
      </c>
      <c r="H235" s="617" t="s">
        <v>74</v>
      </c>
      <c r="I235" s="623" t="s">
        <v>1819</v>
      </c>
      <c r="J235" s="636" t="s">
        <v>1810</v>
      </c>
      <c r="K235" s="636" t="s">
        <v>1797</v>
      </c>
      <c r="L235" s="635" t="s">
        <v>2578</v>
      </c>
      <c r="M235" s="628">
        <v>1.196</v>
      </c>
      <c r="N235" s="44">
        <v>1</v>
      </c>
      <c r="O235" s="210"/>
      <c r="P235" s="210"/>
      <c r="Q235" s="49"/>
      <c r="R235" s="123"/>
      <c r="S235" s="51"/>
      <c r="T235" s="52"/>
      <c r="U235" s="124"/>
      <c r="V235" s="54"/>
      <c r="W235" s="520"/>
      <c r="X235" s="56"/>
      <c r="Y235" s="57"/>
      <c r="Z235" s="58"/>
      <c r="AA235" s="561"/>
      <c r="AB235" s="563"/>
      <c r="AC235" s="311"/>
      <c r="AD235" s="213">
        <f t="shared" si="297"/>
        <v>0</v>
      </c>
      <c r="AE235" s="61">
        <f t="shared" si="321"/>
        <v>0</v>
      </c>
      <c r="AF235" s="62"/>
      <c r="AG235" s="62"/>
      <c r="AH235" s="63"/>
      <c r="AI235" s="590"/>
      <c r="AJ235" s="149"/>
      <c r="AK235" s="149"/>
      <c r="AL235" s="516"/>
      <c r="AM235" s="510"/>
      <c r="AN235" s="62">
        <f>ROUND(CEILING(AR235*('Summary '!$J$4/100+1),5),0)-1</f>
        <v>149</v>
      </c>
      <c r="AO235" s="63">
        <f t="shared" si="299"/>
        <v>0</v>
      </c>
      <c r="AP235" s="63">
        <f t="shared" si="300"/>
        <v>0</v>
      </c>
      <c r="AQ235" s="667"/>
      <c r="AR235" s="62">
        <v>119</v>
      </c>
      <c r="AS235" s="62"/>
      <c r="AT235" s="514"/>
      <c r="AU235" s="515"/>
      <c r="AV235" s="511">
        <f t="shared" si="303"/>
        <v>119</v>
      </c>
      <c r="AW235" s="511">
        <f t="shared" si="304"/>
        <v>119</v>
      </c>
      <c r="AX235" s="64"/>
      <c r="AY235" s="65"/>
      <c r="AZ235" s="538"/>
      <c r="BA235" s="562"/>
      <c r="BB235" s="291"/>
      <c r="BC235" s="45">
        <f t="shared" si="305"/>
        <v>0</v>
      </c>
      <c r="BD235" s="44">
        <f t="shared" si="306"/>
        <v>0</v>
      </c>
      <c r="BE235" s="512">
        <f t="shared" si="307"/>
        <v>119</v>
      </c>
      <c r="BF235" s="400"/>
      <c r="BG235" s="210">
        <f t="shared" si="298"/>
        <v>0</v>
      </c>
      <c r="BH235" s="512">
        <f t="shared" si="308"/>
        <v>130.9</v>
      </c>
      <c r="BI235" s="400"/>
      <c r="BJ235" s="44">
        <f t="shared" si="309"/>
        <v>0</v>
      </c>
      <c r="BK235" s="512">
        <f t="shared" si="310"/>
        <v>136.85</v>
      </c>
      <c r="BL235" s="400"/>
      <c r="BM235" s="210">
        <f t="shared" si="311"/>
        <v>0</v>
      </c>
      <c r="BN235" s="512">
        <f t="shared" si="312"/>
        <v>142.79999999999998</v>
      </c>
      <c r="BO235" s="397">
        <f t="shared" si="313"/>
        <v>0</v>
      </c>
      <c r="BP235" s="210">
        <f t="shared" si="314"/>
        <v>0</v>
      </c>
      <c r="BQ235" s="44">
        <f t="shared" si="315"/>
        <v>0</v>
      </c>
      <c r="BR235" s="215">
        <v>3053</v>
      </c>
      <c r="JY235" s="3"/>
      <c r="JZ235" s="3"/>
      <c r="KA235" s="3"/>
      <c r="KB235" s="3"/>
      <c r="KC235" s="3"/>
      <c r="KD235" s="3"/>
      <c r="KE235" s="3"/>
      <c r="KF235" s="3"/>
      <c r="KG235" s="3"/>
    </row>
    <row r="236" spans="1:293" ht="13" customHeight="1">
      <c r="A236" s="44" t="str">
        <f t="shared" si="320"/>
        <v>SQ63054</v>
      </c>
      <c r="B236" s="264" t="s">
        <v>2619</v>
      </c>
      <c r="C236" s="264" t="s">
        <v>1030</v>
      </c>
      <c r="D236" s="264" t="s">
        <v>2291</v>
      </c>
      <c r="E236" s="403"/>
      <c r="F236" s="615" t="s">
        <v>506</v>
      </c>
      <c r="G236" s="614" t="s">
        <v>76</v>
      </c>
      <c r="H236" s="618" t="s">
        <v>1828</v>
      </c>
      <c r="I236" s="623" t="s">
        <v>1819</v>
      </c>
      <c r="J236" s="636" t="s">
        <v>1810</v>
      </c>
      <c r="K236" s="636" t="s">
        <v>1797</v>
      </c>
      <c r="L236" s="635" t="s">
        <v>2578</v>
      </c>
      <c r="M236" s="628">
        <v>1.1160000000000001</v>
      </c>
      <c r="N236" s="44">
        <v>2</v>
      </c>
      <c r="O236" s="210"/>
      <c r="P236" s="210"/>
      <c r="Q236" s="49"/>
      <c r="R236" s="123"/>
      <c r="S236" s="51"/>
      <c r="T236" s="52"/>
      <c r="U236" s="124"/>
      <c r="V236" s="54"/>
      <c r="W236" s="520"/>
      <c r="X236" s="56"/>
      <c r="Y236" s="57"/>
      <c r="Z236" s="58"/>
      <c r="AA236" s="561"/>
      <c r="AB236" s="563"/>
      <c r="AC236" s="311"/>
      <c r="AD236" s="213">
        <f t="shared" si="297"/>
        <v>0</v>
      </c>
      <c r="AE236" s="61">
        <f t="shared" si="321"/>
        <v>0</v>
      </c>
      <c r="AF236" s="62"/>
      <c r="AG236" s="62"/>
      <c r="AH236" s="63"/>
      <c r="AI236" s="590"/>
      <c r="AJ236" s="149"/>
      <c r="AK236" s="149"/>
      <c r="AL236" s="516"/>
      <c r="AM236" s="510"/>
      <c r="AN236" s="62">
        <f>ROUND(CEILING(AR236*('Summary '!$J$4/100+1),5),0)-1</f>
        <v>159</v>
      </c>
      <c r="AO236" s="63">
        <f t="shared" si="299"/>
        <v>0</v>
      </c>
      <c r="AP236" s="63">
        <f t="shared" si="300"/>
        <v>0</v>
      </c>
      <c r="AQ236" s="667"/>
      <c r="AR236" s="62">
        <v>129</v>
      </c>
      <c r="AS236" s="62"/>
      <c r="AT236" s="514"/>
      <c r="AU236" s="515"/>
      <c r="AV236" s="511">
        <f t="shared" si="303"/>
        <v>129</v>
      </c>
      <c r="AW236" s="511">
        <f t="shared" si="304"/>
        <v>129</v>
      </c>
      <c r="AX236" s="64"/>
      <c r="AY236" s="65"/>
      <c r="AZ236" s="538"/>
      <c r="BA236" s="562"/>
      <c r="BB236" s="291"/>
      <c r="BC236" s="45">
        <f t="shared" si="305"/>
        <v>0</v>
      </c>
      <c r="BD236" s="44">
        <f t="shared" si="306"/>
        <v>0</v>
      </c>
      <c r="BE236" s="512">
        <f t="shared" si="307"/>
        <v>129</v>
      </c>
      <c r="BF236" s="400"/>
      <c r="BG236" s="210">
        <f t="shared" si="298"/>
        <v>0</v>
      </c>
      <c r="BH236" s="512">
        <f t="shared" si="308"/>
        <v>141.9</v>
      </c>
      <c r="BI236" s="400"/>
      <c r="BJ236" s="44">
        <f t="shared" si="309"/>
        <v>0</v>
      </c>
      <c r="BK236" s="512">
        <f t="shared" si="310"/>
        <v>148.35</v>
      </c>
      <c r="BL236" s="400"/>
      <c r="BM236" s="210">
        <f t="shared" si="311"/>
        <v>0</v>
      </c>
      <c r="BN236" s="512">
        <f t="shared" si="312"/>
        <v>154.79999999999998</v>
      </c>
      <c r="BO236" s="397">
        <f t="shared" si="313"/>
        <v>0</v>
      </c>
      <c r="BP236" s="210">
        <f t="shared" si="314"/>
        <v>0</v>
      </c>
      <c r="BQ236" s="44">
        <f t="shared" si="315"/>
        <v>0</v>
      </c>
      <c r="BR236" s="215">
        <v>3054</v>
      </c>
      <c r="JY236" s="3"/>
      <c r="JZ236" s="3"/>
      <c r="KA236" s="3"/>
      <c r="KB236" s="3"/>
      <c r="KC236" s="3"/>
      <c r="KD236" s="3"/>
      <c r="KE236" s="3"/>
      <c r="KF236" s="3"/>
      <c r="KG236" s="3"/>
    </row>
    <row r="237" spans="1:293" ht="13" customHeight="1">
      <c r="A237" s="44" t="str">
        <f t="shared" si="320"/>
        <v>SQ63055</v>
      </c>
      <c r="B237" s="264" t="s">
        <v>2619</v>
      </c>
      <c r="C237" s="264" t="s">
        <v>1031</v>
      </c>
      <c r="D237" s="264" t="s">
        <v>2291</v>
      </c>
      <c r="E237" s="403"/>
      <c r="F237" s="615" t="s">
        <v>61</v>
      </c>
      <c r="G237" s="614" t="s">
        <v>76</v>
      </c>
      <c r="H237" s="617" t="s">
        <v>74</v>
      </c>
      <c r="I237" s="623" t="s">
        <v>1819</v>
      </c>
      <c r="J237" s="636" t="s">
        <v>1810</v>
      </c>
      <c r="K237" s="636" t="s">
        <v>1797</v>
      </c>
      <c r="L237" s="635" t="s">
        <v>2578</v>
      </c>
      <c r="M237" s="628">
        <v>1.472</v>
      </c>
      <c r="N237" s="44">
        <v>2</v>
      </c>
      <c r="O237" s="210"/>
      <c r="P237" s="210"/>
      <c r="Q237" s="49"/>
      <c r="R237" s="123"/>
      <c r="S237" s="51"/>
      <c r="T237" s="52"/>
      <c r="U237" s="124"/>
      <c r="V237" s="54"/>
      <c r="W237" s="520"/>
      <c r="X237" s="56"/>
      <c r="Y237" s="57"/>
      <c r="Z237" s="58"/>
      <c r="AA237" s="561"/>
      <c r="AB237" s="563"/>
      <c r="AC237" s="311"/>
      <c r="AD237" s="213">
        <f t="shared" si="297"/>
        <v>0</v>
      </c>
      <c r="AE237" s="61">
        <f t="shared" si="321"/>
        <v>0</v>
      </c>
      <c r="AF237" s="62"/>
      <c r="AG237" s="62"/>
      <c r="AH237" s="63"/>
      <c r="AI237" s="590"/>
      <c r="AJ237" s="149"/>
      <c r="AK237" s="149"/>
      <c r="AL237" s="516"/>
      <c r="AM237" s="510"/>
      <c r="AN237" s="62">
        <f>ROUND(CEILING(AR237*('Summary '!$J$4/100+1),5),0)-1</f>
        <v>194</v>
      </c>
      <c r="AO237" s="63">
        <f t="shared" si="299"/>
        <v>0</v>
      </c>
      <c r="AP237" s="63">
        <f t="shared" si="300"/>
        <v>0</v>
      </c>
      <c r="AQ237" s="667"/>
      <c r="AR237" s="62">
        <v>159</v>
      </c>
      <c r="AS237" s="62"/>
      <c r="AT237" s="514"/>
      <c r="AU237" s="515"/>
      <c r="AV237" s="511">
        <f t="shared" si="303"/>
        <v>159</v>
      </c>
      <c r="AW237" s="511">
        <f t="shared" si="304"/>
        <v>159</v>
      </c>
      <c r="AX237" s="64"/>
      <c r="AY237" s="65"/>
      <c r="AZ237" s="538"/>
      <c r="BA237" s="562"/>
      <c r="BB237" s="291"/>
      <c r="BC237" s="45">
        <f t="shared" si="305"/>
        <v>0</v>
      </c>
      <c r="BD237" s="44">
        <f t="shared" si="306"/>
        <v>0</v>
      </c>
      <c r="BE237" s="512">
        <f t="shared" si="307"/>
        <v>159</v>
      </c>
      <c r="BF237" s="400"/>
      <c r="BG237" s="210">
        <f t="shared" si="298"/>
        <v>0</v>
      </c>
      <c r="BH237" s="512">
        <f t="shared" si="308"/>
        <v>174.9</v>
      </c>
      <c r="BI237" s="400"/>
      <c r="BJ237" s="44">
        <f t="shared" si="309"/>
        <v>0</v>
      </c>
      <c r="BK237" s="512">
        <f t="shared" si="310"/>
        <v>182.85</v>
      </c>
      <c r="BL237" s="400"/>
      <c r="BM237" s="210">
        <f t="shared" si="311"/>
        <v>0</v>
      </c>
      <c r="BN237" s="512">
        <f t="shared" si="312"/>
        <v>190.79999999999998</v>
      </c>
      <c r="BO237" s="397">
        <f t="shared" si="313"/>
        <v>0</v>
      </c>
      <c r="BP237" s="210">
        <f t="shared" si="314"/>
        <v>0</v>
      </c>
      <c r="BQ237" s="44">
        <f t="shared" si="315"/>
        <v>0</v>
      </c>
      <c r="BR237" s="215">
        <v>3055</v>
      </c>
      <c r="JY237" s="3"/>
      <c r="JZ237" s="3"/>
      <c r="KA237" s="3"/>
      <c r="KB237" s="3"/>
      <c r="KC237" s="3"/>
      <c r="KD237" s="3"/>
      <c r="KE237" s="3"/>
      <c r="KF237" s="3"/>
      <c r="KG237" s="3"/>
    </row>
    <row r="238" spans="1:293" ht="13" customHeight="1">
      <c r="A238" s="44" t="str">
        <f t="shared" si="320"/>
        <v>SQ63056</v>
      </c>
      <c r="B238" s="264" t="s">
        <v>2619</v>
      </c>
      <c r="C238" s="264" t="s">
        <v>1032</v>
      </c>
      <c r="D238" s="264" t="s">
        <v>2291</v>
      </c>
      <c r="E238" s="403"/>
      <c r="F238" s="615" t="s">
        <v>61</v>
      </c>
      <c r="G238" s="614" t="s">
        <v>76</v>
      </c>
      <c r="H238" s="617" t="s">
        <v>74</v>
      </c>
      <c r="I238" s="623" t="s">
        <v>1819</v>
      </c>
      <c r="J238" s="636" t="s">
        <v>1810</v>
      </c>
      <c r="K238" s="636" t="s">
        <v>1797</v>
      </c>
      <c r="L238" s="635" t="s">
        <v>2578</v>
      </c>
      <c r="M238" s="628">
        <v>1.8819999999999999</v>
      </c>
      <c r="N238" s="44">
        <v>2</v>
      </c>
      <c r="O238" s="210"/>
      <c r="P238" s="210"/>
      <c r="Q238" s="49"/>
      <c r="R238" s="123"/>
      <c r="S238" s="51"/>
      <c r="T238" s="52"/>
      <c r="U238" s="124"/>
      <c r="V238" s="54"/>
      <c r="W238" s="520"/>
      <c r="X238" s="56"/>
      <c r="Y238" s="57"/>
      <c r="Z238" s="58"/>
      <c r="AA238" s="561"/>
      <c r="AB238" s="563"/>
      <c r="AC238" s="311"/>
      <c r="AD238" s="213">
        <f t="shared" si="297"/>
        <v>0</v>
      </c>
      <c r="AE238" s="61">
        <f t="shared" si="321"/>
        <v>0</v>
      </c>
      <c r="AF238" s="62"/>
      <c r="AG238" s="62"/>
      <c r="AH238" s="63"/>
      <c r="AI238" s="590"/>
      <c r="AJ238" s="149"/>
      <c r="AK238" s="149"/>
      <c r="AL238" s="516"/>
      <c r="AM238" s="510"/>
      <c r="AN238" s="62">
        <f>ROUND(CEILING(AR238*('Summary '!$J$4/100+1),5),0)-1</f>
        <v>234</v>
      </c>
      <c r="AO238" s="63">
        <f t="shared" si="299"/>
        <v>0</v>
      </c>
      <c r="AP238" s="63">
        <f t="shared" si="300"/>
        <v>0</v>
      </c>
      <c r="AQ238" s="667"/>
      <c r="AR238" s="62">
        <v>189</v>
      </c>
      <c r="AS238" s="62"/>
      <c r="AT238" s="514"/>
      <c r="AU238" s="515"/>
      <c r="AV238" s="511">
        <f t="shared" ref="AV238:AV261" si="322">IF(OrderFormType="Wholesale",CEILING(AR238*ExchRate,ExchRateRoundUpTo),CEILING(AN238*ExchRate,ExchRateRoundUpTo)/1.22)</f>
        <v>189</v>
      </c>
      <c r="AW238" s="511">
        <f t="shared" ref="AW238:AW261" si="323">AV238*(1+AO238+AP238)</f>
        <v>189</v>
      </c>
      <c r="AX238" s="64"/>
      <c r="AY238" s="65"/>
      <c r="AZ238" s="538"/>
      <c r="BA238" s="562"/>
      <c r="BB238" s="291"/>
      <c r="BC238" s="45">
        <f t="shared" ref="BC238:BC261" si="324">SUM(AX238:BB238)</f>
        <v>0</v>
      </c>
      <c r="BD238" s="44">
        <f t="shared" ref="BD238:BD261" si="325">N238*BC238</f>
        <v>0</v>
      </c>
      <c r="BE238" s="512">
        <f t="shared" si="307"/>
        <v>189</v>
      </c>
      <c r="BF238" s="400"/>
      <c r="BG238" s="210">
        <f t="shared" si="298"/>
        <v>0</v>
      </c>
      <c r="BH238" s="512">
        <f t="shared" ref="BH238:BH261" si="326">$AV238*(1.1+$AO238+$AP238)</f>
        <v>207.9</v>
      </c>
      <c r="BI238" s="400"/>
      <c r="BJ238" s="44">
        <f t="shared" ref="BJ238:BJ261" si="327">N238*BI238</f>
        <v>0</v>
      </c>
      <c r="BK238" s="512">
        <f t="shared" ref="BK238:BK261" si="328">AV238*(1.15+AO238+AP238)</f>
        <v>217.35</v>
      </c>
      <c r="BL238" s="400"/>
      <c r="BM238" s="210">
        <f t="shared" ref="BM238:BM261" si="329">N238*BL238</f>
        <v>0</v>
      </c>
      <c r="BN238" s="512">
        <f t="shared" ref="BN238:BN261" si="330">AV238*(1.2+AO238+AP238)</f>
        <v>226.79999999999998</v>
      </c>
      <c r="BO238" s="397">
        <f t="shared" ref="BO238:BO261" si="331">(AD238*AW238)+(BC238*BE238)+(BF238*BH238)+(BI238*BK238)+(BL238*BN238)</f>
        <v>0</v>
      </c>
      <c r="BP238" s="210">
        <f t="shared" ref="BP238:BP261" si="332">AD238+BC238+BF238+BI238+BL238</f>
        <v>0</v>
      </c>
      <c r="BQ238" s="44">
        <f t="shared" ref="BQ238:BQ261" si="333">N238*BP238</f>
        <v>0</v>
      </c>
      <c r="BR238" s="215">
        <v>3056</v>
      </c>
      <c r="JY238" s="3"/>
      <c r="JZ238" s="3"/>
      <c r="KA238" s="3"/>
      <c r="KB238" s="3"/>
      <c r="KC238" s="3"/>
      <c r="KD238" s="3"/>
      <c r="KE238" s="3"/>
      <c r="KF238" s="3"/>
      <c r="KG238" s="3"/>
    </row>
    <row r="239" spans="1:293" ht="13" customHeight="1">
      <c r="A239" s="44" t="str">
        <f t="shared" si="320"/>
        <v>SQ63057</v>
      </c>
      <c r="B239" s="264" t="s">
        <v>2619</v>
      </c>
      <c r="C239" s="264" t="s">
        <v>1033</v>
      </c>
      <c r="D239" s="264" t="s">
        <v>2291</v>
      </c>
      <c r="E239" s="403"/>
      <c r="F239" s="615" t="s">
        <v>61</v>
      </c>
      <c r="G239" s="614" t="s">
        <v>76</v>
      </c>
      <c r="H239" s="617" t="s">
        <v>74</v>
      </c>
      <c r="I239" s="623" t="s">
        <v>1819</v>
      </c>
      <c r="J239" s="636" t="s">
        <v>1810</v>
      </c>
      <c r="K239" s="636" t="s">
        <v>1797</v>
      </c>
      <c r="L239" s="635" t="s">
        <v>2578</v>
      </c>
      <c r="M239" s="628">
        <v>1.5820000000000001</v>
      </c>
      <c r="N239" s="44">
        <v>2</v>
      </c>
      <c r="O239" s="210"/>
      <c r="P239" s="210"/>
      <c r="Q239" s="49"/>
      <c r="R239" s="123"/>
      <c r="S239" s="51"/>
      <c r="T239" s="52"/>
      <c r="U239" s="124"/>
      <c r="V239" s="54"/>
      <c r="W239" s="520"/>
      <c r="X239" s="56"/>
      <c r="Y239" s="57"/>
      <c r="Z239" s="58"/>
      <c r="AA239" s="561"/>
      <c r="AB239" s="563"/>
      <c r="AC239" s="311"/>
      <c r="AD239" s="213">
        <f t="shared" si="297"/>
        <v>0</v>
      </c>
      <c r="AE239" s="61">
        <f t="shared" si="321"/>
        <v>0</v>
      </c>
      <c r="AF239" s="62"/>
      <c r="AG239" s="62"/>
      <c r="AH239" s="63"/>
      <c r="AI239" s="590"/>
      <c r="AJ239" s="149"/>
      <c r="AK239" s="149"/>
      <c r="AL239" s="516"/>
      <c r="AM239" s="510"/>
      <c r="AN239" s="62">
        <f>ROUND(CEILING(AR239*('Summary '!$J$4/100+1),5),0)-1</f>
        <v>204</v>
      </c>
      <c r="AO239" s="63">
        <f t="shared" si="299"/>
        <v>0</v>
      </c>
      <c r="AP239" s="63">
        <f t="shared" si="300"/>
        <v>0</v>
      </c>
      <c r="AQ239" s="667"/>
      <c r="AR239" s="62">
        <v>164</v>
      </c>
      <c r="AS239" s="62"/>
      <c r="AT239" s="514"/>
      <c r="AU239" s="515"/>
      <c r="AV239" s="511">
        <f t="shared" si="322"/>
        <v>164</v>
      </c>
      <c r="AW239" s="511">
        <f t="shared" si="323"/>
        <v>164</v>
      </c>
      <c r="AX239" s="64"/>
      <c r="AY239" s="65"/>
      <c r="AZ239" s="538"/>
      <c r="BA239" s="562"/>
      <c r="BB239" s="291"/>
      <c r="BC239" s="45">
        <f t="shared" si="324"/>
        <v>0</v>
      </c>
      <c r="BD239" s="44">
        <f t="shared" si="325"/>
        <v>0</v>
      </c>
      <c r="BE239" s="512">
        <f t="shared" si="307"/>
        <v>164</v>
      </c>
      <c r="BF239" s="400"/>
      <c r="BG239" s="210">
        <f t="shared" si="298"/>
        <v>0</v>
      </c>
      <c r="BH239" s="512">
        <f t="shared" si="326"/>
        <v>180.4</v>
      </c>
      <c r="BI239" s="400"/>
      <c r="BJ239" s="44">
        <f t="shared" si="327"/>
        <v>0</v>
      </c>
      <c r="BK239" s="512">
        <f t="shared" si="328"/>
        <v>188.6</v>
      </c>
      <c r="BL239" s="400"/>
      <c r="BM239" s="210">
        <f t="shared" si="329"/>
        <v>0</v>
      </c>
      <c r="BN239" s="512">
        <f t="shared" si="330"/>
        <v>196.79999999999998</v>
      </c>
      <c r="BO239" s="397">
        <f t="shared" si="331"/>
        <v>0</v>
      </c>
      <c r="BP239" s="210">
        <f t="shared" si="332"/>
        <v>0</v>
      </c>
      <c r="BQ239" s="44">
        <f t="shared" si="333"/>
        <v>0</v>
      </c>
      <c r="BR239" s="215">
        <v>3057</v>
      </c>
      <c r="JY239" s="3"/>
      <c r="JZ239" s="3"/>
      <c r="KA239" s="3"/>
      <c r="KB239" s="3"/>
      <c r="KC239" s="3"/>
      <c r="KD239" s="3"/>
      <c r="KE239" s="3"/>
      <c r="KF239" s="3"/>
      <c r="KG239" s="3"/>
    </row>
    <row r="240" spans="1:293" ht="13" customHeight="1">
      <c r="A240" s="44" t="str">
        <f t="shared" si="320"/>
        <v>SQ63058</v>
      </c>
      <c r="B240" s="264" t="s">
        <v>2619</v>
      </c>
      <c r="C240" s="264" t="s">
        <v>1034</v>
      </c>
      <c r="D240" s="264" t="s">
        <v>2291</v>
      </c>
      <c r="E240" s="403"/>
      <c r="F240" s="615" t="s">
        <v>61</v>
      </c>
      <c r="G240" s="614" t="s">
        <v>76</v>
      </c>
      <c r="H240" s="617" t="s">
        <v>74</v>
      </c>
      <c r="I240" s="623" t="s">
        <v>1819</v>
      </c>
      <c r="J240" s="636" t="s">
        <v>1810</v>
      </c>
      <c r="K240" s="636" t="s">
        <v>1797</v>
      </c>
      <c r="L240" s="635" t="s">
        <v>2578</v>
      </c>
      <c r="M240" s="628">
        <v>2.3759999999999999</v>
      </c>
      <c r="N240" s="44">
        <v>4</v>
      </c>
      <c r="O240" s="210"/>
      <c r="P240" s="210"/>
      <c r="Q240" s="49"/>
      <c r="R240" s="123"/>
      <c r="S240" s="51"/>
      <c r="T240" s="52"/>
      <c r="U240" s="124"/>
      <c r="V240" s="54"/>
      <c r="W240" s="520"/>
      <c r="X240" s="56"/>
      <c r="Y240" s="57"/>
      <c r="Z240" s="58"/>
      <c r="AA240" s="561"/>
      <c r="AB240" s="563"/>
      <c r="AC240" s="311"/>
      <c r="AD240" s="213">
        <f t="shared" si="297"/>
        <v>0</v>
      </c>
      <c r="AE240" s="61">
        <f t="shared" si="321"/>
        <v>0</v>
      </c>
      <c r="AF240" s="62"/>
      <c r="AG240" s="62"/>
      <c r="AH240" s="63"/>
      <c r="AI240" s="590"/>
      <c r="AJ240" s="149"/>
      <c r="AK240" s="149"/>
      <c r="AL240" s="516"/>
      <c r="AM240" s="510"/>
      <c r="AN240" s="62">
        <f>ROUND(CEILING(AR240*('Summary '!$J$4/100+1),5),0)-1</f>
        <v>214</v>
      </c>
      <c r="AO240" s="63">
        <f t="shared" si="299"/>
        <v>0</v>
      </c>
      <c r="AP240" s="63">
        <f t="shared" si="300"/>
        <v>0</v>
      </c>
      <c r="AQ240" s="667"/>
      <c r="AR240" s="62">
        <v>174</v>
      </c>
      <c r="AS240" s="62"/>
      <c r="AT240" s="514"/>
      <c r="AU240" s="515"/>
      <c r="AV240" s="511">
        <f t="shared" si="322"/>
        <v>174</v>
      </c>
      <c r="AW240" s="511">
        <f t="shared" si="323"/>
        <v>174</v>
      </c>
      <c r="AX240" s="64"/>
      <c r="AY240" s="65"/>
      <c r="AZ240" s="538"/>
      <c r="BA240" s="562"/>
      <c r="BB240" s="291"/>
      <c r="BC240" s="45">
        <f t="shared" si="324"/>
        <v>0</v>
      </c>
      <c r="BD240" s="44">
        <f t="shared" si="325"/>
        <v>0</v>
      </c>
      <c r="BE240" s="512">
        <f t="shared" si="307"/>
        <v>174</v>
      </c>
      <c r="BF240" s="400"/>
      <c r="BG240" s="210">
        <f t="shared" si="298"/>
        <v>0</v>
      </c>
      <c r="BH240" s="512">
        <f t="shared" si="326"/>
        <v>191.4</v>
      </c>
      <c r="BI240" s="400"/>
      <c r="BJ240" s="44">
        <f t="shared" si="327"/>
        <v>0</v>
      </c>
      <c r="BK240" s="512">
        <f t="shared" si="328"/>
        <v>200.1</v>
      </c>
      <c r="BL240" s="400"/>
      <c r="BM240" s="210">
        <f t="shared" si="329"/>
        <v>0</v>
      </c>
      <c r="BN240" s="512">
        <f t="shared" si="330"/>
        <v>208.79999999999998</v>
      </c>
      <c r="BO240" s="397">
        <f t="shared" si="331"/>
        <v>0</v>
      </c>
      <c r="BP240" s="210">
        <f t="shared" si="332"/>
        <v>0</v>
      </c>
      <c r="BQ240" s="44">
        <f t="shared" si="333"/>
        <v>0</v>
      </c>
      <c r="BR240" s="215">
        <v>3058</v>
      </c>
      <c r="JY240" s="3"/>
      <c r="JZ240" s="3"/>
      <c r="KA240" s="3"/>
      <c r="KB240" s="3"/>
      <c r="KC240" s="3"/>
      <c r="KD240" s="3"/>
      <c r="KE240" s="3"/>
      <c r="KF240" s="3"/>
      <c r="KG240" s="3"/>
    </row>
    <row r="241" spans="1:293" ht="13" customHeight="1">
      <c r="A241" s="44" t="str">
        <f t="shared" si="320"/>
        <v>SQ63048</v>
      </c>
      <c r="B241" s="264" t="s">
        <v>2619</v>
      </c>
      <c r="C241" s="264" t="s">
        <v>1044</v>
      </c>
      <c r="D241" s="264" t="s">
        <v>2291</v>
      </c>
      <c r="E241" s="403"/>
      <c r="F241" s="615" t="s">
        <v>61</v>
      </c>
      <c r="G241" s="614" t="s">
        <v>76</v>
      </c>
      <c r="H241" s="617" t="s">
        <v>74</v>
      </c>
      <c r="I241" s="623" t="s">
        <v>1819</v>
      </c>
      <c r="J241" s="636" t="s">
        <v>1810</v>
      </c>
      <c r="K241" s="636" t="s">
        <v>1797</v>
      </c>
      <c r="L241" s="635" t="s">
        <v>2578</v>
      </c>
      <c r="M241" s="628">
        <v>1.292</v>
      </c>
      <c r="N241" s="44">
        <v>3</v>
      </c>
      <c r="O241" s="210"/>
      <c r="P241" s="210"/>
      <c r="Q241" s="49"/>
      <c r="R241" s="123"/>
      <c r="S241" s="51"/>
      <c r="T241" s="52"/>
      <c r="U241" s="124"/>
      <c r="V241" s="54"/>
      <c r="W241" s="520"/>
      <c r="X241" s="56"/>
      <c r="Y241" s="57"/>
      <c r="Z241" s="58"/>
      <c r="AA241" s="561"/>
      <c r="AB241" s="563"/>
      <c r="AC241" s="311"/>
      <c r="AD241" s="213">
        <f t="shared" si="297"/>
        <v>0</v>
      </c>
      <c r="AE241" s="61">
        <f t="shared" si="321"/>
        <v>0</v>
      </c>
      <c r="AF241" s="62"/>
      <c r="AG241" s="62"/>
      <c r="AH241" s="63"/>
      <c r="AI241" s="590"/>
      <c r="AJ241" s="149"/>
      <c r="AK241" s="149"/>
      <c r="AL241" s="516"/>
      <c r="AM241" s="510"/>
      <c r="AN241" s="62">
        <f>ROUND(CEILING(AR241*('Summary '!$J$4/100+1),5),0)-1</f>
        <v>179</v>
      </c>
      <c r="AO241" s="63">
        <f t="shared" si="299"/>
        <v>0</v>
      </c>
      <c r="AP241" s="63">
        <f t="shared" si="300"/>
        <v>0</v>
      </c>
      <c r="AQ241" s="667"/>
      <c r="AR241" s="62">
        <v>144</v>
      </c>
      <c r="AS241" s="62"/>
      <c r="AT241" s="514"/>
      <c r="AU241" s="515"/>
      <c r="AV241" s="511">
        <f t="shared" si="322"/>
        <v>144</v>
      </c>
      <c r="AW241" s="511">
        <f t="shared" si="323"/>
        <v>144</v>
      </c>
      <c r="AX241" s="64"/>
      <c r="AY241" s="65"/>
      <c r="AZ241" s="538"/>
      <c r="BA241" s="562"/>
      <c r="BB241" s="291"/>
      <c r="BC241" s="45">
        <f t="shared" si="324"/>
        <v>0</v>
      </c>
      <c r="BD241" s="44">
        <f t="shared" si="325"/>
        <v>0</v>
      </c>
      <c r="BE241" s="512">
        <f t="shared" si="307"/>
        <v>144</v>
      </c>
      <c r="BF241" s="400"/>
      <c r="BG241" s="210">
        <f t="shared" si="298"/>
        <v>0</v>
      </c>
      <c r="BH241" s="512">
        <f t="shared" si="326"/>
        <v>158.4</v>
      </c>
      <c r="BI241" s="400"/>
      <c r="BJ241" s="44">
        <f t="shared" si="327"/>
        <v>0</v>
      </c>
      <c r="BK241" s="512">
        <f t="shared" si="328"/>
        <v>165.6</v>
      </c>
      <c r="BL241" s="400"/>
      <c r="BM241" s="210">
        <f t="shared" si="329"/>
        <v>0</v>
      </c>
      <c r="BN241" s="512">
        <f t="shared" si="330"/>
        <v>172.79999999999998</v>
      </c>
      <c r="BO241" s="397">
        <f t="shared" si="331"/>
        <v>0</v>
      </c>
      <c r="BP241" s="210">
        <f t="shared" si="332"/>
        <v>0</v>
      </c>
      <c r="BQ241" s="44">
        <f t="shared" si="333"/>
        <v>0</v>
      </c>
      <c r="BR241" s="215">
        <v>3048</v>
      </c>
      <c r="JY241" s="3"/>
      <c r="JZ241" s="3"/>
      <c r="KA241" s="3"/>
      <c r="KB241" s="3"/>
      <c r="KC241" s="3"/>
      <c r="KD241" s="3"/>
      <c r="KE241" s="3"/>
      <c r="KF241" s="3"/>
      <c r="KG241" s="3"/>
    </row>
    <row r="242" spans="1:293" ht="13" customHeight="1">
      <c r="A242" s="44" t="str">
        <f t="shared" ref="A242" si="334">"SQ6"&amp;REPT(0,4-LEN(BR242))&amp;BR242</f>
        <v>SQ63111</v>
      </c>
      <c r="B242" s="264" t="s">
        <v>1080</v>
      </c>
      <c r="C242" s="264" t="s">
        <v>1035</v>
      </c>
      <c r="D242" s="264" t="s">
        <v>2291</v>
      </c>
      <c r="E242" s="468"/>
      <c r="F242" s="615" t="s">
        <v>60</v>
      </c>
      <c r="G242" s="614" t="s">
        <v>99</v>
      </c>
      <c r="H242" s="617" t="s">
        <v>74</v>
      </c>
      <c r="I242" s="623" t="s">
        <v>1819</v>
      </c>
      <c r="J242" s="636" t="s">
        <v>1810</v>
      </c>
      <c r="K242" s="636" t="s">
        <v>1797</v>
      </c>
      <c r="L242" s="635" t="s">
        <v>2578</v>
      </c>
      <c r="M242" s="628">
        <v>3.1071</v>
      </c>
      <c r="N242" s="44">
        <v>1</v>
      </c>
      <c r="O242" s="210"/>
      <c r="P242" s="210"/>
      <c r="Q242" s="49"/>
      <c r="R242" s="123"/>
      <c r="S242" s="51"/>
      <c r="T242" s="52"/>
      <c r="U242" s="124"/>
      <c r="V242" s="54"/>
      <c r="W242" s="520"/>
      <c r="X242" s="56"/>
      <c r="Y242" s="57"/>
      <c r="Z242" s="58"/>
      <c r="AA242" s="561"/>
      <c r="AB242" s="563"/>
      <c r="AC242" s="311"/>
      <c r="AD242" s="213">
        <f t="shared" si="297"/>
        <v>0</v>
      </c>
      <c r="AE242" s="61">
        <f t="shared" ref="AE242" si="335">N242*AD242</f>
        <v>0</v>
      </c>
      <c r="AF242" s="62"/>
      <c r="AG242" s="62"/>
      <c r="AH242" s="63"/>
      <c r="AI242" s="149"/>
      <c r="AJ242" s="149"/>
      <c r="AK242" s="149"/>
      <c r="AL242" s="516"/>
      <c r="AM242" s="510"/>
      <c r="AN242" s="62">
        <f>ROUND(CEILING(AR242*('Summary '!$J$4/100+1),5),0)-1</f>
        <v>224</v>
      </c>
      <c r="AO242" s="63">
        <f t="shared" si="299"/>
        <v>0</v>
      </c>
      <c r="AP242" s="63">
        <f t="shared" si="300"/>
        <v>0</v>
      </c>
      <c r="AQ242" s="667"/>
      <c r="AR242" s="62">
        <v>184</v>
      </c>
      <c r="AS242" s="62"/>
      <c r="AT242" s="514"/>
      <c r="AU242" s="515"/>
      <c r="AV242" s="511">
        <f t="shared" si="322"/>
        <v>184</v>
      </c>
      <c r="AW242" s="511">
        <f t="shared" si="323"/>
        <v>184</v>
      </c>
      <c r="AX242" s="64"/>
      <c r="AY242" s="65"/>
      <c r="AZ242" s="538"/>
      <c r="BA242" s="562"/>
      <c r="BB242" s="291"/>
      <c r="BC242" s="45">
        <f t="shared" si="324"/>
        <v>0</v>
      </c>
      <c r="BD242" s="44">
        <f t="shared" si="325"/>
        <v>0</v>
      </c>
      <c r="BE242" s="512">
        <f t="shared" si="307"/>
        <v>184</v>
      </c>
      <c r="BF242" s="400"/>
      <c r="BG242" s="210">
        <f t="shared" si="298"/>
        <v>0</v>
      </c>
      <c r="BH242" s="512">
        <f t="shared" si="326"/>
        <v>202.4</v>
      </c>
      <c r="BI242" s="400"/>
      <c r="BJ242" s="44">
        <f t="shared" si="327"/>
        <v>0</v>
      </c>
      <c r="BK242" s="512">
        <f t="shared" si="328"/>
        <v>211.6</v>
      </c>
      <c r="BL242" s="400"/>
      <c r="BM242" s="210">
        <f t="shared" si="329"/>
        <v>0</v>
      </c>
      <c r="BN242" s="512">
        <f t="shared" si="330"/>
        <v>220.79999999999998</v>
      </c>
      <c r="BO242" s="397">
        <f t="shared" si="331"/>
        <v>0</v>
      </c>
      <c r="BP242" s="210">
        <f t="shared" si="332"/>
        <v>0</v>
      </c>
      <c r="BQ242" s="44">
        <f t="shared" si="333"/>
        <v>0</v>
      </c>
      <c r="BR242" s="215">
        <v>3111</v>
      </c>
      <c r="JY242" s="3"/>
      <c r="JZ242" s="3"/>
      <c r="KA242" s="3"/>
      <c r="KB242" s="3"/>
      <c r="KC242" s="3"/>
      <c r="KD242" s="3"/>
      <c r="KE242" s="3"/>
      <c r="KF242" s="3"/>
      <c r="KG242" s="3"/>
    </row>
    <row r="243" spans="1:293" ht="13" customHeight="1">
      <c r="A243" s="44" t="str">
        <f t="shared" ref="A243:A249" si="336">"SQ6"&amp;REPT(0,4-LEN(BR243))&amp;BR243</f>
        <v>SQ63113</v>
      </c>
      <c r="B243" s="264" t="s">
        <v>1080</v>
      </c>
      <c r="C243" s="264" t="s">
        <v>1036</v>
      </c>
      <c r="D243" s="264" t="s">
        <v>2291</v>
      </c>
      <c r="E243" s="403"/>
      <c r="F243" s="615" t="s">
        <v>60</v>
      </c>
      <c r="G243" s="614" t="s">
        <v>99</v>
      </c>
      <c r="H243" s="617" t="s">
        <v>74</v>
      </c>
      <c r="I243" s="623" t="s">
        <v>1819</v>
      </c>
      <c r="J243" s="636" t="s">
        <v>1810</v>
      </c>
      <c r="K243" s="636" t="s">
        <v>1797</v>
      </c>
      <c r="L243" s="635" t="s">
        <v>2578</v>
      </c>
      <c r="M243" s="628">
        <v>2.4946999999999999</v>
      </c>
      <c r="N243" s="44">
        <v>1</v>
      </c>
      <c r="O243" s="210"/>
      <c r="P243" s="210"/>
      <c r="Q243" s="49"/>
      <c r="R243" s="123"/>
      <c r="S243" s="51"/>
      <c r="T243" s="52"/>
      <c r="U243" s="124"/>
      <c r="V243" s="54"/>
      <c r="W243" s="520"/>
      <c r="X243" s="56"/>
      <c r="Y243" s="57"/>
      <c r="Z243" s="58"/>
      <c r="AA243" s="561"/>
      <c r="AB243" s="563"/>
      <c r="AC243" s="311"/>
      <c r="AD243" s="213">
        <f t="shared" si="297"/>
        <v>0</v>
      </c>
      <c r="AE243" s="61">
        <f t="shared" ref="AE243:AE249" si="337">N243*AD243</f>
        <v>0</v>
      </c>
      <c r="AF243" s="62"/>
      <c r="AG243" s="62"/>
      <c r="AH243" s="63"/>
      <c r="AI243" s="149"/>
      <c r="AJ243" s="149"/>
      <c r="AK243" s="149"/>
      <c r="AL243" s="516"/>
      <c r="AM243" s="510"/>
      <c r="AN243" s="62">
        <f>ROUND(CEILING(AR243*('Summary '!$J$4/100+1),5),0)-1</f>
        <v>204</v>
      </c>
      <c r="AO243" s="63">
        <f t="shared" si="299"/>
        <v>0</v>
      </c>
      <c r="AP243" s="63">
        <f t="shared" si="300"/>
        <v>0</v>
      </c>
      <c r="AQ243" s="667"/>
      <c r="AR243" s="62">
        <v>164</v>
      </c>
      <c r="AS243" s="62"/>
      <c r="AT243" s="514"/>
      <c r="AU243" s="515"/>
      <c r="AV243" s="511">
        <f t="shared" si="322"/>
        <v>164</v>
      </c>
      <c r="AW243" s="511">
        <f t="shared" si="323"/>
        <v>164</v>
      </c>
      <c r="AX243" s="64"/>
      <c r="AY243" s="65"/>
      <c r="AZ243" s="538"/>
      <c r="BA243" s="562"/>
      <c r="BB243" s="291"/>
      <c r="BC243" s="45">
        <f t="shared" si="324"/>
        <v>0</v>
      </c>
      <c r="BD243" s="44">
        <f t="shared" si="325"/>
        <v>0</v>
      </c>
      <c r="BE243" s="512">
        <f t="shared" si="307"/>
        <v>164</v>
      </c>
      <c r="BF243" s="400"/>
      <c r="BG243" s="210">
        <f t="shared" si="298"/>
        <v>0</v>
      </c>
      <c r="BH243" s="512">
        <f t="shared" si="326"/>
        <v>180.4</v>
      </c>
      <c r="BI243" s="400"/>
      <c r="BJ243" s="44">
        <f t="shared" si="327"/>
        <v>0</v>
      </c>
      <c r="BK243" s="512">
        <f t="shared" si="328"/>
        <v>188.6</v>
      </c>
      <c r="BL243" s="400"/>
      <c r="BM243" s="210">
        <f t="shared" si="329"/>
        <v>0</v>
      </c>
      <c r="BN243" s="512">
        <f t="shared" si="330"/>
        <v>196.79999999999998</v>
      </c>
      <c r="BO243" s="397">
        <f t="shared" si="331"/>
        <v>0</v>
      </c>
      <c r="BP243" s="210">
        <f t="shared" si="332"/>
        <v>0</v>
      </c>
      <c r="BQ243" s="44">
        <f t="shared" si="333"/>
        <v>0</v>
      </c>
      <c r="BR243" s="215">
        <v>3113</v>
      </c>
      <c r="JY243" s="3"/>
      <c r="JZ243" s="3"/>
      <c r="KA243" s="3"/>
      <c r="KB243" s="3"/>
      <c r="KC243" s="3"/>
      <c r="KD243" s="3"/>
      <c r="KE243" s="3"/>
      <c r="KF243" s="3"/>
      <c r="KG243" s="3"/>
    </row>
    <row r="244" spans="1:293" ht="13" customHeight="1">
      <c r="A244" s="44" t="str">
        <f t="shared" si="336"/>
        <v>SQ63114</v>
      </c>
      <c r="B244" s="264" t="s">
        <v>1080</v>
      </c>
      <c r="C244" s="264" t="s">
        <v>1037</v>
      </c>
      <c r="D244" s="264" t="s">
        <v>2291</v>
      </c>
      <c r="E244" s="403"/>
      <c r="F244" s="615" t="s">
        <v>60</v>
      </c>
      <c r="G244" s="614" t="s">
        <v>99</v>
      </c>
      <c r="H244" s="617" t="s">
        <v>74</v>
      </c>
      <c r="I244" s="623" t="s">
        <v>1819</v>
      </c>
      <c r="J244" s="636" t="s">
        <v>1810</v>
      </c>
      <c r="K244" s="636" t="s">
        <v>1797</v>
      </c>
      <c r="L244" s="635" t="s">
        <v>2578</v>
      </c>
      <c r="M244" s="628">
        <v>3.6059999999999999</v>
      </c>
      <c r="N244" s="44">
        <v>1</v>
      </c>
      <c r="O244" s="210"/>
      <c r="P244" s="210"/>
      <c r="Q244" s="49"/>
      <c r="R244" s="123"/>
      <c r="S244" s="51"/>
      <c r="T244" s="52"/>
      <c r="U244" s="124"/>
      <c r="V244" s="54"/>
      <c r="W244" s="520"/>
      <c r="X244" s="56"/>
      <c r="Y244" s="57"/>
      <c r="Z244" s="58"/>
      <c r="AA244" s="561"/>
      <c r="AB244" s="563"/>
      <c r="AC244" s="311"/>
      <c r="AD244" s="213">
        <f t="shared" si="297"/>
        <v>0</v>
      </c>
      <c r="AE244" s="61">
        <f t="shared" si="337"/>
        <v>0</v>
      </c>
      <c r="AF244" s="62"/>
      <c r="AG244" s="62"/>
      <c r="AH244" s="63"/>
      <c r="AI244" s="149"/>
      <c r="AJ244" s="149"/>
      <c r="AK244" s="149"/>
      <c r="AL244" s="516"/>
      <c r="AM244" s="510"/>
      <c r="AN244" s="62">
        <f>ROUND(CEILING(AR244*('Summary '!$J$4/100+1),5),0)-1</f>
        <v>269</v>
      </c>
      <c r="AO244" s="63">
        <f t="shared" si="299"/>
        <v>0</v>
      </c>
      <c r="AP244" s="63">
        <f t="shared" si="300"/>
        <v>0</v>
      </c>
      <c r="AQ244" s="667"/>
      <c r="AR244" s="62">
        <v>219</v>
      </c>
      <c r="AS244" s="62"/>
      <c r="AT244" s="514"/>
      <c r="AU244" s="515"/>
      <c r="AV244" s="511">
        <f t="shared" si="322"/>
        <v>219</v>
      </c>
      <c r="AW244" s="511">
        <f t="shared" si="323"/>
        <v>219</v>
      </c>
      <c r="AX244" s="64"/>
      <c r="AY244" s="65"/>
      <c r="AZ244" s="538"/>
      <c r="BA244" s="562"/>
      <c r="BB244" s="291"/>
      <c r="BC244" s="45">
        <f t="shared" si="324"/>
        <v>0</v>
      </c>
      <c r="BD244" s="44">
        <f t="shared" si="325"/>
        <v>0</v>
      </c>
      <c r="BE244" s="512">
        <f t="shared" si="307"/>
        <v>219</v>
      </c>
      <c r="BF244" s="400"/>
      <c r="BG244" s="210">
        <f t="shared" si="298"/>
        <v>0</v>
      </c>
      <c r="BH244" s="512">
        <f t="shared" si="326"/>
        <v>240.9</v>
      </c>
      <c r="BI244" s="400"/>
      <c r="BJ244" s="44">
        <f t="shared" si="327"/>
        <v>0</v>
      </c>
      <c r="BK244" s="512">
        <f t="shared" si="328"/>
        <v>251.85</v>
      </c>
      <c r="BL244" s="400"/>
      <c r="BM244" s="210">
        <f t="shared" si="329"/>
        <v>0</v>
      </c>
      <c r="BN244" s="512">
        <f t="shared" si="330"/>
        <v>262.8</v>
      </c>
      <c r="BO244" s="397">
        <f t="shared" si="331"/>
        <v>0</v>
      </c>
      <c r="BP244" s="210">
        <f t="shared" si="332"/>
        <v>0</v>
      </c>
      <c r="BQ244" s="44">
        <f t="shared" si="333"/>
        <v>0</v>
      </c>
      <c r="BR244" s="215">
        <v>3114</v>
      </c>
      <c r="JY244" s="3"/>
      <c r="JZ244" s="3"/>
      <c r="KA244" s="3"/>
      <c r="KB244" s="3"/>
      <c r="KC244" s="3"/>
      <c r="KD244" s="3"/>
      <c r="KE244" s="3"/>
      <c r="KF244" s="3"/>
      <c r="KG244" s="3"/>
    </row>
    <row r="245" spans="1:293" ht="13" customHeight="1">
      <c r="A245" s="44" t="str">
        <f t="shared" si="336"/>
        <v>SQ63116</v>
      </c>
      <c r="B245" s="264" t="s">
        <v>1080</v>
      </c>
      <c r="C245" s="264" t="s">
        <v>1038</v>
      </c>
      <c r="D245" s="264" t="s">
        <v>2291</v>
      </c>
      <c r="E245" s="403"/>
      <c r="F245" s="615" t="s">
        <v>60</v>
      </c>
      <c r="G245" s="614" t="s">
        <v>99</v>
      </c>
      <c r="H245" s="617" t="s">
        <v>74</v>
      </c>
      <c r="I245" s="623" t="s">
        <v>1819</v>
      </c>
      <c r="J245" s="636" t="s">
        <v>1810</v>
      </c>
      <c r="K245" s="636" t="s">
        <v>1797</v>
      </c>
      <c r="L245" s="635" t="s">
        <v>2578</v>
      </c>
      <c r="M245" s="628">
        <v>2.4946999999999999</v>
      </c>
      <c r="N245" s="44">
        <v>1</v>
      </c>
      <c r="O245" s="210"/>
      <c r="P245" s="210"/>
      <c r="Q245" s="49"/>
      <c r="R245" s="123"/>
      <c r="S245" s="51"/>
      <c r="T245" s="52"/>
      <c r="U245" s="124"/>
      <c r="V245" s="54"/>
      <c r="W245" s="520"/>
      <c r="X245" s="56"/>
      <c r="Y245" s="57"/>
      <c r="Z245" s="58"/>
      <c r="AA245" s="561"/>
      <c r="AB245" s="563"/>
      <c r="AC245" s="311"/>
      <c r="AD245" s="213">
        <f t="shared" si="297"/>
        <v>0</v>
      </c>
      <c r="AE245" s="61">
        <f t="shared" si="337"/>
        <v>0</v>
      </c>
      <c r="AF245" s="62"/>
      <c r="AG245" s="62"/>
      <c r="AH245" s="63"/>
      <c r="AI245" s="149"/>
      <c r="AJ245" s="149"/>
      <c r="AK245" s="149"/>
      <c r="AL245" s="516"/>
      <c r="AM245" s="510"/>
      <c r="AN245" s="62">
        <f>ROUND(CEILING(AR245*('Summary '!$J$4/100+1),5),0)-1</f>
        <v>204</v>
      </c>
      <c r="AO245" s="63">
        <f t="shared" si="299"/>
        <v>0</v>
      </c>
      <c r="AP245" s="63">
        <f t="shared" si="300"/>
        <v>0</v>
      </c>
      <c r="AQ245" s="667"/>
      <c r="AR245" s="62">
        <v>164</v>
      </c>
      <c r="AS245" s="62"/>
      <c r="AT245" s="514"/>
      <c r="AU245" s="515"/>
      <c r="AV245" s="511">
        <f t="shared" si="322"/>
        <v>164</v>
      </c>
      <c r="AW245" s="511">
        <f t="shared" si="323"/>
        <v>164</v>
      </c>
      <c r="AX245" s="64"/>
      <c r="AY245" s="65"/>
      <c r="AZ245" s="538"/>
      <c r="BA245" s="562"/>
      <c r="BB245" s="291"/>
      <c r="BC245" s="45">
        <f t="shared" si="324"/>
        <v>0</v>
      </c>
      <c r="BD245" s="44">
        <f t="shared" si="325"/>
        <v>0</v>
      </c>
      <c r="BE245" s="512">
        <f t="shared" si="307"/>
        <v>164</v>
      </c>
      <c r="BF245" s="400"/>
      <c r="BG245" s="210">
        <f t="shared" si="298"/>
        <v>0</v>
      </c>
      <c r="BH245" s="512">
        <f t="shared" si="326"/>
        <v>180.4</v>
      </c>
      <c r="BI245" s="400"/>
      <c r="BJ245" s="44">
        <f t="shared" si="327"/>
        <v>0</v>
      </c>
      <c r="BK245" s="512">
        <f t="shared" si="328"/>
        <v>188.6</v>
      </c>
      <c r="BL245" s="400"/>
      <c r="BM245" s="210">
        <f t="shared" si="329"/>
        <v>0</v>
      </c>
      <c r="BN245" s="512">
        <f t="shared" si="330"/>
        <v>196.79999999999998</v>
      </c>
      <c r="BO245" s="397">
        <f t="shared" si="331"/>
        <v>0</v>
      </c>
      <c r="BP245" s="210">
        <f t="shared" si="332"/>
        <v>0</v>
      </c>
      <c r="BQ245" s="44">
        <f t="shared" si="333"/>
        <v>0</v>
      </c>
      <c r="BR245" s="215">
        <v>3116</v>
      </c>
      <c r="JY245" s="3"/>
      <c r="JZ245" s="3"/>
      <c r="KA245" s="3"/>
      <c r="KB245" s="3"/>
      <c r="KC245" s="3"/>
      <c r="KD245" s="3"/>
      <c r="KE245" s="3"/>
      <c r="KF245" s="3"/>
      <c r="KG245" s="3"/>
    </row>
    <row r="246" spans="1:293" ht="13" customHeight="1">
      <c r="A246" s="44" t="str">
        <f t="shared" si="336"/>
        <v>SQ63117</v>
      </c>
      <c r="B246" s="264" t="s">
        <v>1080</v>
      </c>
      <c r="C246" s="264" t="s">
        <v>1039</v>
      </c>
      <c r="D246" s="264" t="s">
        <v>2291</v>
      </c>
      <c r="E246" s="403"/>
      <c r="F246" s="615" t="s">
        <v>1782</v>
      </c>
      <c r="G246" s="614" t="s">
        <v>99</v>
      </c>
      <c r="H246" s="618" t="s">
        <v>1828</v>
      </c>
      <c r="I246" s="623" t="s">
        <v>1819</v>
      </c>
      <c r="J246" s="636" t="s">
        <v>1810</v>
      </c>
      <c r="K246" s="636" t="s">
        <v>1797</v>
      </c>
      <c r="L246" s="635" t="s">
        <v>2578</v>
      </c>
      <c r="M246" s="628">
        <v>2.8121999999999998</v>
      </c>
      <c r="N246" s="44">
        <v>1</v>
      </c>
      <c r="O246" s="210"/>
      <c r="P246" s="210"/>
      <c r="Q246" s="49"/>
      <c r="R246" s="123"/>
      <c r="S246" s="51"/>
      <c r="T246" s="52"/>
      <c r="U246" s="124"/>
      <c r="V246" s="54"/>
      <c r="W246" s="520"/>
      <c r="X246" s="56"/>
      <c r="Y246" s="57"/>
      <c r="Z246" s="58"/>
      <c r="AA246" s="561"/>
      <c r="AB246" s="563"/>
      <c r="AC246" s="311"/>
      <c r="AD246" s="213">
        <f t="shared" si="297"/>
        <v>0</v>
      </c>
      <c r="AE246" s="61">
        <f t="shared" si="337"/>
        <v>0</v>
      </c>
      <c r="AF246" s="62"/>
      <c r="AG246" s="62"/>
      <c r="AH246" s="63"/>
      <c r="AI246" s="149"/>
      <c r="AJ246" s="149"/>
      <c r="AK246" s="149"/>
      <c r="AL246" s="516"/>
      <c r="AM246" s="510"/>
      <c r="AN246" s="62">
        <f>ROUND(CEILING(AR246*('Summary '!$J$4/100+1),5),0)-1</f>
        <v>214</v>
      </c>
      <c r="AO246" s="63">
        <f t="shared" si="299"/>
        <v>0</v>
      </c>
      <c r="AP246" s="63">
        <f t="shared" si="300"/>
        <v>0</v>
      </c>
      <c r="AQ246" s="667"/>
      <c r="AR246" s="62">
        <v>174</v>
      </c>
      <c r="AS246" s="62"/>
      <c r="AT246" s="514"/>
      <c r="AU246" s="515"/>
      <c r="AV246" s="511">
        <f t="shared" si="322"/>
        <v>174</v>
      </c>
      <c r="AW246" s="511">
        <f t="shared" si="323"/>
        <v>174</v>
      </c>
      <c r="AX246" s="64"/>
      <c r="AY246" s="65"/>
      <c r="AZ246" s="538"/>
      <c r="BA246" s="562"/>
      <c r="BB246" s="291"/>
      <c r="BC246" s="45">
        <f t="shared" si="324"/>
        <v>0</v>
      </c>
      <c r="BD246" s="44">
        <f t="shared" si="325"/>
        <v>0</v>
      </c>
      <c r="BE246" s="512">
        <f t="shared" si="307"/>
        <v>174</v>
      </c>
      <c r="BF246" s="400"/>
      <c r="BG246" s="210">
        <f t="shared" si="298"/>
        <v>0</v>
      </c>
      <c r="BH246" s="512">
        <f t="shared" si="326"/>
        <v>191.4</v>
      </c>
      <c r="BI246" s="400"/>
      <c r="BJ246" s="44">
        <f t="shared" si="327"/>
        <v>0</v>
      </c>
      <c r="BK246" s="512">
        <f t="shared" si="328"/>
        <v>200.1</v>
      </c>
      <c r="BL246" s="400"/>
      <c r="BM246" s="210">
        <f t="shared" si="329"/>
        <v>0</v>
      </c>
      <c r="BN246" s="512">
        <f t="shared" si="330"/>
        <v>208.79999999999998</v>
      </c>
      <c r="BO246" s="397">
        <f t="shared" si="331"/>
        <v>0</v>
      </c>
      <c r="BP246" s="210">
        <f t="shared" si="332"/>
        <v>0</v>
      </c>
      <c r="BQ246" s="44">
        <f t="shared" si="333"/>
        <v>0</v>
      </c>
      <c r="BR246" s="215">
        <v>3117</v>
      </c>
      <c r="JY246" s="3"/>
      <c r="JZ246" s="3"/>
      <c r="KA246" s="3"/>
      <c r="KB246" s="3"/>
      <c r="KC246" s="3"/>
      <c r="KD246" s="3"/>
      <c r="KE246" s="3"/>
      <c r="KF246" s="3"/>
      <c r="KG246" s="3"/>
    </row>
    <row r="247" spans="1:293" ht="13" customHeight="1">
      <c r="A247" s="44" t="str">
        <f t="shared" si="336"/>
        <v>SQ63122</v>
      </c>
      <c r="B247" s="264" t="s">
        <v>1080</v>
      </c>
      <c r="C247" s="264" t="s">
        <v>1040</v>
      </c>
      <c r="D247" s="264" t="s">
        <v>2291</v>
      </c>
      <c r="E247" s="403"/>
      <c r="F247" s="615" t="s">
        <v>1782</v>
      </c>
      <c r="G247" s="614" t="s">
        <v>99</v>
      </c>
      <c r="H247" s="618" t="s">
        <v>1828</v>
      </c>
      <c r="I247" s="623" t="s">
        <v>1819</v>
      </c>
      <c r="J247" s="636" t="s">
        <v>1810</v>
      </c>
      <c r="K247" s="636" t="s">
        <v>1797</v>
      </c>
      <c r="L247" s="635" t="s">
        <v>2578</v>
      </c>
      <c r="M247" s="628">
        <v>3.8782000000000001</v>
      </c>
      <c r="N247" s="44">
        <v>1</v>
      </c>
      <c r="O247" s="210"/>
      <c r="P247" s="210"/>
      <c r="Q247" s="49"/>
      <c r="R247" s="123"/>
      <c r="S247" s="51"/>
      <c r="T247" s="52"/>
      <c r="U247" s="124"/>
      <c r="V247" s="54"/>
      <c r="W247" s="520"/>
      <c r="X247" s="56"/>
      <c r="Y247" s="57"/>
      <c r="Z247" s="58"/>
      <c r="AA247" s="561"/>
      <c r="AB247" s="563"/>
      <c r="AC247" s="311"/>
      <c r="AD247" s="213">
        <f t="shared" si="297"/>
        <v>0</v>
      </c>
      <c r="AE247" s="61">
        <f t="shared" si="337"/>
        <v>0</v>
      </c>
      <c r="AF247" s="62"/>
      <c r="AG247" s="62"/>
      <c r="AH247" s="63"/>
      <c r="AI247" s="149"/>
      <c r="AJ247" s="149"/>
      <c r="AK247" s="149"/>
      <c r="AL247" s="516"/>
      <c r="AM247" s="510"/>
      <c r="AN247" s="62">
        <f>ROUND(CEILING(AR247*('Summary '!$J$4/100+1),5),0)-1</f>
        <v>274</v>
      </c>
      <c r="AO247" s="63">
        <f t="shared" si="299"/>
        <v>0</v>
      </c>
      <c r="AP247" s="63">
        <f t="shared" si="300"/>
        <v>0</v>
      </c>
      <c r="AQ247" s="667"/>
      <c r="AR247" s="62">
        <v>224</v>
      </c>
      <c r="AS247" s="62"/>
      <c r="AT247" s="514"/>
      <c r="AU247" s="515"/>
      <c r="AV247" s="511">
        <f t="shared" si="322"/>
        <v>224</v>
      </c>
      <c r="AW247" s="511">
        <f t="shared" si="323"/>
        <v>224</v>
      </c>
      <c r="AX247" s="64"/>
      <c r="AY247" s="65"/>
      <c r="AZ247" s="538"/>
      <c r="BA247" s="562"/>
      <c r="BB247" s="291"/>
      <c r="BC247" s="45">
        <f t="shared" si="324"/>
        <v>0</v>
      </c>
      <c r="BD247" s="44">
        <f t="shared" si="325"/>
        <v>0</v>
      </c>
      <c r="BE247" s="512">
        <f t="shared" si="307"/>
        <v>224</v>
      </c>
      <c r="BF247" s="400"/>
      <c r="BG247" s="210">
        <f t="shared" si="298"/>
        <v>0</v>
      </c>
      <c r="BH247" s="512">
        <f t="shared" si="326"/>
        <v>246.40000000000003</v>
      </c>
      <c r="BI247" s="400"/>
      <c r="BJ247" s="44">
        <f t="shared" si="327"/>
        <v>0</v>
      </c>
      <c r="BK247" s="512">
        <f t="shared" si="328"/>
        <v>257.59999999999997</v>
      </c>
      <c r="BL247" s="400"/>
      <c r="BM247" s="210">
        <f t="shared" si="329"/>
        <v>0</v>
      </c>
      <c r="BN247" s="512">
        <f t="shared" si="330"/>
        <v>268.8</v>
      </c>
      <c r="BO247" s="397">
        <f t="shared" si="331"/>
        <v>0</v>
      </c>
      <c r="BP247" s="210">
        <f t="shared" si="332"/>
        <v>0</v>
      </c>
      <c r="BQ247" s="44">
        <f t="shared" si="333"/>
        <v>0</v>
      </c>
      <c r="BR247" s="215">
        <v>3122</v>
      </c>
      <c r="JY247" s="3"/>
      <c r="JZ247" s="3"/>
      <c r="KA247" s="3"/>
      <c r="KB247" s="3"/>
      <c r="KC247" s="3"/>
      <c r="KD247" s="3"/>
      <c r="KE247" s="3"/>
      <c r="KF247" s="3"/>
      <c r="KG247" s="3"/>
    </row>
    <row r="248" spans="1:293" ht="13" customHeight="1">
      <c r="A248" s="44" t="str">
        <f t="shared" si="336"/>
        <v>SQ63120</v>
      </c>
      <c r="B248" s="264" t="s">
        <v>1080</v>
      </c>
      <c r="C248" s="264" t="s">
        <v>1041</v>
      </c>
      <c r="D248" s="264" t="s">
        <v>2291</v>
      </c>
      <c r="E248" s="403"/>
      <c r="F248" s="615" t="s">
        <v>60</v>
      </c>
      <c r="G248" s="614" t="s">
        <v>99</v>
      </c>
      <c r="H248" s="617" t="s">
        <v>74</v>
      </c>
      <c r="I248" s="623" t="s">
        <v>1819</v>
      </c>
      <c r="J248" s="636" t="s">
        <v>1810</v>
      </c>
      <c r="K248" s="636" t="s">
        <v>1797</v>
      </c>
      <c r="L248" s="635" t="s">
        <v>2578</v>
      </c>
      <c r="M248" s="628">
        <v>3.47</v>
      </c>
      <c r="N248" s="44">
        <v>1</v>
      </c>
      <c r="O248" s="210"/>
      <c r="P248" s="210"/>
      <c r="Q248" s="49"/>
      <c r="R248" s="123"/>
      <c r="S248" s="51"/>
      <c r="T248" s="52"/>
      <c r="U248" s="124"/>
      <c r="V248" s="54"/>
      <c r="W248" s="520"/>
      <c r="X248" s="56"/>
      <c r="Y248" s="57"/>
      <c r="Z248" s="58"/>
      <c r="AA248" s="561"/>
      <c r="AB248" s="563"/>
      <c r="AC248" s="311"/>
      <c r="AD248" s="213">
        <f t="shared" si="297"/>
        <v>0</v>
      </c>
      <c r="AE248" s="61">
        <f t="shared" si="337"/>
        <v>0</v>
      </c>
      <c r="AF248" s="62"/>
      <c r="AG248" s="62"/>
      <c r="AH248" s="63"/>
      <c r="AI248" s="149"/>
      <c r="AJ248" s="149"/>
      <c r="AK248" s="149"/>
      <c r="AL248" s="516"/>
      <c r="AM248" s="510"/>
      <c r="AN248" s="62">
        <f>ROUND(CEILING(AR248*('Summary '!$J$4/100+1),5),0)-1</f>
        <v>264</v>
      </c>
      <c r="AO248" s="63">
        <f t="shared" si="299"/>
        <v>0</v>
      </c>
      <c r="AP248" s="63">
        <f t="shared" si="300"/>
        <v>0</v>
      </c>
      <c r="AQ248" s="667"/>
      <c r="AR248" s="62">
        <v>214</v>
      </c>
      <c r="AS248" s="62"/>
      <c r="AT248" s="514"/>
      <c r="AU248" s="515"/>
      <c r="AV248" s="511">
        <f t="shared" si="322"/>
        <v>214</v>
      </c>
      <c r="AW248" s="511">
        <f t="shared" si="323"/>
        <v>214</v>
      </c>
      <c r="AX248" s="64"/>
      <c r="AY248" s="65"/>
      <c r="AZ248" s="538"/>
      <c r="BA248" s="562"/>
      <c r="BB248" s="291"/>
      <c r="BC248" s="45">
        <f t="shared" si="324"/>
        <v>0</v>
      </c>
      <c r="BD248" s="44">
        <f t="shared" si="325"/>
        <v>0</v>
      </c>
      <c r="BE248" s="512">
        <f t="shared" si="307"/>
        <v>214</v>
      </c>
      <c r="BF248" s="400"/>
      <c r="BG248" s="210">
        <f t="shared" si="298"/>
        <v>0</v>
      </c>
      <c r="BH248" s="512">
        <f t="shared" si="326"/>
        <v>235.4</v>
      </c>
      <c r="BI248" s="400"/>
      <c r="BJ248" s="44">
        <f t="shared" si="327"/>
        <v>0</v>
      </c>
      <c r="BK248" s="512">
        <f t="shared" si="328"/>
        <v>246.1</v>
      </c>
      <c r="BL248" s="400"/>
      <c r="BM248" s="210">
        <f t="shared" si="329"/>
        <v>0</v>
      </c>
      <c r="BN248" s="512">
        <f t="shared" si="330"/>
        <v>256.8</v>
      </c>
      <c r="BO248" s="397">
        <f t="shared" si="331"/>
        <v>0</v>
      </c>
      <c r="BP248" s="210">
        <f t="shared" si="332"/>
        <v>0</v>
      </c>
      <c r="BQ248" s="44">
        <f t="shared" si="333"/>
        <v>0</v>
      </c>
      <c r="BR248" s="215">
        <v>3120</v>
      </c>
      <c r="JY248" s="3"/>
      <c r="JZ248" s="3"/>
      <c r="KA248" s="3"/>
      <c r="KB248" s="3"/>
      <c r="KC248" s="3"/>
      <c r="KD248" s="3"/>
      <c r="KE248" s="3"/>
      <c r="KF248" s="3"/>
      <c r="KG248" s="3"/>
    </row>
    <row r="249" spans="1:293" ht="13" customHeight="1">
      <c r="A249" s="44" t="str">
        <f t="shared" si="336"/>
        <v>SQ63052</v>
      </c>
      <c r="B249" s="264" t="s">
        <v>1080</v>
      </c>
      <c r="C249" s="264" t="s">
        <v>1042</v>
      </c>
      <c r="D249" s="264" t="s">
        <v>2291</v>
      </c>
      <c r="E249" s="403"/>
      <c r="F249" s="615" t="s">
        <v>60</v>
      </c>
      <c r="G249" s="614" t="s">
        <v>87</v>
      </c>
      <c r="H249" s="617" t="s">
        <v>74</v>
      </c>
      <c r="I249" s="623" t="s">
        <v>1819</v>
      </c>
      <c r="J249" s="636" t="s">
        <v>1810</v>
      </c>
      <c r="K249" s="636" t="s">
        <v>1797</v>
      </c>
      <c r="L249" s="635" t="s">
        <v>2578</v>
      </c>
      <c r="M249" s="628">
        <v>2.9740000000000002</v>
      </c>
      <c r="N249" s="44">
        <v>4</v>
      </c>
      <c r="O249" s="210"/>
      <c r="P249" s="210"/>
      <c r="Q249" s="49"/>
      <c r="R249" s="123"/>
      <c r="S249" s="51"/>
      <c r="T249" s="52"/>
      <c r="U249" s="124"/>
      <c r="V249" s="54"/>
      <c r="W249" s="520"/>
      <c r="X249" s="56"/>
      <c r="Y249" s="57"/>
      <c r="Z249" s="58"/>
      <c r="AA249" s="561"/>
      <c r="AB249" s="563"/>
      <c r="AC249" s="311"/>
      <c r="AD249" s="213">
        <f t="shared" si="297"/>
        <v>0</v>
      </c>
      <c r="AE249" s="61">
        <f t="shared" si="337"/>
        <v>0</v>
      </c>
      <c r="AF249" s="62"/>
      <c r="AG249" s="62"/>
      <c r="AH249" s="63"/>
      <c r="AI249" s="590"/>
      <c r="AJ249" s="149"/>
      <c r="AK249" s="149"/>
      <c r="AL249" s="516"/>
      <c r="AM249" s="510"/>
      <c r="AN249" s="62">
        <f>ROUND(CEILING(AR249*('Summary '!$J$4/100+1),5),0)-1</f>
        <v>374</v>
      </c>
      <c r="AO249" s="63">
        <f t="shared" si="299"/>
        <v>0</v>
      </c>
      <c r="AP249" s="63">
        <f t="shared" si="300"/>
        <v>0</v>
      </c>
      <c r="AQ249" s="667"/>
      <c r="AR249" s="62">
        <v>304</v>
      </c>
      <c r="AS249" s="62"/>
      <c r="AT249" s="514"/>
      <c r="AU249" s="515"/>
      <c r="AV249" s="511">
        <f t="shared" si="322"/>
        <v>304</v>
      </c>
      <c r="AW249" s="511">
        <f t="shared" si="323"/>
        <v>304</v>
      </c>
      <c r="AX249" s="64"/>
      <c r="AY249" s="65"/>
      <c r="AZ249" s="538"/>
      <c r="BA249" s="562"/>
      <c r="BB249" s="291"/>
      <c r="BC249" s="45">
        <f t="shared" si="324"/>
        <v>0</v>
      </c>
      <c r="BD249" s="44">
        <f t="shared" si="325"/>
        <v>0</v>
      </c>
      <c r="BE249" s="512">
        <f t="shared" si="307"/>
        <v>304</v>
      </c>
      <c r="BF249" s="400"/>
      <c r="BG249" s="210">
        <f t="shared" si="298"/>
        <v>0</v>
      </c>
      <c r="BH249" s="512">
        <f t="shared" si="326"/>
        <v>334.40000000000003</v>
      </c>
      <c r="BI249" s="400"/>
      <c r="BJ249" s="44">
        <f t="shared" si="327"/>
        <v>0</v>
      </c>
      <c r="BK249" s="512">
        <f t="shared" si="328"/>
        <v>349.59999999999997</v>
      </c>
      <c r="BL249" s="400"/>
      <c r="BM249" s="210">
        <f t="shared" si="329"/>
        <v>0</v>
      </c>
      <c r="BN249" s="512">
        <f t="shared" si="330"/>
        <v>364.8</v>
      </c>
      <c r="BO249" s="397">
        <f t="shared" si="331"/>
        <v>0</v>
      </c>
      <c r="BP249" s="210">
        <f t="shared" si="332"/>
        <v>0</v>
      </c>
      <c r="BQ249" s="44">
        <f t="shared" si="333"/>
        <v>0</v>
      </c>
      <c r="BR249" s="215">
        <v>3052</v>
      </c>
      <c r="JY249" s="3"/>
      <c r="JZ249" s="3"/>
      <c r="KA249" s="3"/>
      <c r="KB249" s="3"/>
      <c r="KC249" s="3"/>
      <c r="KD249" s="3"/>
      <c r="KE249" s="3"/>
      <c r="KF249" s="3"/>
      <c r="KG249" s="3"/>
    </row>
    <row r="250" spans="1:293" ht="13" customHeight="1">
      <c r="A250" s="44" t="str">
        <f t="shared" si="301"/>
        <v>SQ63040</v>
      </c>
      <c r="B250" s="264" t="s">
        <v>1080</v>
      </c>
      <c r="C250" s="264" t="s">
        <v>1043</v>
      </c>
      <c r="D250" s="264" t="s">
        <v>2291</v>
      </c>
      <c r="E250" s="403"/>
      <c r="F250" s="615" t="s">
        <v>60</v>
      </c>
      <c r="G250" s="614" t="s">
        <v>87</v>
      </c>
      <c r="H250" s="617" t="s">
        <v>79</v>
      </c>
      <c r="I250" s="623" t="s">
        <v>1819</v>
      </c>
      <c r="J250" s="636" t="s">
        <v>1810</v>
      </c>
      <c r="K250" s="636" t="s">
        <v>1797</v>
      </c>
      <c r="L250" s="635" t="s">
        <v>2578</v>
      </c>
      <c r="M250" s="628">
        <v>2.2719999999999998</v>
      </c>
      <c r="N250" s="44">
        <v>3</v>
      </c>
      <c r="O250" s="210"/>
      <c r="P250" s="210"/>
      <c r="Q250" s="49"/>
      <c r="R250" s="123"/>
      <c r="S250" s="51"/>
      <c r="T250" s="52"/>
      <c r="U250" s="124"/>
      <c r="V250" s="54"/>
      <c r="W250" s="520"/>
      <c r="X250" s="56"/>
      <c r="Y250" s="57"/>
      <c r="Z250" s="58"/>
      <c r="AA250" s="561"/>
      <c r="AB250" s="563"/>
      <c r="AC250" s="311"/>
      <c r="AD250" s="213">
        <f t="shared" ref="AD250:AD298" si="338">SUM(Q250:AC250)</f>
        <v>0</v>
      </c>
      <c r="AE250" s="61">
        <f t="shared" si="302"/>
        <v>0</v>
      </c>
      <c r="AF250" s="62"/>
      <c r="AG250" s="62"/>
      <c r="AH250" s="63"/>
      <c r="AI250" s="590"/>
      <c r="AJ250" s="149"/>
      <c r="AK250" s="149"/>
      <c r="AL250" s="516"/>
      <c r="AM250" s="510"/>
      <c r="AN250" s="62">
        <f>ROUND(CEILING(AR250*('Summary '!$J$4/100+1),5),0)-1</f>
        <v>289</v>
      </c>
      <c r="AO250" s="63">
        <f t="shared" si="299"/>
        <v>0</v>
      </c>
      <c r="AP250" s="63">
        <f t="shared" si="300"/>
        <v>0</v>
      </c>
      <c r="AQ250" s="667"/>
      <c r="AR250" s="62">
        <v>234</v>
      </c>
      <c r="AS250" s="62"/>
      <c r="AT250" s="514"/>
      <c r="AU250" s="515"/>
      <c r="AV250" s="511">
        <f t="shared" si="322"/>
        <v>234</v>
      </c>
      <c r="AW250" s="511">
        <f t="shared" si="323"/>
        <v>234</v>
      </c>
      <c r="AX250" s="64"/>
      <c r="AY250" s="65"/>
      <c r="AZ250" s="538"/>
      <c r="BA250" s="562"/>
      <c r="BB250" s="291"/>
      <c r="BC250" s="45">
        <f t="shared" si="324"/>
        <v>0</v>
      </c>
      <c r="BD250" s="44">
        <f t="shared" si="325"/>
        <v>0</v>
      </c>
      <c r="BE250" s="512">
        <f t="shared" si="307"/>
        <v>234</v>
      </c>
      <c r="BF250" s="400"/>
      <c r="BG250" s="210">
        <f t="shared" si="298"/>
        <v>0</v>
      </c>
      <c r="BH250" s="512">
        <f t="shared" si="326"/>
        <v>257.40000000000003</v>
      </c>
      <c r="BI250" s="400"/>
      <c r="BJ250" s="44">
        <f t="shared" si="327"/>
        <v>0</v>
      </c>
      <c r="BK250" s="512">
        <f t="shared" si="328"/>
        <v>269.09999999999997</v>
      </c>
      <c r="BL250" s="400"/>
      <c r="BM250" s="210">
        <f t="shared" si="329"/>
        <v>0</v>
      </c>
      <c r="BN250" s="512">
        <f t="shared" si="330"/>
        <v>280.8</v>
      </c>
      <c r="BO250" s="397">
        <f t="shared" si="331"/>
        <v>0</v>
      </c>
      <c r="BP250" s="210">
        <f t="shared" si="332"/>
        <v>0</v>
      </c>
      <c r="BQ250" s="44">
        <f t="shared" si="333"/>
        <v>0</v>
      </c>
      <c r="BR250" s="215">
        <v>3040</v>
      </c>
      <c r="JY250" s="3"/>
      <c r="JZ250" s="3"/>
      <c r="KA250" s="3"/>
      <c r="KB250" s="3"/>
      <c r="KC250" s="3"/>
      <c r="KD250" s="3"/>
      <c r="KE250" s="3"/>
      <c r="KF250" s="3"/>
      <c r="KG250" s="3"/>
    </row>
    <row r="251" spans="1:293" ht="13" customHeight="1">
      <c r="A251" s="44" t="str">
        <f t="shared" ref="A251" si="339">"SQ6"&amp;REPT(0,4-LEN(BR251))&amp;BR251</f>
        <v>SQ63047</v>
      </c>
      <c r="B251" s="264" t="s">
        <v>1080</v>
      </c>
      <c r="C251" s="264" t="s">
        <v>1390</v>
      </c>
      <c r="D251" s="264" t="s">
        <v>2291</v>
      </c>
      <c r="E251" s="403"/>
      <c r="F251" s="614" t="s">
        <v>63</v>
      </c>
      <c r="G251" s="614"/>
      <c r="H251" s="617"/>
      <c r="I251" s="623" t="s">
        <v>1819</v>
      </c>
      <c r="J251" s="636" t="s">
        <v>1810</v>
      </c>
      <c r="K251" s="636" t="s">
        <v>1797</v>
      </c>
      <c r="L251" s="635" t="s">
        <v>2578</v>
      </c>
      <c r="M251" s="628">
        <v>2.238</v>
      </c>
      <c r="N251" s="44">
        <v>3</v>
      </c>
      <c r="O251" s="210"/>
      <c r="P251" s="210"/>
      <c r="Q251" s="49"/>
      <c r="R251" s="123"/>
      <c r="S251" s="51"/>
      <c r="T251" s="52"/>
      <c r="U251" s="124"/>
      <c r="V251" s="54"/>
      <c r="W251" s="520"/>
      <c r="X251" s="56"/>
      <c r="Y251" s="57"/>
      <c r="Z251" s="58"/>
      <c r="AA251" s="561"/>
      <c r="AB251" s="563"/>
      <c r="AC251" s="311"/>
      <c r="AD251" s="213">
        <f t="shared" si="338"/>
        <v>0</v>
      </c>
      <c r="AE251" s="61">
        <f t="shared" ref="AE251" si="340">N251*AD251</f>
        <v>0</v>
      </c>
      <c r="AF251" s="62"/>
      <c r="AG251" s="62"/>
      <c r="AH251" s="63"/>
      <c r="AI251" s="590"/>
      <c r="AJ251" s="149"/>
      <c r="AK251" s="149"/>
      <c r="AL251" s="516"/>
      <c r="AM251" s="510"/>
      <c r="AN251" s="62">
        <f>ROUND(CEILING(AR251*('Summary '!$J$4/100+1),5),0)-1</f>
        <v>214</v>
      </c>
      <c r="AO251" s="63">
        <f t="shared" si="299"/>
        <v>0</v>
      </c>
      <c r="AP251" s="63">
        <f t="shared" si="300"/>
        <v>0</v>
      </c>
      <c r="AQ251" s="667"/>
      <c r="AR251" s="62">
        <v>174</v>
      </c>
      <c r="AS251" s="62"/>
      <c r="AT251" s="514"/>
      <c r="AU251" s="515"/>
      <c r="AV251" s="511">
        <f t="shared" si="322"/>
        <v>174</v>
      </c>
      <c r="AW251" s="511">
        <f t="shared" si="323"/>
        <v>174</v>
      </c>
      <c r="AX251" s="64"/>
      <c r="AY251" s="65"/>
      <c r="AZ251" s="538"/>
      <c r="BA251" s="562"/>
      <c r="BB251" s="291"/>
      <c r="BC251" s="45">
        <f t="shared" si="324"/>
        <v>0</v>
      </c>
      <c r="BD251" s="44">
        <f t="shared" si="325"/>
        <v>0</v>
      </c>
      <c r="BE251" s="512">
        <f t="shared" si="307"/>
        <v>174</v>
      </c>
      <c r="BF251" s="400"/>
      <c r="BG251" s="210">
        <f t="shared" si="298"/>
        <v>0</v>
      </c>
      <c r="BH251" s="512">
        <f t="shared" si="326"/>
        <v>191.4</v>
      </c>
      <c r="BI251" s="400"/>
      <c r="BJ251" s="44">
        <f t="shared" si="327"/>
        <v>0</v>
      </c>
      <c r="BK251" s="512">
        <f t="shared" si="328"/>
        <v>200.1</v>
      </c>
      <c r="BL251" s="400"/>
      <c r="BM251" s="210">
        <f t="shared" si="329"/>
        <v>0</v>
      </c>
      <c r="BN251" s="512">
        <f t="shared" si="330"/>
        <v>208.79999999999998</v>
      </c>
      <c r="BO251" s="397">
        <f t="shared" si="331"/>
        <v>0</v>
      </c>
      <c r="BP251" s="210">
        <f t="shared" si="332"/>
        <v>0</v>
      </c>
      <c r="BQ251" s="44">
        <f t="shared" si="333"/>
        <v>0</v>
      </c>
      <c r="BR251" s="215">
        <v>3047</v>
      </c>
      <c r="JY251" s="3"/>
      <c r="JZ251" s="3"/>
      <c r="KA251" s="3"/>
      <c r="KB251" s="3"/>
      <c r="KC251" s="3"/>
      <c r="KD251" s="3"/>
      <c r="KE251" s="3"/>
      <c r="KF251" s="3"/>
      <c r="KG251" s="3"/>
    </row>
    <row r="252" spans="1:293" ht="13" customHeight="1">
      <c r="A252" s="44" t="str">
        <f t="shared" ref="A252:A261" si="341">"SQ6"&amp;REPT(0,4-LEN(BR252))&amp;BR252</f>
        <v>SQ62026</v>
      </c>
      <c r="B252" s="228" t="s">
        <v>543</v>
      </c>
      <c r="C252" s="228" t="s">
        <v>906</v>
      </c>
      <c r="D252" s="228" t="s">
        <v>65</v>
      </c>
      <c r="E252" s="445"/>
      <c r="F252" s="615" t="s">
        <v>1773</v>
      </c>
      <c r="G252" s="657" t="s">
        <v>2144</v>
      </c>
      <c r="H252" s="617" t="s">
        <v>79</v>
      </c>
      <c r="I252" s="623" t="s">
        <v>1819</v>
      </c>
      <c r="J252" s="636" t="s">
        <v>1810</v>
      </c>
      <c r="K252" s="636" t="s">
        <v>1797</v>
      </c>
      <c r="L252" s="635" t="s">
        <v>2578</v>
      </c>
      <c r="M252" s="628">
        <v>3</v>
      </c>
      <c r="N252" s="44">
        <v>1</v>
      </c>
      <c r="O252" s="210"/>
      <c r="P252" s="210"/>
      <c r="Q252" s="49"/>
      <c r="R252" s="123"/>
      <c r="S252" s="51"/>
      <c r="T252" s="52"/>
      <c r="U252" s="124"/>
      <c r="V252" s="54"/>
      <c r="W252" s="55"/>
      <c r="X252" s="56"/>
      <c r="Y252" s="57"/>
      <c r="Z252" s="58"/>
      <c r="AA252" s="125"/>
      <c r="AB252" s="69"/>
      <c r="AC252" s="311"/>
      <c r="AD252" s="213">
        <f t="shared" si="338"/>
        <v>0</v>
      </c>
      <c r="AE252" s="61">
        <f t="shared" ref="AE252:AE261" si="342">N252*AD252</f>
        <v>0</v>
      </c>
      <c r="AF252" s="62"/>
      <c r="AG252" s="62"/>
      <c r="AH252" s="63"/>
      <c r="AI252" s="62"/>
      <c r="AJ252" s="62"/>
      <c r="AK252" s="62"/>
      <c r="AL252" s="516"/>
      <c r="AM252" s="510"/>
      <c r="AN252" s="62">
        <f>ROUND(CEILING(AR252*('Summary '!$J$4/100+1),5),0)-1</f>
        <v>309</v>
      </c>
      <c r="AO252" s="63">
        <f t="shared" si="299"/>
        <v>0</v>
      </c>
      <c r="AP252" s="63">
        <f t="shared" si="300"/>
        <v>0</v>
      </c>
      <c r="AQ252" s="63"/>
      <c r="AR252" s="62">
        <v>254</v>
      </c>
      <c r="AS252" s="62"/>
      <c r="AT252" s="514"/>
      <c r="AU252" s="515"/>
      <c r="AV252" s="511">
        <f t="shared" si="322"/>
        <v>254</v>
      </c>
      <c r="AW252" s="511">
        <f t="shared" si="323"/>
        <v>254</v>
      </c>
      <c r="AX252" s="64"/>
      <c r="AY252" s="65"/>
      <c r="AZ252" s="66"/>
      <c r="BA252" s="126"/>
      <c r="BB252" s="291"/>
      <c r="BC252" s="45">
        <f t="shared" si="324"/>
        <v>0</v>
      </c>
      <c r="BD252" s="44">
        <f t="shared" si="325"/>
        <v>0</v>
      </c>
      <c r="BE252" s="512">
        <f t="shared" ref="BE252:BE261" si="343">AV252*(1.05+AO252+AP252)</f>
        <v>266.7</v>
      </c>
      <c r="BF252" s="311"/>
      <c r="BG252" s="210">
        <f t="shared" si="298"/>
        <v>0</v>
      </c>
      <c r="BH252" s="512">
        <f t="shared" si="326"/>
        <v>279.40000000000003</v>
      </c>
      <c r="BI252" s="400"/>
      <c r="BJ252" s="44">
        <f t="shared" si="327"/>
        <v>0</v>
      </c>
      <c r="BK252" s="512">
        <f t="shared" si="328"/>
        <v>292.09999999999997</v>
      </c>
      <c r="BL252" s="400"/>
      <c r="BM252" s="210">
        <f t="shared" si="329"/>
        <v>0</v>
      </c>
      <c r="BN252" s="512">
        <f t="shared" si="330"/>
        <v>304.8</v>
      </c>
      <c r="BO252" s="397">
        <f t="shared" si="331"/>
        <v>0</v>
      </c>
      <c r="BP252" s="210">
        <f t="shared" si="332"/>
        <v>0</v>
      </c>
      <c r="BQ252" s="44">
        <f t="shared" si="333"/>
        <v>0</v>
      </c>
      <c r="BR252" s="70">
        <v>2026</v>
      </c>
      <c r="JY252" s="3"/>
      <c r="JZ252" s="3"/>
      <c r="KA252" s="3"/>
      <c r="KB252" s="3"/>
      <c r="KC252" s="3"/>
      <c r="KD252" s="3"/>
      <c r="KE252" s="3"/>
      <c r="KF252" s="3"/>
      <c r="KG252" s="3"/>
    </row>
    <row r="253" spans="1:293" ht="13" customHeight="1">
      <c r="A253" s="44" t="str">
        <f t="shared" si="341"/>
        <v>SQ62027</v>
      </c>
      <c r="B253" s="228" t="s">
        <v>543</v>
      </c>
      <c r="C253" s="228" t="s">
        <v>907</v>
      </c>
      <c r="D253" s="228" t="s">
        <v>65</v>
      </c>
      <c r="E253" s="445"/>
      <c r="F253" s="615" t="s">
        <v>1773</v>
      </c>
      <c r="G253" s="657" t="s">
        <v>2145</v>
      </c>
      <c r="H253" s="617" t="s">
        <v>79</v>
      </c>
      <c r="I253" s="623" t="s">
        <v>1819</v>
      </c>
      <c r="J253" s="636" t="s">
        <v>1810</v>
      </c>
      <c r="K253" s="636" t="s">
        <v>1797</v>
      </c>
      <c r="L253" s="635" t="s">
        <v>2578</v>
      </c>
      <c r="M253" s="628">
        <v>3</v>
      </c>
      <c r="N253" s="44">
        <v>1</v>
      </c>
      <c r="O253" s="210"/>
      <c r="P253" s="210"/>
      <c r="Q253" s="49"/>
      <c r="R253" s="123"/>
      <c r="S253" s="51"/>
      <c r="T253" s="52"/>
      <c r="U253" s="124"/>
      <c r="V253" s="54"/>
      <c r="W253" s="55"/>
      <c r="X253" s="56"/>
      <c r="Y253" s="57"/>
      <c r="Z253" s="58"/>
      <c r="AA253" s="125"/>
      <c r="AB253" s="69"/>
      <c r="AC253" s="69"/>
      <c r="AD253" s="213">
        <f t="shared" si="338"/>
        <v>0</v>
      </c>
      <c r="AE253" s="61">
        <f t="shared" si="342"/>
        <v>0</v>
      </c>
      <c r="AF253" s="62"/>
      <c r="AG253" s="62"/>
      <c r="AH253" s="63"/>
      <c r="AI253" s="62"/>
      <c r="AJ253" s="62"/>
      <c r="AK253" s="62"/>
      <c r="AL253" s="516"/>
      <c r="AM253" s="510"/>
      <c r="AN253" s="62">
        <f>ROUND(CEILING(AR253*('Summary '!$J$4/100+1),5),0)-1</f>
        <v>309</v>
      </c>
      <c r="AO253" s="63">
        <f t="shared" si="299"/>
        <v>0</v>
      </c>
      <c r="AP253" s="63">
        <f t="shared" si="300"/>
        <v>0</v>
      </c>
      <c r="AQ253" s="63"/>
      <c r="AR253" s="62">
        <v>254</v>
      </c>
      <c r="AS253" s="62"/>
      <c r="AT253" s="514"/>
      <c r="AU253" s="515"/>
      <c r="AV253" s="511">
        <f t="shared" si="322"/>
        <v>254</v>
      </c>
      <c r="AW253" s="511">
        <f t="shared" si="323"/>
        <v>254</v>
      </c>
      <c r="AX253" s="64"/>
      <c r="AY253" s="65"/>
      <c r="AZ253" s="66"/>
      <c r="BA253" s="126"/>
      <c r="BB253" s="291"/>
      <c r="BC253" s="45">
        <f t="shared" si="324"/>
        <v>0</v>
      </c>
      <c r="BD253" s="44">
        <f t="shared" si="325"/>
        <v>0</v>
      </c>
      <c r="BE253" s="512">
        <f t="shared" si="343"/>
        <v>266.7</v>
      </c>
      <c r="BF253" s="311"/>
      <c r="BG253" s="210">
        <f t="shared" ref="BG253:BG298" si="344">$N253*BF253</f>
        <v>0</v>
      </c>
      <c r="BH253" s="512">
        <f t="shared" si="326"/>
        <v>279.40000000000003</v>
      </c>
      <c r="BI253" s="400"/>
      <c r="BJ253" s="44">
        <f t="shared" si="327"/>
        <v>0</v>
      </c>
      <c r="BK253" s="512">
        <f t="shared" si="328"/>
        <v>292.09999999999997</v>
      </c>
      <c r="BL253" s="400"/>
      <c r="BM253" s="210">
        <f t="shared" si="329"/>
        <v>0</v>
      </c>
      <c r="BN253" s="512">
        <f t="shared" si="330"/>
        <v>304.8</v>
      </c>
      <c r="BO253" s="397">
        <f t="shared" si="331"/>
        <v>0</v>
      </c>
      <c r="BP253" s="210">
        <f t="shared" si="332"/>
        <v>0</v>
      </c>
      <c r="BQ253" s="44">
        <f t="shared" si="333"/>
        <v>0</v>
      </c>
      <c r="BR253" s="70">
        <v>2027</v>
      </c>
      <c r="JY253" s="3"/>
      <c r="JZ253" s="3"/>
      <c r="KA253" s="3"/>
      <c r="KB253" s="3"/>
      <c r="KC253" s="3"/>
      <c r="KD253" s="3"/>
      <c r="KE253" s="3"/>
      <c r="KF253" s="3"/>
      <c r="KG253" s="3"/>
    </row>
    <row r="254" spans="1:293" ht="13" customHeight="1">
      <c r="A254" s="44" t="str">
        <f t="shared" si="341"/>
        <v>SQ62028</v>
      </c>
      <c r="B254" s="228" t="s">
        <v>543</v>
      </c>
      <c r="C254" s="228" t="s">
        <v>908</v>
      </c>
      <c r="D254" s="228" t="s">
        <v>65</v>
      </c>
      <c r="E254" s="445"/>
      <c r="F254" s="615" t="s">
        <v>1773</v>
      </c>
      <c r="G254" s="657" t="s">
        <v>2146</v>
      </c>
      <c r="H254" s="617" t="s">
        <v>79</v>
      </c>
      <c r="I254" s="623" t="s">
        <v>1819</v>
      </c>
      <c r="J254" s="636" t="s">
        <v>1810</v>
      </c>
      <c r="K254" s="636" t="s">
        <v>1797</v>
      </c>
      <c r="L254" s="635" t="s">
        <v>2578</v>
      </c>
      <c r="M254" s="628">
        <v>3</v>
      </c>
      <c r="N254" s="44">
        <v>1</v>
      </c>
      <c r="O254" s="210"/>
      <c r="P254" s="210"/>
      <c r="Q254" s="49"/>
      <c r="R254" s="123"/>
      <c r="S254" s="51"/>
      <c r="T254" s="52"/>
      <c r="U254" s="124"/>
      <c r="V254" s="54"/>
      <c r="W254" s="55"/>
      <c r="X254" s="56"/>
      <c r="Y254" s="57"/>
      <c r="Z254" s="58"/>
      <c r="AA254" s="125"/>
      <c r="AB254" s="69"/>
      <c r="AC254" s="69"/>
      <c r="AD254" s="213">
        <f t="shared" si="338"/>
        <v>0</v>
      </c>
      <c r="AE254" s="61">
        <f t="shared" si="342"/>
        <v>0</v>
      </c>
      <c r="AF254" s="62"/>
      <c r="AG254" s="62"/>
      <c r="AH254" s="63"/>
      <c r="AI254" s="62"/>
      <c r="AJ254" s="62"/>
      <c r="AK254" s="62"/>
      <c r="AL254" s="516"/>
      <c r="AM254" s="510"/>
      <c r="AN254" s="62">
        <f>ROUND(CEILING(AR254*('Summary '!$J$4/100+1),5),0)-1</f>
        <v>334</v>
      </c>
      <c r="AO254" s="63">
        <f t="shared" ref="AO254:AO261" si="345">IF(P254=TRUE,-0.05,0)</f>
        <v>0</v>
      </c>
      <c r="AP254" s="63">
        <f t="shared" ref="AP254:AP261" si="346">IF(O254=TRUE,0.15,0)</f>
        <v>0</v>
      </c>
      <c r="AQ254" s="63"/>
      <c r="AR254" s="62">
        <v>274</v>
      </c>
      <c r="AS254" s="62"/>
      <c r="AT254" s="514"/>
      <c r="AU254" s="515"/>
      <c r="AV254" s="511">
        <f t="shared" si="322"/>
        <v>274</v>
      </c>
      <c r="AW254" s="511">
        <f t="shared" si="323"/>
        <v>274</v>
      </c>
      <c r="AX254" s="64"/>
      <c r="AY254" s="65"/>
      <c r="AZ254" s="66"/>
      <c r="BA254" s="126"/>
      <c r="BB254" s="291"/>
      <c r="BC254" s="45">
        <f t="shared" si="324"/>
        <v>0</v>
      </c>
      <c r="BD254" s="44">
        <f t="shared" si="325"/>
        <v>0</v>
      </c>
      <c r="BE254" s="512">
        <f t="shared" si="343"/>
        <v>287.7</v>
      </c>
      <c r="BF254" s="311"/>
      <c r="BG254" s="210">
        <f t="shared" si="344"/>
        <v>0</v>
      </c>
      <c r="BH254" s="512">
        <f t="shared" si="326"/>
        <v>301.40000000000003</v>
      </c>
      <c r="BI254" s="400"/>
      <c r="BJ254" s="44">
        <f t="shared" si="327"/>
        <v>0</v>
      </c>
      <c r="BK254" s="512">
        <f t="shared" si="328"/>
        <v>315.09999999999997</v>
      </c>
      <c r="BL254" s="400"/>
      <c r="BM254" s="210">
        <f t="shared" si="329"/>
        <v>0</v>
      </c>
      <c r="BN254" s="512">
        <f t="shared" si="330"/>
        <v>328.8</v>
      </c>
      <c r="BO254" s="397">
        <f t="shared" si="331"/>
        <v>0</v>
      </c>
      <c r="BP254" s="210">
        <f t="shared" si="332"/>
        <v>0</v>
      </c>
      <c r="BQ254" s="44">
        <f t="shared" si="333"/>
        <v>0</v>
      </c>
      <c r="BR254" s="70">
        <v>2028</v>
      </c>
      <c r="JY254" s="3"/>
      <c r="JZ254" s="3"/>
      <c r="KA254" s="3"/>
      <c r="KB254" s="3"/>
      <c r="KC254" s="3"/>
      <c r="KD254" s="3"/>
      <c r="KE254" s="3"/>
      <c r="KF254" s="3"/>
      <c r="KG254" s="3"/>
    </row>
    <row r="255" spans="1:293" ht="13" customHeight="1">
      <c r="A255" s="44" t="str">
        <f t="shared" si="341"/>
        <v>SQ62029</v>
      </c>
      <c r="B255" s="228" t="s">
        <v>543</v>
      </c>
      <c r="C255" s="228" t="s">
        <v>909</v>
      </c>
      <c r="D255" s="228" t="s">
        <v>65</v>
      </c>
      <c r="E255" s="445"/>
      <c r="F255" s="615" t="s">
        <v>1773</v>
      </c>
      <c r="G255" s="657" t="s">
        <v>2147</v>
      </c>
      <c r="H255" s="617" t="s">
        <v>79</v>
      </c>
      <c r="I255" s="623" t="s">
        <v>1819</v>
      </c>
      <c r="J255" s="636" t="s">
        <v>1810</v>
      </c>
      <c r="K255" s="636" t="s">
        <v>1797</v>
      </c>
      <c r="L255" s="635" t="s">
        <v>2578</v>
      </c>
      <c r="M255" s="628">
        <v>3</v>
      </c>
      <c r="N255" s="44">
        <v>1</v>
      </c>
      <c r="O255" s="210"/>
      <c r="P255" s="210"/>
      <c r="Q255" s="49"/>
      <c r="R255" s="123"/>
      <c r="S255" s="51"/>
      <c r="T255" s="52"/>
      <c r="U255" s="124"/>
      <c r="V255" s="54"/>
      <c r="W255" s="55"/>
      <c r="X255" s="56"/>
      <c r="Y255" s="57"/>
      <c r="Z255" s="58"/>
      <c r="AA255" s="125"/>
      <c r="AB255" s="69"/>
      <c r="AC255" s="69"/>
      <c r="AD255" s="213">
        <f t="shared" si="338"/>
        <v>0</v>
      </c>
      <c r="AE255" s="61">
        <f t="shared" si="342"/>
        <v>0</v>
      </c>
      <c r="AF255" s="62"/>
      <c r="AG255" s="62"/>
      <c r="AH255" s="63"/>
      <c r="AI255" s="62"/>
      <c r="AJ255" s="62"/>
      <c r="AK255" s="62"/>
      <c r="AL255" s="516"/>
      <c r="AM255" s="510"/>
      <c r="AN255" s="62">
        <f>ROUND(CEILING(AR255*('Summary '!$J$4/100+1),5),0)-1</f>
        <v>334</v>
      </c>
      <c r="AO255" s="63">
        <f t="shared" si="345"/>
        <v>0</v>
      </c>
      <c r="AP255" s="63">
        <f t="shared" si="346"/>
        <v>0</v>
      </c>
      <c r="AQ255" s="63"/>
      <c r="AR255" s="62">
        <v>274</v>
      </c>
      <c r="AS255" s="62"/>
      <c r="AT255" s="514"/>
      <c r="AU255" s="515"/>
      <c r="AV255" s="511">
        <f t="shared" si="322"/>
        <v>274</v>
      </c>
      <c r="AW255" s="511">
        <f t="shared" si="323"/>
        <v>274</v>
      </c>
      <c r="AX255" s="64"/>
      <c r="AY255" s="65"/>
      <c r="AZ255" s="66"/>
      <c r="BA255" s="126"/>
      <c r="BB255" s="291"/>
      <c r="BC255" s="45">
        <f t="shared" si="324"/>
        <v>0</v>
      </c>
      <c r="BD255" s="44">
        <f t="shared" si="325"/>
        <v>0</v>
      </c>
      <c r="BE255" s="512">
        <f t="shared" si="343"/>
        <v>287.7</v>
      </c>
      <c r="BF255" s="311"/>
      <c r="BG255" s="210">
        <f t="shared" si="344"/>
        <v>0</v>
      </c>
      <c r="BH255" s="512">
        <f t="shared" si="326"/>
        <v>301.40000000000003</v>
      </c>
      <c r="BI255" s="400"/>
      <c r="BJ255" s="44">
        <f t="shared" si="327"/>
        <v>0</v>
      </c>
      <c r="BK255" s="512">
        <f t="shared" si="328"/>
        <v>315.09999999999997</v>
      </c>
      <c r="BL255" s="400"/>
      <c r="BM255" s="210">
        <f t="shared" si="329"/>
        <v>0</v>
      </c>
      <c r="BN255" s="512">
        <f t="shared" si="330"/>
        <v>328.8</v>
      </c>
      <c r="BO255" s="397">
        <f t="shared" si="331"/>
        <v>0</v>
      </c>
      <c r="BP255" s="210">
        <f t="shared" si="332"/>
        <v>0</v>
      </c>
      <c r="BQ255" s="44">
        <f t="shared" si="333"/>
        <v>0</v>
      </c>
      <c r="BR255" s="70">
        <v>2029</v>
      </c>
      <c r="JY255" s="3"/>
      <c r="JZ255" s="3"/>
      <c r="KA255" s="3"/>
      <c r="KB255" s="3"/>
      <c r="KC255" s="3"/>
      <c r="KD255" s="3"/>
      <c r="KE255" s="3"/>
      <c r="KF255" s="3"/>
      <c r="KG255" s="3"/>
    </row>
    <row r="256" spans="1:293" ht="13" customHeight="1">
      <c r="A256" s="44" t="str">
        <f t="shared" si="341"/>
        <v>SQ62030</v>
      </c>
      <c r="B256" s="228" t="s">
        <v>543</v>
      </c>
      <c r="C256" s="228" t="s">
        <v>910</v>
      </c>
      <c r="D256" s="228" t="s">
        <v>65</v>
      </c>
      <c r="E256" s="445"/>
      <c r="F256" s="615" t="s">
        <v>1773</v>
      </c>
      <c r="G256" s="657" t="s">
        <v>2148</v>
      </c>
      <c r="H256" s="619" t="s">
        <v>329</v>
      </c>
      <c r="I256" s="623" t="s">
        <v>1819</v>
      </c>
      <c r="J256" s="636" t="s">
        <v>1810</v>
      </c>
      <c r="K256" s="636" t="s">
        <v>1797</v>
      </c>
      <c r="L256" s="635" t="s">
        <v>2578</v>
      </c>
      <c r="M256" s="628">
        <v>3</v>
      </c>
      <c r="N256" s="44">
        <v>1</v>
      </c>
      <c r="O256" s="210"/>
      <c r="P256" s="210"/>
      <c r="Q256" s="49"/>
      <c r="R256" s="123"/>
      <c r="S256" s="51"/>
      <c r="T256" s="52"/>
      <c r="U256" s="124"/>
      <c r="V256" s="54"/>
      <c r="W256" s="55"/>
      <c r="X256" s="56"/>
      <c r="Y256" s="57"/>
      <c r="Z256" s="58"/>
      <c r="AA256" s="125"/>
      <c r="AB256" s="69"/>
      <c r="AC256" s="69"/>
      <c r="AD256" s="213">
        <f t="shared" si="338"/>
        <v>0</v>
      </c>
      <c r="AE256" s="61">
        <f t="shared" si="342"/>
        <v>0</v>
      </c>
      <c r="AF256" s="62"/>
      <c r="AG256" s="62"/>
      <c r="AH256" s="63"/>
      <c r="AI256" s="62"/>
      <c r="AJ256" s="62"/>
      <c r="AK256" s="62"/>
      <c r="AL256" s="516"/>
      <c r="AM256" s="510"/>
      <c r="AN256" s="62">
        <f>ROUND(CEILING(AR256*('Summary '!$J$4/100+1),5),0)-1</f>
        <v>364</v>
      </c>
      <c r="AO256" s="63">
        <f t="shared" si="345"/>
        <v>0</v>
      </c>
      <c r="AP256" s="63">
        <f t="shared" si="346"/>
        <v>0</v>
      </c>
      <c r="AQ256" s="63"/>
      <c r="AR256" s="62">
        <v>299</v>
      </c>
      <c r="AS256" s="62"/>
      <c r="AT256" s="514"/>
      <c r="AU256" s="515"/>
      <c r="AV256" s="511">
        <f t="shared" si="322"/>
        <v>299</v>
      </c>
      <c r="AW256" s="511">
        <f t="shared" si="323"/>
        <v>299</v>
      </c>
      <c r="AX256" s="64"/>
      <c r="AY256" s="65"/>
      <c r="AZ256" s="66"/>
      <c r="BA256" s="126"/>
      <c r="BB256" s="291"/>
      <c r="BC256" s="45">
        <f t="shared" si="324"/>
        <v>0</v>
      </c>
      <c r="BD256" s="44">
        <f t="shared" si="325"/>
        <v>0</v>
      </c>
      <c r="BE256" s="512">
        <f t="shared" si="343"/>
        <v>313.95</v>
      </c>
      <c r="BF256" s="311"/>
      <c r="BG256" s="210">
        <f t="shared" si="344"/>
        <v>0</v>
      </c>
      <c r="BH256" s="512">
        <f t="shared" si="326"/>
        <v>328.90000000000003</v>
      </c>
      <c r="BI256" s="400"/>
      <c r="BJ256" s="44">
        <f t="shared" si="327"/>
        <v>0</v>
      </c>
      <c r="BK256" s="512">
        <f t="shared" si="328"/>
        <v>343.84999999999997</v>
      </c>
      <c r="BL256" s="400"/>
      <c r="BM256" s="210">
        <f t="shared" si="329"/>
        <v>0</v>
      </c>
      <c r="BN256" s="512">
        <f t="shared" si="330"/>
        <v>358.8</v>
      </c>
      <c r="BO256" s="397">
        <f t="shared" si="331"/>
        <v>0</v>
      </c>
      <c r="BP256" s="210">
        <f t="shared" si="332"/>
        <v>0</v>
      </c>
      <c r="BQ256" s="44">
        <f t="shared" si="333"/>
        <v>0</v>
      </c>
      <c r="BR256" s="70">
        <v>2030</v>
      </c>
      <c r="JY256" s="3"/>
      <c r="JZ256" s="3"/>
      <c r="KA256" s="3"/>
      <c r="KB256" s="3"/>
      <c r="KC256" s="3"/>
      <c r="KD256" s="3"/>
      <c r="KE256" s="3"/>
      <c r="KF256" s="3"/>
      <c r="KG256" s="3"/>
    </row>
    <row r="257" spans="1:293" ht="13" customHeight="1">
      <c r="A257" s="44" t="str">
        <f t="shared" si="341"/>
        <v>SQ62031</v>
      </c>
      <c r="B257" s="228" t="s">
        <v>543</v>
      </c>
      <c r="C257" s="228" t="s">
        <v>911</v>
      </c>
      <c r="D257" s="228" t="s">
        <v>65</v>
      </c>
      <c r="E257" s="445"/>
      <c r="F257" s="615" t="s">
        <v>1774</v>
      </c>
      <c r="G257" s="657" t="s">
        <v>2149</v>
      </c>
      <c r="H257" s="617" t="s">
        <v>74</v>
      </c>
      <c r="I257" s="623" t="s">
        <v>1819</v>
      </c>
      <c r="J257" s="636" t="s">
        <v>1810</v>
      </c>
      <c r="K257" s="636" t="s">
        <v>1797</v>
      </c>
      <c r="L257" s="635" t="s">
        <v>2578</v>
      </c>
      <c r="M257" s="628">
        <v>3</v>
      </c>
      <c r="N257" s="44">
        <v>1</v>
      </c>
      <c r="O257" s="210"/>
      <c r="P257" s="210"/>
      <c r="Q257" s="49"/>
      <c r="R257" s="123"/>
      <c r="S257" s="51"/>
      <c r="T257" s="52"/>
      <c r="U257" s="124"/>
      <c r="V257" s="54"/>
      <c r="W257" s="55"/>
      <c r="X257" s="56"/>
      <c r="Y257" s="57"/>
      <c r="Z257" s="58"/>
      <c r="AA257" s="125"/>
      <c r="AB257" s="69"/>
      <c r="AC257" s="69"/>
      <c r="AD257" s="213">
        <f t="shared" si="338"/>
        <v>0</v>
      </c>
      <c r="AE257" s="61">
        <f t="shared" si="342"/>
        <v>0</v>
      </c>
      <c r="AF257" s="62"/>
      <c r="AG257" s="62"/>
      <c r="AH257" s="63"/>
      <c r="AI257" s="62"/>
      <c r="AJ257" s="62"/>
      <c r="AK257" s="62"/>
      <c r="AL257" s="516"/>
      <c r="AM257" s="510"/>
      <c r="AN257" s="62">
        <f>ROUND(CEILING(AR257*('Summary '!$J$4/100+1),5),0)-1</f>
        <v>399</v>
      </c>
      <c r="AO257" s="63">
        <f t="shared" si="345"/>
        <v>0</v>
      </c>
      <c r="AP257" s="63">
        <f t="shared" si="346"/>
        <v>0</v>
      </c>
      <c r="AQ257" s="63"/>
      <c r="AR257" s="62">
        <v>324</v>
      </c>
      <c r="AS257" s="62"/>
      <c r="AT257" s="514"/>
      <c r="AU257" s="515"/>
      <c r="AV257" s="511">
        <f t="shared" si="322"/>
        <v>324</v>
      </c>
      <c r="AW257" s="511">
        <f t="shared" si="323"/>
        <v>324</v>
      </c>
      <c r="AX257" s="64"/>
      <c r="AY257" s="65"/>
      <c r="AZ257" s="66"/>
      <c r="BA257" s="126"/>
      <c r="BB257" s="291"/>
      <c r="BC257" s="45">
        <f t="shared" si="324"/>
        <v>0</v>
      </c>
      <c r="BD257" s="44">
        <f t="shared" si="325"/>
        <v>0</v>
      </c>
      <c r="BE257" s="512">
        <f t="shared" si="343"/>
        <v>340.2</v>
      </c>
      <c r="BF257" s="311"/>
      <c r="BG257" s="210">
        <f t="shared" si="344"/>
        <v>0</v>
      </c>
      <c r="BH257" s="512">
        <f t="shared" si="326"/>
        <v>356.40000000000003</v>
      </c>
      <c r="BI257" s="400"/>
      <c r="BJ257" s="44">
        <f t="shared" si="327"/>
        <v>0</v>
      </c>
      <c r="BK257" s="512">
        <f t="shared" si="328"/>
        <v>372.59999999999997</v>
      </c>
      <c r="BL257" s="400"/>
      <c r="BM257" s="210">
        <f t="shared" si="329"/>
        <v>0</v>
      </c>
      <c r="BN257" s="512">
        <f t="shared" si="330"/>
        <v>388.8</v>
      </c>
      <c r="BO257" s="397">
        <f t="shared" si="331"/>
        <v>0</v>
      </c>
      <c r="BP257" s="210">
        <f t="shared" si="332"/>
        <v>0</v>
      </c>
      <c r="BQ257" s="44">
        <f t="shared" si="333"/>
        <v>0</v>
      </c>
      <c r="BR257" s="70">
        <v>2031</v>
      </c>
      <c r="JY257" s="3"/>
      <c r="JZ257" s="3"/>
      <c r="KA257" s="3"/>
      <c r="KB257" s="3"/>
      <c r="KC257" s="3"/>
      <c r="KD257" s="3"/>
      <c r="KE257" s="3"/>
      <c r="KF257" s="3"/>
      <c r="KG257" s="3"/>
    </row>
    <row r="258" spans="1:293" ht="13" customHeight="1">
      <c r="A258" s="44" t="str">
        <f t="shared" si="341"/>
        <v>SQ62032</v>
      </c>
      <c r="B258" s="228" t="s">
        <v>543</v>
      </c>
      <c r="C258" s="228" t="s">
        <v>912</v>
      </c>
      <c r="D258" s="228" t="s">
        <v>65</v>
      </c>
      <c r="E258" s="445"/>
      <c r="F258" s="615" t="s">
        <v>1774</v>
      </c>
      <c r="G258" s="657" t="s">
        <v>2150</v>
      </c>
      <c r="H258" s="617" t="s">
        <v>74</v>
      </c>
      <c r="I258" s="623" t="s">
        <v>1819</v>
      </c>
      <c r="J258" s="636" t="s">
        <v>1810</v>
      </c>
      <c r="K258" s="636" t="s">
        <v>1797</v>
      </c>
      <c r="L258" s="635" t="s">
        <v>2578</v>
      </c>
      <c r="M258" s="628">
        <v>3</v>
      </c>
      <c r="N258" s="44">
        <v>1</v>
      </c>
      <c r="O258" s="210"/>
      <c r="P258" s="210"/>
      <c r="Q258" s="49"/>
      <c r="R258" s="123"/>
      <c r="S258" s="51"/>
      <c r="T258" s="52"/>
      <c r="U258" s="124"/>
      <c r="V258" s="54"/>
      <c r="W258" s="55"/>
      <c r="X258" s="56"/>
      <c r="Y258" s="57"/>
      <c r="Z258" s="58"/>
      <c r="AA258" s="125"/>
      <c r="AB258" s="69"/>
      <c r="AC258" s="69"/>
      <c r="AD258" s="213">
        <f t="shared" si="338"/>
        <v>0</v>
      </c>
      <c r="AE258" s="61">
        <f t="shared" si="342"/>
        <v>0</v>
      </c>
      <c r="AF258" s="62"/>
      <c r="AG258" s="62"/>
      <c r="AH258" s="63"/>
      <c r="AI258" s="62"/>
      <c r="AJ258" s="62"/>
      <c r="AK258" s="62"/>
      <c r="AL258" s="516"/>
      <c r="AM258" s="510"/>
      <c r="AN258" s="62">
        <f>ROUND(CEILING(AR258*('Summary '!$J$4/100+1),5),0)-1</f>
        <v>399</v>
      </c>
      <c r="AO258" s="63">
        <f t="shared" si="345"/>
        <v>0</v>
      </c>
      <c r="AP258" s="63">
        <f t="shared" si="346"/>
        <v>0</v>
      </c>
      <c r="AQ258" s="63"/>
      <c r="AR258" s="62">
        <v>324</v>
      </c>
      <c r="AS258" s="62"/>
      <c r="AT258" s="514"/>
      <c r="AU258" s="515"/>
      <c r="AV258" s="511">
        <f t="shared" si="322"/>
        <v>324</v>
      </c>
      <c r="AW258" s="511">
        <f t="shared" si="323"/>
        <v>324</v>
      </c>
      <c r="AX258" s="64"/>
      <c r="AY258" s="65"/>
      <c r="AZ258" s="66"/>
      <c r="BA258" s="126"/>
      <c r="BB258" s="291"/>
      <c r="BC258" s="45">
        <f t="shared" si="324"/>
        <v>0</v>
      </c>
      <c r="BD258" s="44">
        <f t="shared" si="325"/>
        <v>0</v>
      </c>
      <c r="BE258" s="512">
        <f t="shared" si="343"/>
        <v>340.2</v>
      </c>
      <c r="BF258" s="311"/>
      <c r="BG258" s="210">
        <f t="shared" si="344"/>
        <v>0</v>
      </c>
      <c r="BH258" s="512">
        <f t="shared" si="326"/>
        <v>356.40000000000003</v>
      </c>
      <c r="BI258" s="400"/>
      <c r="BJ258" s="44">
        <f t="shared" si="327"/>
        <v>0</v>
      </c>
      <c r="BK258" s="512">
        <f t="shared" si="328"/>
        <v>372.59999999999997</v>
      </c>
      <c r="BL258" s="400"/>
      <c r="BM258" s="210">
        <f t="shared" si="329"/>
        <v>0</v>
      </c>
      <c r="BN258" s="512">
        <f t="shared" si="330"/>
        <v>388.8</v>
      </c>
      <c r="BO258" s="397">
        <f t="shared" si="331"/>
        <v>0</v>
      </c>
      <c r="BP258" s="210">
        <f t="shared" si="332"/>
        <v>0</v>
      </c>
      <c r="BQ258" s="44">
        <f t="shared" si="333"/>
        <v>0</v>
      </c>
      <c r="BR258" s="70">
        <v>2032</v>
      </c>
      <c r="JY258" s="3"/>
      <c r="JZ258" s="3"/>
      <c r="KA258" s="3"/>
      <c r="KB258" s="3"/>
      <c r="KC258" s="3"/>
      <c r="KD258" s="3"/>
      <c r="KE258" s="3"/>
      <c r="KF258" s="3"/>
      <c r="KG258" s="3"/>
    </row>
    <row r="259" spans="1:293" ht="13" customHeight="1">
      <c r="A259" s="44" t="str">
        <f t="shared" si="341"/>
        <v>SQ62033</v>
      </c>
      <c r="B259" s="228" t="s">
        <v>543</v>
      </c>
      <c r="C259" s="228" t="s">
        <v>913</v>
      </c>
      <c r="D259" s="228" t="s">
        <v>65</v>
      </c>
      <c r="E259" s="445"/>
      <c r="F259" s="615" t="s">
        <v>1774</v>
      </c>
      <c r="G259" s="657" t="s">
        <v>2151</v>
      </c>
      <c r="H259" s="617" t="s">
        <v>74</v>
      </c>
      <c r="I259" s="623" t="s">
        <v>1819</v>
      </c>
      <c r="J259" s="636" t="s">
        <v>1810</v>
      </c>
      <c r="K259" s="636" t="s">
        <v>1797</v>
      </c>
      <c r="L259" s="635" t="s">
        <v>2578</v>
      </c>
      <c r="M259" s="628">
        <v>3</v>
      </c>
      <c r="N259" s="44">
        <v>1</v>
      </c>
      <c r="O259" s="210"/>
      <c r="P259" s="210"/>
      <c r="Q259" s="49"/>
      <c r="R259" s="123"/>
      <c r="S259" s="51"/>
      <c r="T259" s="52"/>
      <c r="U259" s="124"/>
      <c r="V259" s="54"/>
      <c r="W259" s="55"/>
      <c r="X259" s="56"/>
      <c r="Y259" s="57"/>
      <c r="Z259" s="58"/>
      <c r="AA259" s="125"/>
      <c r="AB259" s="69"/>
      <c r="AC259" s="69"/>
      <c r="AD259" s="213">
        <f t="shared" si="338"/>
        <v>0</v>
      </c>
      <c r="AE259" s="61">
        <f t="shared" si="342"/>
        <v>0</v>
      </c>
      <c r="AF259" s="62"/>
      <c r="AG259" s="62"/>
      <c r="AH259" s="63"/>
      <c r="AI259" s="62"/>
      <c r="AJ259" s="62"/>
      <c r="AK259" s="62"/>
      <c r="AL259" s="516"/>
      <c r="AM259" s="510"/>
      <c r="AN259" s="62">
        <f>ROUND(CEILING(AR259*('Summary '!$J$4/100+1),5),0)-1</f>
        <v>444</v>
      </c>
      <c r="AO259" s="63">
        <f t="shared" si="345"/>
        <v>0</v>
      </c>
      <c r="AP259" s="63">
        <f t="shared" si="346"/>
        <v>0</v>
      </c>
      <c r="AQ259" s="63"/>
      <c r="AR259" s="62">
        <v>364</v>
      </c>
      <c r="AS259" s="62"/>
      <c r="AT259" s="514"/>
      <c r="AU259" s="515"/>
      <c r="AV259" s="511">
        <f t="shared" si="322"/>
        <v>364</v>
      </c>
      <c r="AW259" s="511">
        <f t="shared" si="323"/>
        <v>364</v>
      </c>
      <c r="AX259" s="64"/>
      <c r="AY259" s="65"/>
      <c r="AZ259" s="66"/>
      <c r="BA259" s="126"/>
      <c r="BB259" s="291"/>
      <c r="BC259" s="45">
        <f t="shared" si="324"/>
        <v>0</v>
      </c>
      <c r="BD259" s="44">
        <f t="shared" si="325"/>
        <v>0</v>
      </c>
      <c r="BE259" s="512">
        <f t="shared" si="343"/>
        <v>382.2</v>
      </c>
      <c r="BF259" s="311"/>
      <c r="BG259" s="210">
        <f t="shared" si="344"/>
        <v>0</v>
      </c>
      <c r="BH259" s="512">
        <f t="shared" si="326"/>
        <v>400.40000000000003</v>
      </c>
      <c r="BI259" s="400"/>
      <c r="BJ259" s="44">
        <f t="shared" si="327"/>
        <v>0</v>
      </c>
      <c r="BK259" s="512">
        <f t="shared" si="328"/>
        <v>418.59999999999997</v>
      </c>
      <c r="BL259" s="400"/>
      <c r="BM259" s="210">
        <f t="shared" si="329"/>
        <v>0</v>
      </c>
      <c r="BN259" s="512">
        <f t="shared" si="330"/>
        <v>436.8</v>
      </c>
      <c r="BO259" s="397">
        <f t="shared" si="331"/>
        <v>0</v>
      </c>
      <c r="BP259" s="210">
        <f t="shared" si="332"/>
        <v>0</v>
      </c>
      <c r="BQ259" s="44">
        <f t="shared" si="333"/>
        <v>0</v>
      </c>
      <c r="BR259" s="70">
        <v>2033</v>
      </c>
      <c r="JY259" s="3"/>
      <c r="JZ259" s="3"/>
      <c r="KA259" s="3"/>
      <c r="KB259" s="3"/>
      <c r="KC259" s="3"/>
      <c r="KD259" s="3"/>
      <c r="KE259" s="3"/>
      <c r="KF259" s="3"/>
      <c r="KG259" s="3"/>
    </row>
    <row r="260" spans="1:293" ht="13" customHeight="1">
      <c r="A260" s="44" t="str">
        <f t="shared" si="341"/>
        <v>SQ62034</v>
      </c>
      <c r="B260" s="228" t="s">
        <v>543</v>
      </c>
      <c r="C260" s="228" t="s">
        <v>914</v>
      </c>
      <c r="D260" s="228" t="s">
        <v>65</v>
      </c>
      <c r="E260" s="445"/>
      <c r="F260" s="615" t="s">
        <v>1774</v>
      </c>
      <c r="G260" s="657" t="s">
        <v>2152</v>
      </c>
      <c r="H260" s="617" t="s">
        <v>74</v>
      </c>
      <c r="I260" s="623" t="s">
        <v>1819</v>
      </c>
      <c r="J260" s="636" t="s">
        <v>1810</v>
      </c>
      <c r="K260" s="636" t="s">
        <v>1797</v>
      </c>
      <c r="L260" s="635" t="s">
        <v>2578</v>
      </c>
      <c r="M260" s="628">
        <v>3</v>
      </c>
      <c r="N260" s="44">
        <v>1</v>
      </c>
      <c r="O260" s="210"/>
      <c r="P260" s="210"/>
      <c r="Q260" s="49"/>
      <c r="R260" s="123"/>
      <c r="S260" s="51"/>
      <c r="T260" s="52"/>
      <c r="U260" s="124"/>
      <c r="V260" s="54"/>
      <c r="W260" s="55"/>
      <c r="X260" s="56"/>
      <c r="Y260" s="57"/>
      <c r="Z260" s="58"/>
      <c r="AA260" s="125"/>
      <c r="AB260" s="69"/>
      <c r="AC260" s="69"/>
      <c r="AD260" s="213">
        <f t="shared" si="338"/>
        <v>0</v>
      </c>
      <c r="AE260" s="61">
        <f t="shared" si="342"/>
        <v>0</v>
      </c>
      <c r="AF260" s="62"/>
      <c r="AG260" s="62"/>
      <c r="AH260" s="63"/>
      <c r="AI260" s="62"/>
      <c r="AJ260" s="62"/>
      <c r="AK260" s="62"/>
      <c r="AL260" s="516"/>
      <c r="AM260" s="510"/>
      <c r="AN260" s="62">
        <f>ROUND(CEILING(AR260*('Summary '!$J$4/100+1),5),0)-1</f>
        <v>444</v>
      </c>
      <c r="AO260" s="63">
        <f t="shared" si="345"/>
        <v>0</v>
      </c>
      <c r="AP260" s="63">
        <f t="shared" si="346"/>
        <v>0</v>
      </c>
      <c r="AQ260" s="63"/>
      <c r="AR260" s="62">
        <v>364</v>
      </c>
      <c r="AS260" s="62"/>
      <c r="AT260" s="514"/>
      <c r="AU260" s="515"/>
      <c r="AV260" s="511">
        <f t="shared" si="322"/>
        <v>364</v>
      </c>
      <c r="AW260" s="511">
        <f t="shared" si="323"/>
        <v>364</v>
      </c>
      <c r="AX260" s="64"/>
      <c r="AY260" s="65"/>
      <c r="AZ260" s="66"/>
      <c r="BA260" s="126"/>
      <c r="BB260" s="291"/>
      <c r="BC260" s="45">
        <f t="shared" si="324"/>
        <v>0</v>
      </c>
      <c r="BD260" s="44">
        <f t="shared" si="325"/>
        <v>0</v>
      </c>
      <c r="BE260" s="512">
        <f t="shared" si="343"/>
        <v>382.2</v>
      </c>
      <c r="BF260" s="311"/>
      <c r="BG260" s="210">
        <f t="shared" si="344"/>
        <v>0</v>
      </c>
      <c r="BH260" s="512">
        <f t="shared" si="326"/>
        <v>400.40000000000003</v>
      </c>
      <c r="BI260" s="400"/>
      <c r="BJ260" s="44">
        <f t="shared" si="327"/>
        <v>0</v>
      </c>
      <c r="BK260" s="512">
        <f t="shared" si="328"/>
        <v>418.59999999999997</v>
      </c>
      <c r="BL260" s="400"/>
      <c r="BM260" s="210">
        <f t="shared" si="329"/>
        <v>0</v>
      </c>
      <c r="BN260" s="512">
        <f t="shared" si="330"/>
        <v>436.8</v>
      </c>
      <c r="BO260" s="397">
        <f t="shared" si="331"/>
        <v>0</v>
      </c>
      <c r="BP260" s="210">
        <f t="shared" si="332"/>
        <v>0</v>
      </c>
      <c r="BQ260" s="44">
        <f t="shared" si="333"/>
        <v>0</v>
      </c>
      <c r="BR260" s="70">
        <v>2034</v>
      </c>
      <c r="JY260" s="3"/>
      <c r="JZ260" s="3"/>
      <c r="KA260" s="3"/>
      <c r="KB260" s="3"/>
      <c r="KC260" s="3"/>
      <c r="KD260" s="3"/>
      <c r="KE260" s="3"/>
      <c r="KF260" s="3"/>
      <c r="KG260" s="3"/>
    </row>
    <row r="261" spans="1:293" ht="13" customHeight="1">
      <c r="A261" s="44" t="str">
        <f t="shared" si="341"/>
        <v>SQ62035</v>
      </c>
      <c r="B261" s="228" t="s">
        <v>543</v>
      </c>
      <c r="C261" s="228" t="s">
        <v>915</v>
      </c>
      <c r="D261" s="228" t="s">
        <v>65</v>
      </c>
      <c r="E261" s="445"/>
      <c r="F261" s="615" t="s">
        <v>1774</v>
      </c>
      <c r="G261" s="657" t="s">
        <v>2153</v>
      </c>
      <c r="H261" s="617" t="s">
        <v>74</v>
      </c>
      <c r="I261" s="623" t="s">
        <v>1819</v>
      </c>
      <c r="J261" s="636" t="s">
        <v>1810</v>
      </c>
      <c r="K261" s="636" t="s">
        <v>1797</v>
      </c>
      <c r="L261" s="635" t="s">
        <v>2578</v>
      </c>
      <c r="M261" s="628">
        <v>3</v>
      </c>
      <c r="N261" s="44">
        <v>1</v>
      </c>
      <c r="O261" s="210"/>
      <c r="P261" s="210"/>
      <c r="Q261" s="49"/>
      <c r="R261" s="123"/>
      <c r="S261" s="51"/>
      <c r="T261" s="52"/>
      <c r="U261" s="124"/>
      <c r="V261" s="54"/>
      <c r="W261" s="55"/>
      <c r="X261" s="56"/>
      <c r="Y261" s="57"/>
      <c r="Z261" s="58"/>
      <c r="AA261" s="125"/>
      <c r="AB261" s="69"/>
      <c r="AC261" s="69"/>
      <c r="AD261" s="213">
        <f t="shared" si="338"/>
        <v>0</v>
      </c>
      <c r="AE261" s="61">
        <f t="shared" si="342"/>
        <v>0</v>
      </c>
      <c r="AF261" s="62"/>
      <c r="AG261" s="62"/>
      <c r="AH261" s="63"/>
      <c r="AI261" s="62"/>
      <c r="AJ261" s="62"/>
      <c r="AK261" s="62"/>
      <c r="AL261" s="516"/>
      <c r="AM261" s="510"/>
      <c r="AN261" s="62">
        <f>ROUND(CEILING(AR261*('Summary '!$J$4/100+1),5),0)-1</f>
        <v>444</v>
      </c>
      <c r="AO261" s="63">
        <f t="shared" si="345"/>
        <v>0</v>
      </c>
      <c r="AP261" s="63">
        <f t="shared" si="346"/>
        <v>0</v>
      </c>
      <c r="AQ261" s="63"/>
      <c r="AR261" s="62">
        <v>364</v>
      </c>
      <c r="AS261" s="62"/>
      <c r="AT261" s="514"/>
      <c r="AU261" s="515"/>
      <c r="AV261" s="511">
        <f t="shared" si="322"/>
        <v>364</v>
      </c>
      <c r="AW261" s="511">
        <f t="shared" si="323"/>
        <v>364</v>
      </c>
      <c r="AX261" s="64"/>
      <c r="AY261" s="65"/>
      <c r="AZ261" s="66"/>
      <c r="BA261" s="126"/>
      <c r="BB261" s="291"/>
      <c r="BC261" s="45">
        <f t="shared" si="324"/>
        <v>0</v>
      </c>
      <c r="BD261" s="44">
        <f t="shared" si="325"/>
        <v>0</v>
      </c>
      <c r="BE261" s="512">
        <f t="shared" si="343"/>
        <v>382.2</v>
      </c>
      <c r="BF261" s="311"/>
      <c r="BG261" s="210">
        <f t="shared" si="344"/>
        <v>0</v>
      </c>
      <c r="BH261" s="512">
        <f t="shared" si="326"/>
        <v>400.40000000000003</v>
      </c>
      <c r="BI261" s="400"/>
      <c r="BJ261" s="44">
        <f t="shared" si="327"/>
        <v>0</v>
      </c>
      <c r="BK261" s="512">
        <f t="shared" si="328"/>
        <v>418.59999999999997</v>
      </c>
      <c r="BL261" s="400"/>
      <c r="BM261" s="210">
        <f t="shared" si="329"/>
        <v>0</v>
      </c>
      <c r="BN261" s="512">
        <f t="shared" si="330"/>
        <v>436.8</v>
      </c>
      <c r="BO261" s="397">
        <f t="shared" si="331"/>
        <v>0</v>
      </c>
      <c r="BP261" s="210">
        <f t="shared" si="332"/>
        <v>0</v>
      </c>
      <c r="BQ261" s="44">
        <f t="shared" si="333"/>
        <v>0</v>
      </c>
      <c r="BR261" s="70">
        <v>2035</v>
      </c>
      <c r="JY261" s="3"/>
      <c r="JZ261" s="3"/>
      <c r="KA261" s="3"/>
      <c r="KB261" s="3"/>
      <c r="KC261" s="3"/>
      <c r="KD261" s="3"/>
      <c r="KE261" s="3"/>
      <c r="KF261" s="3"/>
      <c r="KG261" s="3"/>
    </row>
    <row r="262" spans="1:293" ht="17">
      <c r="A262" s="207"/>
      <c r="B262" s="207"/>
      <c r="C262" s="300" t="s">
        <v>1697</v>
      </c>
      <c r="D262" s="216"/>
      <c r="E262" s="216"/>
      <c r="F262" s="217"/>
      <c r="G262" s="217"/>
      <c r="H262" s="285"/>
      <c r="I262" s="630"/>
      <c r="J262" s="632"/>
      <c r="K262" s="630"/>
      <c r="L262" s="632"/>
      <c r="M262" s="217"/>
      <c r="N262" s="218"/>
      <c r="O262" s="218"/>
      <c r="P262" s="218"/>
      <c r="Q262" s="245"/>
      <c r="R262" s="219"/>
      <c r="S262" s="219"/>
      <c r="T262" s="219"/>
      <c r="U262" s="220"/>
      <c r="V262" s="219"/>
      <c r="W262" s="219"/>
      <c r="X262" s="221"/>
      <c r="Y262" s="219"/>
      <c r="Z262" s="221"/>
      <c r="AA262" s="221"/>
      <c r="AB262" s="565"/>
      <c r="AC262" s="565"/>
      <c r="AD262" s="209"/>
      <c r="AE262" s="209"/>
      <c r="AF262" s="209"/>
      <c r="AG262" s="209"/>
      <c r="AH262" s="209"/>
      <c r="AI262" s="209"/>
      <c r="AJ262" s="209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565"/>
      <c r="AY262" s="565"/>
      <c r="AZ262" s="565"/>
      <c r="BA262" s="565"/>
      <c r="BB262" s="565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1"/>
      <c r="BR262" s="222"/>
      <c r="JY262" s="3"/>
      <c r="JZ262" s="3"/>
      <c r="KA262" s="3"/>
      <c r="KB262" s="3"/>
      <c r="KC262" s="3"/>
      <c r="KD262" s="3"/>
      <c r="KE262" s="3"/>
      <c r="KF262" s="3"/>
      <c r="KG262" s="3"/>
    </row>
    <row r="263" spans="1:293" ht="13" customHeight="1">
      <c r="A263" s="44" t="str">
        <f>"SQ6"&amp;REPT(0,4-LEN(BR263))&amp;BR263</f>
        <v>SQ62650</v>
      </c>
      <c r="B263" s="228" t="s">
        <v>1697</v>
      </c>
      <c r="C263" s="228" t="s">
        <v>1698</v>
      </c>
      <c r="D263" s="228" t="s">
        <v>1504</v>
      </c>
      <c r="E263" s="467"/>
      <c r="F263" s="118" t="s">
        <v>1695</v>
      </c>
      <c r="G263" s="654" t="s">
        <v>2154</v>
      </c>
      <c r="H263" s="287" t="s">
        <v>79</v>
      </c>
      <c r="I263" s="623" t="s">
        <v>1819</v>
      </c>
      <c r="J263" s="636" t="s">
        <v>1810</v>
      </c>
      <c r="K263" s="636" t="s">
        <v>1797</v>
      </c>
      <c r="L263" s="635" t="s">
        <v>1814</v>
      </c>
      <c r="M263" s="48">
        <v>0.8</v>
      </c>
      <c r="N263" s="44">
        <v>1</v>
      </c>
      <c r="O263" s="210"/>
      <c r="P263" s="210"/>
      <c r="Q263" s="49"/>
      <c r="R263" s="123"/>
      <c r="S263" s="51"/>
      <c r="T263" s="52"/>
      <c r="U263" s="124"/>
      <c r="V263" s="54"/>
      <c r="W263" s="55"/>
      <c r="X263" s="56"/>
      <c r="Y263" s="57"/>
      <c r="Z263" s="58"/>
      <c r="AA263" s="125"/>
      <c r="AB263" s="69"/>
      <c r="AC263" s="69"/>
      <c r="AD263" s="213">
        <f t="shared" si="338"/>
        <v>0</v>
      </c>
      <c r="AE263" s="61">
        <f>N263*AD263</f>
        <v>0</v>
      </c>
      <c r="AF263" s="62"/>
      <c r="AG263" s="62"/>
      <c r="AH263" s="63"/>
      <c r="AI263" s="589"/>
      <c r="AJ263" s="62"/>
      <c r="AK263" s="62"/>
      <c r="AL263" s="516"/>
      <c r="AM263" s="510"/>
      <c r="AN263" s="62">
        <f>ROUND(CEILING(AR263*('Summary '!$J$4/100+1),5),0)-1</f>
        <v>299</v>
      </c>
      <c r="AO263" s="63">
        <f>IF(P263=TRUE,-0.05,0)</f>
        <v>0</v>
      </c>
      <c r="AP263" s="63">
        <f>IF(O263=TRUE,0.15,0)</f>
        <v>0</v>
      </c>
      <c r="AQ263" s="63"/>
      <c r="AR263" s="590">
        <v>244</v>
      </c>
      <c r="AS263" s="590"/>
      <c r="AT263" s="514"/>
      <c r="AU263" s="515"/>
      <c r="AV263" s="511">
        <f t="shared" ref="AV263:AV272" si="347">IF(OrderFormType="Wholesale",CEILING(AR263*ExchRate,ExchRateRoundUpTo),CEILING(AN263*ExchRate,ExchRateRoundUpTo)/1.22)</f>
        <v>244</v>
      </c>
      <c r="AW263" s="511">
        <f t="shared" ref="AW263:AW272" si="348">AV263*(1+AO263+AP263)</f>
        <v>244</v>
      </c>
      <c r="AX263" s="64"/>
      <c r="AY263" s="65"/>
      <c r="AZ263" s="66"/>
      <c r="BA263" s="126"/>
      <c r="BB263" s="291"/>
      <c r="BC263" s="45">
        <f t="shared" ref="BC263:BC272" si="349">SUM(AX263:BB263)</f>
        <v>0</v>
      </c>
      <c r="BD263" s="44">
        <f t="shared" ref="BD263:BD272" si="350">N263*BC263</f>
        <v>0</v>
      </c>
      <c r="BE263" s="512">
        <f t="shared" ref="BE263:BE272" si="351">AV263*(1.05+AO263+AP263)</f>
        <v>256.2</v>
      </c>
      <c r="BF263" s="311"/>
      <c r="BG263" s="210">
        <f t="shared" ref="BG263:BG272" si="352">$N263*BF263</f>
        <v>0</v>
      </c>
      <c r="BH263" s="512">
        <f t="shared" ref="BH263:BH272" si="353">$AV263*(1.1+$AO263+$AP263)</f>
        <v>268.40000000000003</v>
      </c>
      <c r="BI263" s="400"/>
      <c r="BJ263" s="44">
        <f t="shared" ref="BJ263:BJ272" si="354">N263*BI263</f>
        <v>0</v>
      </c>
      <c r="BK263" s="512">
        <f t="shared" ref="BK263:BK272" si="355">AV263*(1.15+AO263+AP263)</f>
        <v>280.59999999999997</v>
      </c>
      <c r="BL263" s="400"/>
      <c r="BM263" s="210">
        <f t="shared" ref="BM263:BM272" si="356">N263*BL263</f>
        <v>0</v>
      </c>
      <c r="BN263" s="512">
        <f t="shared" ref="BN263:BN272" si="357">AV263*(1.2+AO263+AP263)</f>
        <v>292.8</v>
      </c>
      <c r="BO263" s="397">
        <f t="shared" ref="BO263:BO272" si="358">(AD263*AW263)+(BC263*BE263)+(BF263*BH263)+(BI263*BK263)+(BL263*BN263)</f>
        <v>0</v>
      </c>
      <c r="BP263" s="210">
        <f t="shared" ref="BP263:BP272" si="359">AD263+BC263+BF263+BI263+BL263</f>
        <v>0</v>
      </c>
      <c r="BQ263" s="44">
        <f t="shared" ref="BQ263:BQ272" si="360">N263*BP263</f>
        <v>0</v>
      </c>
      <c r="BR263" s="70">
        <v>2650</v>
      </c>
      <c r="BS263" s="3"/>
      <c r="JY263" s="3"/>
      <c r="JZ263" s="3"/>
      <c r="KA263" s="3"/>
      <c r="KB263" s="3"/>
      <c r="KC263" s="3"/>
      <c r="KD263" s="3"/>
      <c r="KE263" s="3"/>
      <c r="KF263" s="3"/>
      <c r="KG263" s="3"/>
    </row>
    <row r="264" spans="1:293" ht="13" customHeight="1">
      <c r="A264" s="44" t="str">
        <f>"SQ6"&amp;REPT(0,4-LEN(BR264))&amp;BR264</f>
        <v>SQ62651</v>
      </c>
      <c r="B264" s="228" t="s">
        <v>1697</v>
      </c>
      <c r="C264" s="228" t="s">
        <v>1699</v>
      </c>
      <c r="D264" s="228" t="s">
        <v>1504</v>
      </c>
      <c r="E264" s="467"/>
      <c r="F264" s="118" t="s">
        <v>1695</v>
      </c>
      <c r="G264" s="654" t="s">
        <v>2155</v>
      </c>
      <c r="H264" s="287" t="s">
        <v>79</v>
      </c>
      <c r="I264" s="623" t="s">
        <v>1819</v>
      </c>
      <c r="J264" s="636" t="s">
        <v>1810</v>
      </c>
      <c r="K264" s="636" t="s">
        <v>1797</v>
      </c>
      <c r="L264" s="635" t="s">
        <v>1814</v>
      </c>
      <c r="M264" s="48">
        <v>0.9</v>
      </c>
      <c r="N264" s="44">
        <v>1</v>
      </c>
      <c r="O264" s="210"/>
      <c r="P264" s="210"/>
      <c r="Q264" s="49"/>
      <c r="R264" s="123"/>
      <c r="S264" s="51"/>
      <c r="T264" s="52"/>
      <c r="U264" s="124"/>
      <c r="V264" s="54"/>
      <c r="W264" s="55"/>
      <c r="X264" s="56"/>
      <c r="Y264" s="57"/>
      <c r="Z264" s="58"/>
      <c r="AA264" s="125"/>
      <c r="AB264" s="69"/>
      <c r="AC264" s="69"/>
      <c r="AD264" s="213">
        <f t="shared" si="338"/>
        <v>0</v>
      </c>
      <c r="AE264" s="61">
        <f>N264*AD264</f>
        <v>0</v>
      </c>
      <c r="AF264" s="62"/>
      <c r="AG264" s="62"/>
      <c r="AH264" s="63"/>
      <c r="AI264" s="589"/>
      <c r="AJ264" s="62"/>
      <c r="AK264" s="62"/>
      <c r="AL264" s="516"/>
      <c r="AM264" s="510"/>
      <c r="AN264" s="62">
        <f>ROUND(CEILING(AR264*('Summary '!$J$4/100+1),5),0)-1</f>
        <v>304</v>
      </c>
      <c r="AO264" s="63">
        <f>IF(P264=TRUE,-0.05,0)</f>
        <v>0</v>
      </c>
      <c r="AP264" s="63">
        <f>IF(O264=TRUE,0.15,0)</f>
        <v>0</v>
      </c>
      <c r="AQ264" s="63"/>
      <c r="AR264" s="590">
        <v>249</v>
      </c>
      <c r="AS264" s="590"/>
      <c r="AT264" s="514"/>
      <c r="AU264" s="515"/>
      <c r="AV264" s="511">
        <f t="shared" si="347"/>
        <v>249</v>
      </c>
      <c r="AW264" s="511">
        <f t="shared" si="348"/>
        <v>249</v>
      </c>
      <c r="AX264" s="64"/>
      <c r="AY264" s="65"/>
      <c r="AZ264" s="66"/>
      <c r="BA264" s="126"/>
      <c r="BB264" s="291"/>
      <c r="BC264" s="45">
        <f t="shared" si="349"/>
        <v>0</v>
      </c>
      <c r="BD264" s="44">
        <f t="shared" si="350"/>
        <v>0</v>
      </c>
      <c r="BE264" s="512">
        <f t="shared" si="351"/>
        <v>261.45</v>
      </c>
      <c r="BF264" s="311"/>
      <c r="BG264" s="210">
        <f t="shared" si="352"/>
        <v>0</v>
      </c>
      <c r="BH264" s="512">
        <f t="shared" si="353"/>
        <v>273.90000000000003</v>
      </c>
      <c r="BI264" s="400"/>
      <c r="BJ264" s="44">
        <f t="shared" si="354"/>
        <v>0</v>
      </c>
      <c r="BK264" s="512">
        <f t="shared" si="355"/>
        <v>286.34999999999997</v>
      </c>
      <c r="BL264" s="400"/>
      <c r="BM264" s="210">
        <f t="shared" si="356"/>
        <v>0</v>
      </c>
      <c r="BN264" s="512">
        <f t="shared" si="357"/>
        <v>298.8</v>
      </c>
      <c r="BO264" s="397">
        <f t="shared" si="358"/>
        <v>0</v>
      </c>
      <c r="BP264" s="210">
        <f t="shared" si="359"/>
        <v>0</v>
      </c>
      <c r="BQ264" s="44">
        <f t="shared" si="360"/>
        <v>0</v>
      </c>
      <c r="BR264" s="70">
        <v>2651</v>
      </c>
      <c r="BS264" s="3"/>
      <c r="JY264" s="3"/>
      <c r="JZ264" s="3"/>
      <c r="KA264" s="3"/>
      <c r="KB264" s="3"/>
      <c r="KC264" s="3"/>
      <c r="KD264" s="3"/>
      <c r="KE264" s="3"/>
      <c r="KF264" s="3"/>
      <c r="KG264" s="3"/>
    </row>
    <row r="265" spans="1:293" ht="13" customHeight="1">
      <c r="A265" s="44" t="str">
        <f t="shared" ref="A265" si="361">"SQ6"&amp;REPT(0,4-LEN(BR265))&amp;BR265</f>
        <v>SQ62652</v>
      </c>
      <c r="B265" s="228" t="s">
        <v>1697</v>
      </c>
      <c r="C265" s="228" t="s">
        <v>1700</v>
      </c>
      <c r="D265" s="228" t="s">
        <v>1504</v>
      </c>
      <c r="E265" s="467"/>
      <c r="F265" s="118" t="s">
        <v>1695</v>
      </c>
      <c r="G265" s="654" t="s">
        <v>2156</v>
      </c>
      <c r="H265" s="287" t="s">
        <v>79</v>
      </c>
      <c r="I265" s="623" t="s">
        <v>1819</v>
      </c>
      <c r="J265" s="636" t="s">
        <v>1810</v>
      </c>
      <c r="K265" s="636" t="s">
        <v>1797</v>
      </c>
      <c r="L265" s="635" t="s">
        <v>1814</v>
      </c>
      <c r="M265" s="48">
        <v>1</v>
      </c>
      <c r="N265" s="44">
        <v>1</v>
      </c>
      <c r="O265" s="210"/>
      <c r="P265" s="210"/>
      <c r="Q265" s="49"/>
      <c r="R265" s="123"/>
      <c r="S265" s="51"/>
      <c r="T265" s="52"/>
      <c r="U265" s="124"/>
      <c r="V265" s="54"/>
      <c r="W265" s="55"/>
      <c r="X265" s="56"/>
      <c r="Y265" s="57"/>
      <c r="Z265" s="58"/>
      <c r="AA265" s="125"/>
      <c r="AB265" s="69"/>
      <c r="AC265" s="69"/>
      <c r="AD265" s="213">
        <f t="shared" si="338"/>
        <v>0</v>
      </c>
      <c r="AE265" s="61">
        <f t="shared" ref="AE265" si="362">N265*AD265</f>
        <v>0</v>
      </c>
      <c r="AF265" s="62"/>
      <c r="AG265" s="62"/>
      <c r="AH265" s="63"/>
      <c r="AI265" s="589"/>
      <c r="AJ265" s="62"/>
      <c r="AK265" s="62"/>
      <c r="AL265" s="516"/>
      <c r="AM265" s="510"/>
      <c r="AN265" s="62">
        <f>ROUND(CEILING(AR265*('Summary '!$J$4/100+1),5),0)-1</f>
        <v>304</v>
      </c>
      <c r="AO265" s="63">
        <f t="shared" ref="AO265" si="363">IF(P265=TRUE,-0.05,0)</f>
        <v>0</v>
      </c>
      <c r="AP265" s="63">
        <f t="shared" ref="AP265" si="364">IF(O265=TRUE,0.15,0)</f>
        <v>0</v>
      </c>
      <c r="AQ265" s="63"/>
      <c r="AR265" s="590">
        <v>249</v>
      </c>
      <c r="AS265" s="590"/>
      <c r="AT265" s="514"/>
      <c r="AU265" s="515"/>
      <c r="AV265" s="511">
        <f t="shared" si="347"/>
        <v>249</v>
      </c>
      <c r="AW265" s="511">
        <f t="shared" si="348"/>
        <v>249</v>
      </c>
      <c r="AX265" s="64"/>
      <c r="AY265" s="65"/>
      <c r="AZ265" s="66"/>
      <c r="BA265" s="126"/>
      <c r="BB265" s="291"/>
      <c r="BC265" s="45">
        <f t="shared" si="349"/>
        <v>0</v>
      </c>
      <c r="BD265" s="44">
        <f t="shared" si="350"/>
        <v>0</v>
      </c>
      <c r="BE265" s="512">
        <f t="shared" si="351"/>
        <v>261.45</v>
      </c>
      <c r="BF265" s="311"/>
      <c r="BG265" s="210">
        <f t="shared" si="352"/>
        <v>0</v>
      </c>
      <c r="BH265" s="512">
        <f t="shared" si="353"/>
        <v>273.90000000000003</v>
      </c>
      <c r="BI265" s="400"/>
      <c r="BJ265" s="44">
        <f t="shared" si="354"/>
        <v>0</v>
      </c>
      <c r="BK265" s="512">
        <f t="shared" si="355"/>
        <v>286.34999999999997</v>
      </c>
      <c r="BL265" s="400"/>
      <c r="BM265" s="210">
        <f t="shared" si="356"/>
        <v>0</v>
      </c>
      <c r="BN265" s="512">
        <f t="shared" si="357"/>
        <v>298.8</v>
      </c>
      <c r="BO265" s="397">
        <f t="shared" si="358"/>
        <v>0</v>
      </c>
      <c r="BP265" s="210">
        <f t="shared" si="359"/>
        <v>0</v>
      </c>
      <c r="BQ265" s="44">
        <f t="shared" si="360"/>
        <v>0</v>
      </c>
      <c r="BR265" s="70">
        <v>2652</v>
      </c>
      <c r="BS265" s="3"/>
      <c r="JY265" s="3"/>
      <c r="JZ265" s="3"/>
      <c r="KA265" s="3"/>
      <c r="KB265" s="3"/>
      <c r="KC265" s="3"/>
      <c r="KD265" s="3"/>
      <c r="KE265" s="3"/>
      <c r="KF265" s="3"/>
      <c r="KG265" s="3"/>
    </row>
    <row r="266" spans="1:293" ht="13" customHeight="1">
      <c r="A266" s="44" t="str">
        <f>"SQ6"&amp;REPT(0,4-LEN(BR266))&amp;BR266</f>
        <v>SQ62653</v>
      </c>
      <c r="B266" s="228" t="s">
        <v>1697</v>
      </c>
      <c r="C266" s="228" t="s">
        <v>1701</v>
      </c>
      <c r="D266" s="228" t="s">
        <v>1504</v>
      </c>
      <c r="E266" s="467"/>
      <c r="F266" s="118" t="s">
        <v>1695</v>
      </c>
      <c r="G266" s="654" t="s">
        <v>2157</v>
      </c>
      <c r="H266" s="287" t="s">
        <v>79</v>
      </c>
      <c r="I266" s="623" t="s">
        <v>1819</v>
      </c>
      <c r="J266" s="636" t="s">
        <v>1810</v>
      </c>
      <c r="K266" s="636" t="s">
        <v>1797</v>
      </c>
      <c r="L266" s="635" t="s">
        <v>1814</v>
      </c>
      <c r="M266" s="48">
        <v>1.1000000000000001</v>
      </c>
      <c r="N266" s="44">
        <v>1</v>
      </c>
      <c r="O266" s="210"/>
      <c r="P266" s="210"/>
      <c r="Q266" s="49"/>
      <c r="R266" s="123"/>
      <c r="S266" s="51"/>
      <c r="T266" s="52"/>
      <c r="U266" s="124"/>
      <c r="V266" s="54"/>
      <c r="W266" s="55"/>
      <c r="X266" s="56"/>
      <c r="Y266" s="57"/>
      <c r="Z266" s="58"/>
      <c r="AA266" s="125"/>
      <c r="AB266" s="69"/>
      <c r="AC266" s="69"/>
      <c r="AD266" s="213">
        <f t="shared" si="338"/>
        <v>0</v>
      </c>
      <c r="AE266" s="61">
        <f>N266*AD266</f>
        <v>0</v>
      </c>
      <c r="AF266" s="62"/>
      <c r="AG266" s="62"/>
      <c r="AH266" s="63"/>
      <c r="AI266" s="589"/>
      <c r="AJ266" s="62"/>
      <c r="AK266" s="62"/>
      <c r="AL266" s="516"/>
      <c r="AM266" s="510"/>
      <c r="AN266" s="62">
        <f>ROUND(CEILING(AR266*('Summary '!$J$4/100+1),5),0)-1</f>
        <v>319</v>
      </c>
      <c r="AO266" s="63">
        <f>IF(P266=TRUE,-0.05,0)</f>
        <v>0</v>
      </c>
      <c r="AP266" s="63">
        <f>IF(O266=TRUE,0.15,0)</f>
        <v>0</v>
      </c>
      <c r="AQ266" s="63"/>
      <c r="AR266" s="590">
        <v>259</v>
      </c>
      <c r="AS266" s="590"/>
      <c r="AT266" s="514"/>
      <c r="AU266" s="515"/>
      <c r="AV266" s="511">
        <f t="shared" si="347"/>
        <v>259</v>
      </c>
      <c r="AW266" s="511">
        <f t="shared" si="348"/>
        <v>259</v>
      </c>
      <c r="AX266" s="64"/>
      <c r="AY266" s="65"/>
      <c r="AZ266" s="66"/>
      <c r="BA266" s="126"/>
      <c r="BB266" s="291"/>
      <c r="BC266" s="45">
        <f t="shared" si="349"/>
        <v>0</v>
      </c>
      <c r="BD266" s="44">
        <f t="shared" si="350"/>
        <v>0</v>
      </c>
      <c r="BE266" s="512">
        <f t="shared" si="351"/>
        <v>271.95</v>
      </c>
      <c r="BF266" s="311"/>
      <c r="BG266" s="210">
        <f t="shared" si="352"/>
        <v>0</v>
      </c>
      <c r="BH266" s="512">
        <f t="shared" si="353"/>
        <v>284.90000000000003</v>
      </c>
      <c r="BI266" s="400"/>
      <c r="BJ266" s="44">
        <f t="shared" si="354"/>
        <v>0</v>
      </c>
      <c r="BK266" s="512">
        <f t="shared" si="355"/>
        <v>297.84999999999997</v>
      </c>
      <c r="BL266" s="400"/>
      <c r="BM266" s="210">
        <f t="shared" si="356"/>
        <v>0</v>
      </c>
      <c r="BN266" s="512">
        <f t="shared" si="357"/>
        <v>310.8</v>
      </c>
      <c r="BO266" s="397">
        <f t="shared" si="358"/>
        <v>0</v>
      </c>
      <c r="BP266" s="210">
        <f t="shared" si="359"/>
        <v>0</v>
      </c>
      <c r="BQ266" s="44">
        <f t="shared" si="360"/>
        <v>0</v>
      </c>
      <c r="BR266" s="70">
        <v>2653</v>
      </c>
      <c r="BS266" s="3"/>
      <c r="JY266" s="3"/>
      <c r="JZ266" s="3"/>
      <c r="KA266" s="3"/>
      <c r="KB266" s="3"/>
      <c r="KC266" s="3"/>
      <c r="KD266" s="3"/>
      <c r="KE266" s="3"/>
      <c r="KF266" s="3"/>
      <c r="KG266" s="3"/>
    </row>
    <row r="267" spans="1:293" ht="13" customHeight="1">
      <c r="A267" s="44" t="str">
        <f t="shared" ref="A267" si="365">"SQ6"&amp;REPT(0,4-LEN(BR267))&amp;BR267</f>
        <v>SQ62654</v>
      </c>
      <c r="B267" s="228" t="s">
        <v>1697</v>
      </c>
      <c r="C267" s="228" t="s">
        <v>1702</v>
      </c>
      <c r="D267" s="228" t="s">
        <v>1504</v>
      </c>
      <c r="E267" s="467"/>
      <c r="F267" s="118" t="s">
        <v>1695</v>
      </c>
      <c r="G267" s="654" t="s">
        <v>2158</v>
      </c>
      <c r="H267" s="287" t="s">
        <v>79</v>
      </c>
      <c r="I267" s="623" t="s">
        <v>1819</v>
      </c>
      <c r="J267" s="636" t="s">
        <v>1810</v>
      </c>
      <c r="K267" s="636" t="s">
        <v>1797</v>
      </c>
      <c r="L267" s="635" t="s">
        <v>1814</v>
      </c>
      <c r="M267" s="48">
        <v>1.2</v>
      </c>
      <c r="N267" s="44">
        <v>1</v>
      </c>
      <c r="O267" s="210"/>
      <c r="P267" s="210"/>
      <c r="Q267" s="49"/>
      <c r="R267" s="123"/>
      <c r="S267" s="51"/>
      <c r="T267" s="52"/>
      <c r="U267" s="124"/>
      <c r="V267" s="54"/>
      <c r="W267" s="55"/>
      <c r="X267" s="56"/>
      <c r="Y267" s="57"/>
      <c r="Z267" s="58"/>
      <c r="AA267" s="125"/>
      <c r="AB267" s="69"/>
      <c r="AC267" s="69"/>
      <c r="AD267" s="213">
        <f t="shared" si="338"/>
        <v>0</v>
      </c>
      <c r="AE267" s="61">
        <f t="shared" ref="AE267" si="366">N267*AD267</f>
        <v>0</v>
      </c>
      <c r="AF267" s="62"/>
      <c r="AG267" s="62"/>
      <c r="AH267" s="63"/>
      <c r="AI267" s="589"/>
      <c r="AJ267" s="62"/>
      <c r="AK267" s="62"/>
      <c r="AL267" s="516"/>
      <c r="AM267" s="510"/>
      <c r="AN267" s="62">
        <f>ROUND(CEILING(AR267*('Summary '!$J$4/100+1),5),0)-1</f>
        <v>319</v>
      </c>
      <c r="AO267" s="63">
        <f t="shared" ref="AO267" si="367">IF(P267=TRUE,-0.05,0)</f>
        <v>0</v>
      </c>
      <c r="AP267" s="63">
        <f t="shared" ref="AP267" si="368">IF(O267=TRUE,0.15,0)</f>
        <v>0</v>
      </c>
      <c r="AQ267" s="63"/>
      <c r="AR267" s="590">
        <v>259</v>
      </c>
      <c r="AS267" s="590"/>
      <c r="AT267" s="514"/>
      <c r="AU267" s="515"/>
      <c r="AV267" s="511">
        <f t="shared" si="347"/>
        <v>259</v>
      </c>
      <c r="AW267" s="511">
        <f t="shared" si="348"/>
        <v>259</v>
      </c>
      <c r="AX267" s="64"/>
      <c r="AY267" s="65"/>
      <c r="AZ267" s="66"/>
      <c r="BA267" s="126"/>
      <c r="BB267" s="291"/>
      <c r="BC267" s="45">
        <f t="shared" si="349"/>
        <v>0</v>
      </c>
      <c r="BD267" s="44">
        <f t="shared" si="350"/>
        <v>0</v>
      </c>
      <c r="BE267" s="512">
        <f t="shared" si="351"/>
        <v>271.95</v>
      </c>
      <c r="BF267" s="311"/>
      <c r="BG267" s="210">
        <f t="shared" si="352"/>
        <v>0</v>
      </c>
      <c r="BH267" s="512">
        <f t="shared" si="353"/>
        <v>284.90000000000003</v>
      </c>
      <c r="BI267" s="400"/>
      <c r="BJ267" s="44">
        <f t="shared" si="354"/>
        <v>0</v>
      </c>
      <c r="BK267" s="512">
        <f t="shared" si="355"/>
        <v>297.84999999999997</v>
      </c>
      <c r="BL267" s="400"/>
      <c r="BM267" s="210">
        <f t="shared" si="356"/>
        <v>0</v>
      </c>
      <c r="BN267" s="512">
        <f t="shared" si="357"/>
        <v>310.8</v>
      </c>
      <c r="BO267" s="397">
        <f t="shared" si="358"/>
        <v>0</v>
      </c>
      <c r="BP267" s="210">
        <f t="shared" si="359"/>
        <v>0</v>
      </c>
      <c r="BQ267" s="44">
        <f t="shared" si="360"/>
        <v>0</v>
      </c>
      <c r="BR267" s="70">
        <v>2654</v>
      </c>
      <c r="BS267" s="3"/>
      <c r="JY267" s="3"/>
      <c r="JZ267" s="3"/>
      <c r="KA267" s="3"/>
      <c r="KB267" s="3"/>
      <c r="KC267" s="3"/>
      <c r="KD267" s="3"/>
      <c r="KE267" s="3"/>
      <c r="KF267" s="3"/>
      <c r="KG267" s="3"/>
    </row>
    <row r="268" spans="1:293" ht="13" customHeight="1">
      <c r="A268" s="44" t="str">
        <f>"SQ6"&amp;REPT(0,4-LEN(BR268))&amp;BR268</f>
        <v>SQ62655</v>
      </c>
      <c r="B268" s="228" t="s">
        <v>1697</v>
      </c>
      <c r="C268" s="228" t="s">
        <v>1703</v>
      </c>
      <c r="D268" s="228" t="s">
        <v>1504</v>
      </c>
      <c r="E268" s="467"/>
      <c r="F268" s="118" t="s">
        <v>1695</v>
      </c>
      <c r="G268" s="654" t="s">
        <v>2156</v>
      </c>
      <c r="H268" s="287" t="s">
        <v>79</v>
      </c>
      <c r="I268" s="623" t="s">
        <v>1819</v>
      </c>
      <c r="J268" s="636" t="s">
        <v>1810</v>
      </c>
      <c r="K268" s="636" t="s">
        <v>1797</v>
      </c>
      <c r="L268" s="635" t="s">
        <v>1814</v>
      </c>
      <c r="M268" s="48">
        <v>1.2</v>
      </c>
      <c r="N268" s="44">
        <v>1</v>
      </c>
      <c r="O268" s="210"/>
      <c r="P268" s="210"/>
      <c r="Q268" s="49"/>
      <c r="R268" s="123"/>
      <c r="S268" s="51"/>
      <c r="T268" s="52"/>
      <c r="U268" s="124"/>
      <c r="V268" s="54"/>
      <c r="W268" s="55"/>
      <c r="X268" s="56"/>
      <c r="Y268" s="57"/>
      <c r="Z268" s="58"/>
      <c r="AA268" s="125"/>
      <c r="AB268" s="69"/>
      <c r="AC268" s="69"/>
      <c r="AD268" s="213">
        <f t="shared" si="338"/>
        <v>0</v>
      </c>
      <c r="AE268" s="61">
        <f>N268*AD268</f>
        <v>0</v>
      </c>
      <c r="AF268" s="62"/>
      <c r="AG268" s="62"/>
      <c r="AH268" s="63"/>
      <c r="AI268" s="589"/>
      <c r="AJ268" s="62"/>
      <c r="AK268" s="62"/>
      <c r="AL268" s="516"/>
      <c r="AM268" s="510"/>
      <c r="AN268" s="62">
        <f>ROUND(CEILING(AR268*('Summary '!$J$4/100+1),5),0)-1</f>
        <v>304</v>
      </c>
      <c r="AO268" s="63">
        <f>IF(P268=TRUE,-0.05,0)</f>
        <v>0</v>
      </c>
      <c r="AP268" s="63">
        <f>IF(O268=TRUE,0.15,0)</f>
        <v>0</v>
      </c>
      <c r="AQ268" s="63"/>
      <c r="AR268" s="590">
        <v>249</v>
      </c>
      <c r="AS268" s="590"/>
      <c r="AT268" s="514"/>
      <c r="AU268" s="515"/>
      <c r="AV268" s="511">
        <f t="shared" si="347"/>
        <v>249</v>
      </c>
      <c r="AW268" s="511">
        <f t="shared" si="348"/>
        <v>249</v>
      </c>
      <c r="AX268" s="64"/>
      <c r="AY268" s="65"/>
      <c r="AZ268" s="66"/>
      <c r="BA268" s="126"/>
      <c r="BB268" s="291"/>
      <c r="BC268" s="45">
        <f t="shared" si="349"/>
        <v>0</v>
      </c>
      <c r="BD268" s="44">
        <f t="shared" si="350"/>
        <v>0</v>
      </c>
      <c r="BE268" s="512">
        <f t="shared" si="351"/>
        <v>261.45</v>
      </c>
      <c r="BF268" s="311"/>
      <c r="BG268" s="210">
        <f t="shared" si="352"/>
        <v>0</v>
      </c>
      <c r="BH268" s="512">
        <f t="shared" si="353"/>
        <v>273.90000000000003</v>
      </c>
      <c r="BI268" s="400"/>
      <c r="BJ268" s="44">
        <f t="shared" si="354"/>
        <v>0</v>
      </c>
      <c r="BK268" s="512">
        <f t="shared" si="355"/>
        <v>286.34999999999997</v>
      </c>
      <c r="BL268" s="400"/>
      <c r="BM268" s="210">
        <f t="shared" si="356"/>
        <v>0</v>
      </c>
      <c r="BN268" s="512">
        <f t="shared" si="357"/>
        <v>298.8</v>
      </c>
      <c r="BO268" s="397">
        <f t="shared" si="358"/>
        <v>0</v>
      </c>
      <c r="BP268" s="210">
        <f t="shared" si="359"/>
        <v>0</v>
      </c>
      <c r="BQ268" s="44">
        <f t="shared" si="360"/>
        <v>0</v>
      </c>
      <c r="BR268" s="70">
        <v>2655</v>
      </c>
      <c r="BS268" s="3"/>
      <c r="JY268" s="3"/>
      <c r="JZ268" s="3"/>
      <c r="KA268" s="3"/>
      <c r="KB268" s="3"/>
      <c r="KC268" s="3"/>
      <c r="KD268" s="3"/>
      <c r="KE268" s="3"/>
      <c r="KF268" s="3"/>
      <c r="KG268" s="3"/>
    </row>
    <row r="269" spans="1:293" ht="13" customHeight="1">
      <c r="A269" s="44" t="str">
        <f t="shared" ref="A269:A272" si="369">"SQ6"&amp;REPT(0,4-LEN(BR269))&amp;BR269</f>
        <v>SQ62656</v>
      </c>
      <c r="B269" s="228" t="s">
        <v>1697</v>
      </c>
      <c r="C269" s="228" t="s">
        <v>1704</v>
      </c>
      <c r="D269" s="228" t="s">
        <v>1504</v>
      </c>
      <c r="E269" s="467"/>
      <c r="F269" s="118" t="s">
        <v>1695</v>
      </c>
      <c r="G269" s="654" t="s">
        <v>2159</v>
      </c>
      <c r="H269" s="287" t="s">
        <v>79</v>
      </c>
      <c r="I269" s="623" t="s">
        <v>1819</v>
      </c>
      <c r="J269" s="636" t="s">
        <v>1810</v>
      </c>
      <c r="K269" s="636" t="s">
        <v>1797</v>
      </c>
      <c r="L269" s="635" t="s">
        <v>1814</v>
      </c>
      <c r="M269" s="48">
        <v>1.1000000000000001</v>
      </c>
      <c r="N269" s="44">
        <v>1</v>
      </c>
      <c r="O269" s="210"/>
      <c r="P269" s="210"/>
      <c r="Q269" s="49"/>
      <c r="R269" s="123"/>
      <c r="S269" s="51"/>
      <c r="T269" s="52"/>
      <c r="U269" s="124"/>
      <c r="V269" s="54"/>
      <c r="W269" s="55"/>
      <c r="X269" s="56"/>
      <c r="Y269" s="57"/>
      <c r="Z269" s="58"/>
      <c r="AA269" s="125"/>
      <c r="AB269" s="69"/>
      <c r="AC269" s="69"/>
      <c r="AD269" s="213">
        <f t="shared" si="338"/>
        <v>0</v>
      </c>
      <c r="AE269" s="61">
        <f t="shared" ref="AE269:AE272" si="370">N269*AD269</f>
        <v>0</v>
      </c>
      <c r="AF269" s="62"/>
      <c r="AG269" s="62"/>
      <c r="AH269" s="63"/>
      <c r="AI269" s="589"/>
      <c r="AJ269" s="62"/>
      <c r="AK269" s="62"/>
      <c r="AL269" s="516"/>
      <c r="AM269" s="510"/>
      <c r="AN269" s="62">
        <f>ROUND(CEILING(AR269*('Summary '!$J$4/100+1),5),0)-1</f>
        <v>304</v>
      </c>
      <c r="AO269" s="63">
        <f t="shared" ref="AO269:AO272" si="371">IF(P269=TRUE,-0.05,0)</f>
        <v>0</v>
      </c>
      <c r="AP269" s="63">
        <f t="shared" ref="AP269:AP272" si="372">IF(O269=TRUE,0.15,0)</f>
        <v>0</v>
      </c>
      <c r="AQ269" s="63"/>
      <c r="AR269" s="590">
        <v>249</v>
      </c>
      <c r="AS269" s="590"/>
      <c r="AT269" s="514"/>
      <c r="AU269" s="515"/>
      <c r="AV269" s="511">
        <f t="shared" si="347"/>
        <v>249</v>
      </c>
      <c r="AW269" s="511">
        <f t="shared" si="348"/>
        <v>249</v>
      </c>
      <c r="AX269" s="64"/>
      <c r="AY269" s="65"/>
      <c r="AZ269" s="66"/>
      <c r="BA269" s="126"/>
      <c r="BB269" s="291"/>
      <c r="BC269" s="45">
        <f t="shared" si="349"/>
        <v>0</v>
      </c>
      <c r="BD269" s="44">
        <f t="shared" si="350"/>
        <v>0</v>
      </c>
      <c r="BE269" s="512">
        <f t="shared" si="351"/>
        <v>261.45</v>
      </c>
      <c r="BF269" s="311"/>
      <c r="BG269" s="210">
        <f t="shared" si="352"/>
        <v>0</v>
      </c>
      <c r="BH269" s="512">
        <f t="shared" si="353"/>
        <v>273.90000000000003</v>
      </c>
      <c r="BI269" s="400"/>
      <c r="BJ269" s="44">
        <f t="shared" si="354"/>
        <v>0</v>
      </c>
      <c r="BK269" s="512">
        <f t="shared" si="355"/>
        <v>286.34999999999997</v>
      </c>
      <c r="BL269" s="400"/>
      <c r="BM269" s="210">
        <f t="shared" si="356"/>
        <v>0</v>
      </c>
      <c r="BN269" s="512">
        <f t="shared" si="357"/>
        <v>298.8</v>
      </c>
      <c r="BO269" s="397">
        <f t="shared" si="358"/>
        <v>0</v>
      </c>
      <c r="BP269" s="210">
        <f t="shared" si="359"/>
        <v>0</v>
      </c>
      <c r="BQ269" s="44">
        <f t="shared" si="360"/>
        <v>0</v>
      </c>
      <c r="BR269" s="70">
        <v>2656</v>
      </c>
      <c r="BS269" s="3"/>
      <c r="JY269" s="3"/>
      <c r="JZ269" s="3"/>
      <c r="KA269" s="3"/>
      <c r="KB269" s="3"/>
      <c r="KC269" s="3"/>
      <c r="KD269" s="3"/>
      <c r="KE269" s="3"/>
      <c r="KF269" s="3"/>
      <c r="KG269" s="3"/>
    </row>
    <row r="270" spans="1:293" ht="13" customHeight="1">
      <c r="A270" s="44" t="str">
        <f t="shared" si="369"/>
        <v>SQ62657</v>
      </c>
      <c r="B270" s="228" t="s">
        <v>1697</v>
      </c>
      <c r="C270" s="228" t="s">
        <v>1705</v>
      </c>
      <c r="D270" s="228" t="s">
        <v>1504</v>
      </c>
      <c r="E270" s="467"/>
      <c r="F270" s="118" t="s">
        <v>1695</v>
      </c>
      <c r="G270" s="654" t="s">
        <v>2160</v>
      </c>
      <c r="H270" s="287" t="s">
        <v>79</v>
      </c>
      <c r="I270" s="623" t="s">
        <v>1819</v>
      </c>
      <c r="J270" s="636" t="s">
        <v>1810</v>
      </c>
      <c r="K270" s="636" t="s">
        <v>1797</v>
      </c>
      <c r="L270" s="635" t="s">
        <v>1814</v>
      </c>
      <c r="M270" s="48">
        <v>1.1000000000000001</v>
      </c>
      <c r="N270" s="44">
        <v>1</v>
      </c>
      <c r="O270" s="210"/>
      <c r="P270" s="210"/>
      <c r="Q270" s="49"/>
      <c r="R270" s="123"/>
      <c r="S270" s="51"/>
      <c r="T270" s="52"/>
      <c r="U270" s="124"/>
      <c r="V270" s="54"/>
      <c r="W270" s="55"/>
      <c r="X270" s="56"/>
      <c r="Y270" s="57"/>
      <c r="Z270" s="58"/>
      <c r="AA270" s="125"/>
      <c r="AB270" s="69"/>
      <c r="AC270" s="69"/>
      <c r="AD270" s="213">
        <f t="shared" si="338"/>
        <v>0</v>
      </c>
      <c r="AE270" s="61">
        <f t="shared" si="370"/>
        <v>0</v>
      </c>
      <c r="AF270" s="62"/>
      <c r="AG270" s="62"/>
      <c r="AH270" s="63"/>
      <c r="AI270" s="589"/>
      <c r="AJ270" s="62"/>
      <c r="AK270" s="62"/>
      <c r="AL270" s="516"/>
      <c r="AM270" s="510"/>
      <c r="AN270" s="62">
        <f>ROUND(CEILING(AR270*('Summary '!$J$4/100+1),5),0)-1</f>
        <v>304</v>
      </c>
      <c r="AO270" s="63">
        <f t="shared" si="371"/>
        <v>0</v>
      </c>
      <c r="AP270" s="63">
        <f t="shared" si="372"/>
        <v>0</v>
      </c>
      <c r="AQ270" s="63"/>
      <c r="AR270" s="590">
        <v>249</v>
      </c>
      <c r="AS270" s="590"/>
      <c r="AT270" s="514"/>
      <c r="AU270" s="515"/>
      <c r="AV270" s="511">
        <f t="shared" si="347"/>
        <v>249</v>
      </c>
      <c r="AW270" s="511">
        <f t="shared" si="348"/>
        <v>249</v>
      </c>
      <c r="AX270" s="64"/>
      <c r="AY270" s="65"/>
      <c r="AZ270" s="66"/>
      <c r="BA270" s="126"/>
      <c r="BB270" s="291"/>
      <c r="BC270" s="45">
        <f t="shared" si="349"/>
        <v>0</v>
      </c>
      <c r="BD270" s="44">
        <f t="shared" si="350"/>
        <v>0</v>
      </c>
      <c r="BE270" s="512">
        <f t="shared" si="351"/>
        <v>261.45</v>
      </c>
      <c r="BF270" s="311"/>
      <c r="BG270" s="210">
        <f t="shared" si="352"/>
        <v>0</v>
      </c>
      <c r="BH270" s="512">
        <f t="shared" si="353"/>
        <v>273.90000000000003</v>
      </c>
      <c r="BI270" s="400"/>
      <c r="BJ270" s="44">
        <f t="shared" si="354"/>
        <v>0</v>
      </c>
      <c r="BK270" s="512">
        <f t="shared" si="355"/>
        <v>286.34999999999997</v>
      </c>
      <c r="BL270" s="400"/>
      <c r="BM270" s="210">
        <f t="shared" si="356"/>
        <v>0</v>
      </c>
      <c r="BN270" s="512">
        <f t="shared" si="357"/>
        <v>298.8</v>
      </c>
      <c r="BO270" s="397">
        <f t="shared" si="358"/>
        <v>0</v>
      </c>
      <c r="BP270" s="210">
        <f t="shared" si="359"/>
        <v>0</v>
      </c>
      <c r="BQ270" s="44">
        <f t="shared" si="360"/>
        <v>0</v>
      </c>
      <c r="BR270" s="70">
        <v>2657</v>
      </c>
      <c r="BS270" s="3"/>
      <c r="JY270" s="3"/>
      <c r="JZ270" s="3"/>
      <c r="KA270" s="3"/>
      <c r="KB270" s="3"/>
      <c r="KC270" s="3"/>
      <c r="KD270" s="3"/>
      <c r="KE270" s="3"/>
      <c r="KF270" s="3"/>
      <c r="KG270" s="3"/>
    </row>
    <row r="271" spans="1:293" ht="13" customHeight="1">
      <c r="A271" s="44" t="str">
        <f t="shared" si="369"/>
        <v>SQ62658</v>
      </c>
      <c r="B271" s="228" t="s">
        <v>1697</v>
      </c>
      <c r="C271" s="228" t="s">
        <v>1706</v>
      </c>
      <c r="D271" s="228" t="s">
        <v>1504</v>
      </c>
      <c r="E271" s="467"/>
      <c r="F271" s="118" t="s">
        <v>1695</v>
      </c>
      <c r="G271" s="654" t="s">
        <v>2161</v>
      </c>
      <c r="H271" s="287" t="s">
        <v>79</v>
      </c>
      <c r="I271" s="623" t="s">
        <v>1819</v>
      </c>
      <c r="J271" s="636" t="s">
        <v>1810</v>
      </c>
      <c r="K271" s="636" t="s">
        <v>1797</v>
      </c>
      <c r="L271" s="635" t="s">
        <v>1814</v>
      </c>
      <c r="M271" s="48">
        <v>1.1000000000000001</v>
      </c>
      <c r="N271" s="44">
        <v>1</v>
      </c>
      <c r="O271" s="210"/>
      <c r="P271" s="210"/>
      <c r="Q271" s="49"/>
      <c r="R271" s="123"/>
      <c r="S271" s="51"/>
      <c r="T271" s="52"/>
      <c r="U271" s="124"/>
      <c r="V271" s="54"/>
      <c r="W271" s="55"/>
      <c r="X271" s="56"/>
      <c r="Y271" s="57"/>
      <c r="Z271" s="58"/>
      <c r="AA271" s="125"/>
      <c r="AB271" s="69"/>
      <c r="AC271" s="69"/>
      <c r="AD271" s="213">
        <f t="shared" si="338"/>
        <v>0</v>
      </c>
      <c r="AE271" s="61">
        <f t="shared" si="370"/>
        <v>0</v>
      </c>
      <c r="AF271" s="62"/>
      <c r="AG271" s="62"/>
      <c r="AH271" s="63"/>
      <c r="AI271" s="589"/>
      <c r="AJ271" s="62"/>
      <c r="AK271" s="62"/>
      <c r="AL271" s="516"/>
      <c r="AM271" s="510"/>
      <c r="AN271" s="62">
        <f>ROUND(CEILING(AR271*('Summary '!$J$4/100+1),5),0)-1</f>
        <v>304</v>
      </c>
      <c r="AO271" s="63">
        <f t="shared" si="371"/>
        <v>0</v>
      </c>
      <c r="AP271" s="63">
        <f t="shared" si="372"/>
        <v>0</v>
      </c>
      <c r="AQ271" s="63"/>
      <c r="AR271" s="590">
        <v>249</v>
      </c>
      <c r="AS271" s="590"/>
      <c r="AT271" s="514"/>
      <c r="AU271" s="515"/>
      <c r="AV271" s="511">
        <f t="shared" si="347"/>
        <v>249</v>
      </c>
      <c r="AW271" s="511">
        <f t="shared" si="348"/>
        <v>249</v>
      </c>
      <c r="AX271" s="64"/>
      <c r="AY271" s="65"/>
      <c r="AZ271" s="66"/>
      <c r="BA271" s="126"/>
      <c r="BB271" s="291"/>
      <c r="BC271" s="45">
        <f t="shared" si="349"/>
        <v>0</v>
      </c>
      <c r="BD271" s="44">
        <f t="shared" si="350"/>
        <v>0</v>
      </c>
      <c r="BE271" s="512">
        <f t="shared" si="351"/>
        <v>261.45</v>
      </c>
      <c r="BF271" s="311"/>
      <c r="BG271" s="210">
        <f t="shared" si="352"/>
        <v>0</v>
      </c>
      <c r="BH271" s="512">
        <f t="shared" si="353"/>
        <v>273.90000000000003</v>
      </c>
      <c r="BI271" s="400"/>
      <c r="BJ271" s="44">
        <f t="shared" si="354"/>
        <v>0</v>
      </c>
      <c r="BK271" s="512">
        <f t="shared" si="355"/>
        <v>286.34999999999997</v>
      </c>
      <c r="BL271" s="400"/>
      <c r="BM271" s="210">
        <f t="shared" si="356"/>
        <v>0</v>
      </c>
      <c r="BN271" s="512">
        <f t="shared" si="357"/>
        <v>298.8</v>
      </c>
      <c r="BO271" s="397">
        <f t="shared" si="358"/>
        <v>0</v>
      </c>
      <c r="BP271" s="210">
        <f t="shared" si="359"/>
        <v>0</v>
      </c>
      <c r="BQ271" s="44">
        <f t="shared" si="360"/>
        <v>0</v>
      </c>
      <c r="BR271" s="70">
        <v>2658</v>
      </c>
      <c r="BS271" s="3"/>
      <c r="JY271" s="3"/>
      <c r="JZ271" s="3"/>
      <c r="KA271" s="3"/>
      <c r="KB271" s="3"/>
      <c r="KC271" s="3"/>
      <c r="KD271" s="3"/>
      <c r="KE271" s="3"/>
      <c r="KF271" s="3"/>
      <c r="KG271" s="3"/>
    </row>
    <row r="272" spans="1:293" ht="13" customHeight="1">
      <c r="A272" s="44" t="str">
        <f t="shared" si="369"/>
        <v>SQ62659</v>
      </c>
      <c r="B272" s="228" t="s">
        <v>1697</v>
      </c>
      <c r="C272" s="228" t="s">
        <v>1707</v>
      </c>
      <c r="D272" s="228" t="s">
        <v>1504</v>
      </c>
      <c r="E272" s="467"/>
      <c r="F272" s="118" t="s">
        <v>1695</v>
      </c>
      <c r="G272" s="654" t="s">
        <v>2162</v>
      </c>
      <c r="H272" s="287" t="s">
        <v>79</v>
      </c>
      <c r="I272" s="623" t="s">
        <v>1819</v>
      </c>
      <c r="J272" s="636" t="s">
        <v>1810</v>
      </c>
      <c r="K272" s="636" t="s">
        <v>1797</v>
      </c>
      <c r="L272" s="635" t="s">
        <v>1814</v>
      </c>
      <c r="M272" s="48">
        <v>1.3</v>
      </c>
      <c r="N272" s="44">
        <v>1</v>
      </c>
      <c r="O272" s="210"/>
      <c r="P272" s="210"/>
      <c r="Q272" s="49"/>
      <c r="R272" s="123"/>
      <c r="S272" s="51"/>
      <c r="T272" s="52"/>
      <c r="U272" s="124"/>
      <c r="V272" s="54"/>
      <c r="W272" s="55"/>
      <c r="X272" s="56"/>
      <c r="Y272" s="57"/>
      <c r="Z272" s="58"/>
      <c r="AA272" s="125"/>
      <c r="AB272" s="69"/>
      <c r="AC272" s="69"/>
      <c r="AD272" s="213">
        <f t="shared" si="338"/>
        <v>0</v>
      </c>
      <c r="AE272" s="61">
        <f t="shared" si="370"/>
        <v>0</v>
      </c>
      <c r="AF272" s="62"/>
      <c r="AG272" s="62"/>
      <c r="AH272" s="63"/>
      <c r="AI272" s="589"/>
      <c r="AJ272" s="62"/>
      <c r="AK272" s="62"/>
      <c r="AL272" s="516"/>
      <c r="AM272" s="510"/>
      <c r="AN272" s="62">
        <f>ROUND(CEILING(AR272*('Summary '!$J$4/100+1),5),0)-1</f>
        <v>319</v>
      </c>
      <c r="AO272" s="63">
        <f t="shared" si="371"/>
        <v>0</v>
      </c>
      <c r="AP272" s="63">
        <f t="shared" si="372"/>
        <v>0</v>
      </c>
      <c r="AQ272" s="63"/>
      <c r="AR272" s="590">
        <v>259</v>
      </c>
      <c r="AS272" s="590"/>
      <c r="AT272" s="514"/>
      <c r="AU272" s="515"/>
      <c r="AV272" s="511">
        <f t="shared" si="347"/>
        <v>259</v>
      </c>
      <c r="AW272" s="511">
        <f t="shared" si="348"/>
        <v>259</v>
      </c>
      <c r="AX272" s="64"/>
      <c r="AY272" s="65"/>
      <c r="AZ272" s="66"/>
      <c r="BA272" s="126"/>
      <c r="BB272" s="291"/>
      <c r="BC272" s="45">
        <f t="shared" si="349"/>
        <v>0</v>
      </c>
      <c r="BD272" s="44">
        <f t="shared" si="350"/>
        <v>0</v>
      </c>
      <c r="BE272" s="512">
        <f t="shared" si="351"/>
        <v>271.95</v>
      </c>
      <c r="BF272" s="311"/>
      <c r="BG272" s="210">
        <f t="shared" si="352"/>
        <v>0</v>
      </c>
      <c r="BH272" s="512">
        <f t="shared" si="353"/>
        <v>284.90000000000003</v>
      </c>
      <c r="BI272" s="400"/>
      <c r="BJ272" s="44">
        <f t="shared" si="354"/>
        <v>0</v>
      </c>
      <c r="BK272" s="512">
        <f t="shared" si="355"/>
        <v>297.84999999999997</v>
      </c>
      <c r="BL272" s="400"/>
      <c r="BM272" s="210">
        <f t="shared" si="356"/>
        <v>0</v>
      </c>
      <c r="BN272" s="512">
        <f t="shared" si="357"/>
        <v>310.8</v>
      </c>
      <c r="BO272" s="397">
        <f t="shared" si="358"/>
        <v>0</v>
      </c>
      <c r="BP272" s="210">
        <f t="shared" si="359"/>
        <v>0</v>
      </c>
      <c r="BQ272" s="44">
        <f t="shared" si="360"/>
        <v>0</v>
      </c>
      <c r="BR272" s="70">
        <v>2659</v>
      </c>
      <c r="BS272" s="3"/>
      <c r="JY272" s="3"/>
      <c r="JZ272" s="3"/>
      <c r="KA272" s="3"/>
      <c r="KB272" s="3"/>
      <c r="KC272" s="3"/>
      <c r="KD272" s="3"/>
      <c r="KE272" s="3"/>
      <c r="KF272" s="3"/>
      <c r="KG272" s="3"/>
    </row>
    <row r="273" spans="1:293" ht="17">
      <c r="A273" s="207"/>
      <c r="B273" s="207"/>
      <c r="C273" s="300" t="s">
        <v>1425</v>
      </c>
      <c r="D273" s="216"/>
      <c r="E273" s="216"/>
      <c r="F273" s="217"/>
      <c r="G273" s="217"/>
      <c r="H273" s="285"/>
      <c r="I273" s="285"/>
      <c r="J273" s="632"/>
      <c r="K273" s="629"/>
      <c r="L273" s="632"/>
      <c r="M273" s="217"/>
      <c r="N273" s="218"/>
      <c r="O273" s="218"/>
      <c r="P273" s="218"/>
      <c r="Q273" s="245"/>
      <c r="R273" s="219"/>
      <c r="S273" s="219"/>
      <c r="T273" s="219"/>
      <c r="U273" s="220"/>
      <c r="V273" s="219"/>
      <c r="W273" s="219"/>
      <c r="X273" s="221"/>
      <c r="Y273" s="219"/>
      <c r="Z273" s="221"/>
      <c r="AA273" s="221"/>
      <c r="AB273" s="565"/>
      <c r="AC273" s="565"/>
      <c r="AD273" s="209"/>
      <c r="AE273" s="209"/>
      <c r="AF273" s="209"/>
      <c r="AG273" s="209"/>
      <c r="AH273" s="209"/>
      <c r="AI273" s="209"/>
      <c r="AJ273" s="209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565"/>
      <c r="AY273" s="565"/>
      <c r="AZ273" s="565"/>
      <c r="BA273" s="565"/>
      <c r="BB273" s="565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1"/>
      <c r="BR273" s="222"/>
      <c r="JY273" s="3"/>
      <c r="JZ273" s="3"/>
      <c r="KA273" s="3"/>
      <c r="KB273" s="3"/>
      <c r="KC273" s="3"/>
      <c r="KD273" s="3"/>
      <c r="KE273" s="3"/>
      <c r="KF273" s="3"/>
      <c r="KG273" s="3"/>
    </row>
    <row r="274" spans="1:293" ht="13" customHeight="1">
      <c r="A274" s="44" t="str">
        <f>"SQ6"&amp;REPT(0,4-LEN(BR274))&amp;BR274</f>
        <v>SQ62424</v>
      </c>
      <c r="B274" s="228" t="s">
        <v>1425</v>
      </c>
      <c r="C274" s="228" t="s">
        <v>1426</v>
      </c>
      <c r="D274" s="228" t="s">
        <v>1504</v>
      </c>
      <c r="E274" s="467"/>
      <c r="F274" s="118" t="s">
        <v>1695</v>
      </c>
      <c r="G274" s="654" t="s">
        <v>2177</v>
      </c>
      <c r="H274" s="619" t="s">
        <v>79</v>
      </c>
      <c r="I274" s="623" t="s">
        <v>1819</v>
      </c>
      <c r="J274" s="636" t="s">
        <v>1810</v>
      </c>
      <c r="K274" s="636" t="s">
        <v>1797</v>
      </c>
      <c r="L274" s="635" t="s">
        <v>1814</v>
      </c>
      <c r="M274" s="628">
        <v>1.75</v>
      </c>
      <c r="N274" s="44">
        <v>1</v>
      </c>
      <c r="O274" s="210"/>
      <c r="P274" s="210"/>
      <c r="Q274" s="49"/>
      <c r="R274" s="123"/>
      <c r="S274" s="51"/>
      <c r="T274" s="52"/>
      <c r="U274" s="124"/>
      <c r="V274" s="54"/>
      <c r="W274" s="55"/>
      <c r="X274" s="56"/>
      <c r="Y274" s="57"/>
      <c r="Z274" s="58"/>
      <c r="AA274" s="125"/>
      <c r="AB274" s="69"/>
      <c r="AC274" s="69"/>
      <c r="AD274" s="213">
        <f t="shared" si="338"/>
        <v>0</v>
      </c>
      <c r="AE274" s="61">
        <f>N274*AD274</f>
        <v>0</v>
      </c>
      <c r="AF274" s="62"/>
      <c r="AG274" s="62"/>
      <c r="AH274" s="63"/>
      <c r="AI274" s="589"/>
      <c r="AJ274" s="62"/>
      <c r="AK274" s="62"/>
      <c r="AL274" s="516"/>
      <c r="AM274" s="510"/>
      <c r="AN274" s="62">
        <f>ROUND(CEILING(AR274*('Summary '!$J$4/100+1),5),0)-1</f>
        <v>359</v>
      </c>
      <c r="AO274" s="63">
        <f>IF(P274=TRUE,-0.05,0)</f>
        <v>0</v>
      </c>
      <c r="AP274" s="63">
        <f>IF(O274=TRUE,0.15,0)</f>
        <v>0</v>
      </c>
      <c r="AQ274" s="63"/>
      <c r="AR274" s="590">
        <v>294</v>
      </c>
      <c r="AS274" s="62"/>
      <c r="AT274" s="514"/>
      <c r="AU274" s="515"/>
      <c r="AV274" s="511">
        <f t="shared" ref="AV274:AV283" si="373">IF(OrderFormType="Wholesale",CEILING(AR274*ExchRate,ExchRateRoundUpTo),CEILING(AN274*ExchRate,ExchRateRoundUpTo)/1.22)</f>
        <v>294</v>
      </c>
      <c r="AW274" s="511">
        <f t="shared" ref="AW274:AW283" si="374">AV274*(1+AO274+AP274)</f>
        <v>294</v>
      </c>
      <c r="AX274" s="64"/>
      <c r="AY274" s="65"/>
      <c r="AZ274" s="66"/>
      <c r="BA274" s="126"/>
      <c r="BB274" s="291"/>
      <c r="BC274" s="45">
        <f t="shared" ref="BC274:BC283" si="375">SUM(AX274:BB274)</f>
        <v>0</v>
      </c>
      <c r="BD274" s="44">
        <f t="shared" ref="BD274:BD283" si="376">N274*BC274</f>
        <v>0</v>
      </c>
      <c r="BE274" s="512">
        <f t="shared" ref="BE274:BE283" si="377">AV274*(1.05+AO274+AP274)</f>
        <v>308.7</v>
      </c>
      <c r="BF274" s="311"/>
      <c r="BG274" s="210">
        <f t="shared" si="344"/>
        <v>0</v>
      </c>
      <c r="BH274" s="512">
        <f t="shared" ref="BH274:BH283" si="378">$AV274*(1.1+$AO274+$AP274)</f>
        <v>323.40000000000003</v>
      </c>
      <c r="BI274" s="400"/>
      <c r="BJ274" s="44">
        <f t="shared" ref="BJ274:BJ283" si="379">N274*BI274</f>
        <v>0</v>
      </c>
      <c r="BK274" s="512">
        <f t="shared" ref="BK274:BK283" si="380">AV274*(1.15+AO274+AP274)</f>
        <v>338.09999999999997</v>
      </c>
      <c r="BL274" s="400"/>
      <c r="BM274" s="210">
        <f t="shared" ref="BM274:BM283" si="381">N274*BL274</f>
        <v>0</v>
      </c>
      <c r="BN274" s="512">
        <f t="shared" ref="BN274:BN283" si="382">AV274*(1.2+AO274+AP274)</f>
        <v>352.8</v>
      </c>
      <c r="BO274" s="397">
        <f t="shared" ref="BO274:BO283" si="383">(AD274*AW274)+(BC274*BE274)+(BF274*BH274)+(BI274*BK274)+(BL274*BN274)</f>
        <v>0</v>
      </c>
      <c r="BP274" s="210">
        <f t="shared" ref="BP274:BP283" si="384">AD274+BC274+BF274+BI274+BL274</f>
        <v>0</v>
      </c>
      <c r="BQ274" s="44">
        <f t="shared" ref="BQ274:BQ283" si="385">N274*BP274</f>
        <v>0</v>
      </c>
      <c r="BR274" s="70">
        <v>2424</v>
      </c>
      <c r="BS274" s="3"/>
      <c r="JY274" s="3"/>
      <c r="JZ274" s="3"/>
      <c r="KA274" s="3"/>
      <c r="KB274" s="3"/>
      <c r="KC274" s="3"/>
      <c r="KD274" s="3"/>
      <c r="KE274" s="3"/>
      <c r="KF274" s="3"/>
      <c r="KG274" s="3"/>
    </row>
    <row r="275" spans="1:293" ht="13" customHeight="1">
      <c r="A275" s="44" t="str">
        <f>"SQ6"&amp;REPT(0,4-LEN(BR275))&amp;BR275</f>
        <v>SQ62428</v>
      </c>
      <c r="B275" s="228" t="s">
        <v>1425</v>
      </c>
      <c r="C275" s="228" t="s">
        <v>1427</v>
      </c>
      <c r="D275" s="228" t="s">
        <v>1504</v>
      </c>
      <c r="E275" s="467"/>
      <c r="F275" s="118" t="s">
        <v>1695</v>
      </c>
      <c r="G275" s="654" t="s">
        <v>2178</v>
      </c>
      <c r="H275" s="619" t="s">
        <v>79</v>
      </c>
      <c r="I275" s="623" t="s">
        <v>1819</v>
      </c>
      <c r="J275" s="636" t="s">
        <v>1810</v>
      </c>
      <c r="K275" s="636" t="s">
        <v>1797</v>
      </c>
      <c r="L275" s="635" t="s">
        <v>1814</v>
      </c>
      <c r="M275" s="628">
        <v>2.5</v>
      </c>
      <c r="N275" s="44">
        <v>1</v>
      </c>
      <c r="O275" s="210"/>
      <c r="P275" s="210"/>
      <c r="Q275" s="49"/>
      <c r="R275" s="123"/>
      <c r="S275" s="51"/>
      <c r="T275" s="52"/>
      <c r="U275" s="124"/>
      <c r="V275" s="54"/>
      <c r="W275" s="55"/>
      <c r="X275" s="56"/>
      <c r="Y275" s="57"/>
      <c r="Z275" s="58"/>
      <c r="AA275" s="125"/>
      <c r="AB275" s="69"/>
      <c r="AC275" s="69"/>
      <c r="AD275" s="213">
        <f t="shared" si="338"/>
        <v>0</v>
      </c>
      <c r="AE275" s="61">
        <f>N275*AD275</f>
        <v>0</v>
      </c>
      <c r="AF275" s="62"/>
      <c r="AG275" s="62"/>
      <c r="AH275" s="63"/>
      <c r="AI275" s="589"/>
      <c r="AJ275" s="62"/>
      <c r="AK275" s="62"/>
      <c r="AL275" s="516"/>
      <c r="AM275" s="510"/>
      <c r="AN275" s="62">
        <f>ROUND(CEILING(AR275*('Summary '!$J$4/100+1),5),0)-1</f>
        <v>359</v>
      </c>
      <c r="AO275" s="63">
        <f>IF(P275=TRUE,-0.05,0)</f>
        <v>0</v>
      </c>
      <c r="AP275" s="63">
        <f>IF(O275=TRUE,0.15,0)</f>
        <v>0</v>
      </c>
      <c r="AQ275" s="63"/>
      <c r="AR275" s="590">
        <v>294</v>
      </c>
      <c r="AS275" s="62"/>
      <c r="AT275" s="514"/>
      <c r="AU275" s="515"/>
      <c r="AV275" s="511">
        <f t="shared" si="373"/>
        <v>294</v>
      </c>
      <c r="AW275" s="511">
        <f t="shared" si="374"/>
        <v>294</v>
      </c>
      <c r="AX275" s="64"/>
      <c r="AY275" s="65"/>
      <c r="AZ275" s="66"/>
      <c r="BA275" s="126"/>
      <c r="BB275" s="291"/>
      <c r="BC275" s="45">
        <f t="shared" si="375"/>
        <v>0</v>
      </c>
      <c r="BD275" s="44">
        <f t="shared" si="376"/>
        <v>0</v>
      </c>
      <c r="BE275" s="512">
        <f t="shared" si="377"/>
        <v>308.7</v>
      </c>
      <c r="BF275" s="311"/>
      <c r="BG275" s="210">
        <f t="shared" si="344"/>
        <v>0</v>
      </c>
      <c r="BH275" s="512">
        <f t="shared" si="378"/>
        <v>323.40000000000003</v>
      </c>
      <c r="BI275" s="400"/>
      <c r="BJ275" s="44">
        <f t="shared" si="379"/>
        <v>0</v>
      </c>
      <c r="BK275" s="512">
        <f t="shared" si="380"/>
        <v>338.09999999999997</v>
      </c>
      <c r="BL275" s="400"/>
      <c r="BM275" s="210">
        <f t="shared" si="381"/>
        <v>0</v>
      </c>
      <c r="BN275" s="512">
        <f t="shared" si="382"/>
        <v>352.8</v>
      </c>
      <c r="BO275" s="397">
        <f t="shared" si="383"/>
        <v>0</v>
      </c>
      <c r="BP275" s="210">
        <f t="shared" si="384"/>
        <v>0</v>
      </c>
      <c r="BQ275" s="44">
        <f t="shared" si="385"/>
        <v>0</v>
      </c>
      <c r="BR275" s="70">
        <v>2428</v>
      </c>
      <c r="BS275" s="3"/>
      <c r="JY275" s="3"/>
      <c r="JZ275" s="3"/>
      <c r="KA275" s="3"/>
      <c r="KB275" s="3"/>
      <c r="KC275" s="3"/>
      <c r="KD275" s="3"/>
      <c r="KE275" s="3"/>
      <c r="KF275" s="3"/>
      <c r="KG275" s="3"/>
    </row>
    <row r="276" spans="1:293" ht="13" customHeight="1">
      <c r="A276" s="44" t="str">
        <f t="shared" ref="A276" si="386">"SQ6"&amp;REPT(0,4-LEN(BR276))&amp;BR276</f>
        <v>SQ62422</v>
      </c>
      <c r="B276" s="228" t="s">
        <v>1425</v>
      </c>
      <c r="C276" s="228" t="s">
        <v>1428</v>
      </c>
      <c r="D276" s="228" t="s">
        <v>1504</v>
      </c>
      <c r="E276" s="467"/>
      <c r="F276" s="118" t="s">
        <v>1695</v>
      </c>
      <c r="G276" s="654" t="s">
        <v>2179</v>
      </c>
      <c r="H276" s="619" t="s">
        <v>329</v>
      </c>
      <c r="I276" s="623" t="s">
        <v>1819</v>
      </c>
      <c r="J276" s="636" t="s">
        <v>1810</v>
      </c>
      <c r="K276" s="636" t="s">
        <v>1797</v>
      </c>
      <c r="L276" s="635" t="s">
        <v>1814</v>
      </c>
      <c r="M276" s="628">
        <v>1.98</v>
      </c>
      <c r="N276" s="44">
        <v>1</v>
      </c>
      <c r="O276" s="210"/>
      <c r="P276" s="210"/>
      <c r="Q276" s="49"/>
      <c r="R276" s="123"/>
      <c r="S276" s="51"/>
      <c r="T276" s="52"/>
      <c r="U276" s="124"/>
      <c r="V276" s="54"/>
      <c r="W276" s="55"/>
      <c r="X276" s="56"/>
      <c r="Y276" s="57"/>
      <c r="Z276" s="58"/>
      <c r="AA276" s="125"/>
      <c r="AB276" s="69"/>
      <c r="AC276" s="69"/>
      <c r="AD276" s="213">
        <f t="shared" si="338"/>
        <v>0</v>
      </c>
      <c r="AE276" s="61">
        <f t="shared" ref="AE276" si="387">N276*AD276</f>
        <v>0</v>
      </c>
      <c r="AF276" s="62"/>
      <c r="AG276" s="62"/>
      <c r="AH276" s="63"/>
      <c r="AI276" s="589"/>
      <c r="AJ276" s="62"/>
      <c r="AK276" s="62"/>
      <c r="AL276" s="516"/>
      <c r="AM276" s="510"/>
      <c r="AN276" s="62">
        <f>ROUND(CEILING(AR276*('Summary '!$J$4/100+1),5),0)-1</f>
        <v>344</v>
      </c>
      <c r="AO276" s="63">
        <f t="shared" ref="AO276" si="388">IF(P276=TRUE,-0.05,0)</f>
        <v>0</v>
      </c>
      <c r="AP276" s="63">
        <f t="shared" ref="AP276" si="389">IF(O276=TRUE,0.15,0)</f>
        <v>0</v>
      </c>
      <c r="AQ276" s="63"/>
      <c r="AR276" s="590">
        <v>279</v>
      </c>
      <c r="AS276" s="62"/>
      <c r="AT276" s="514"/>
      <c r="AU276" s="515"/>
      <c r="AV276" s="511">
        <f t="shared" si="373"/>
        <v>279</v>
      </c>
      <c r="AW276" s="511">
        <f t="shared" si="374"/>
        <v>279</v>
      </c>
      <c r="AX276" s="64"/>
      <c r="AY276" s="65"/>
      <c r="AZ276" s="66"/>
      <c r="BA276" s="126"/>
      <c r="BB276" s="291"/>
      <c r="BC276" s="45">
        <f t="shared" si="375"/>
        <v>0</v>
      </c>
      <c r="BD276" s="44">
        <f t="shared" si="376"/>
        <v>0</v>
      </c>
      <c r="BE276" s="512">
        <f t="shared" si="377"/>
        <v>292.95</v>
      </c>
      <c r="BF276" s="311"/>
      <c r="BG276" s="210">
        <f t="shared" si="344"/>
        <v>0</v>
      </c>
      <c r="BH276" s="512">
        <f t="shared" si="378"/>
        <v>306.90000000000003</v>
      </c>
      <c r="BI276" s="400"/>
      <c r="BJ276" s="44">
        <f t="shared" si="379"/>
        <v>0</v>
      </c>
      <c r="BK276" s="512">
        <f t="shared" si="380"/>
        <v>320.84999999999997</v>
      </c>
      <c r="BL276" s="400"/>
      <c r="BM276" s="210">
        <f t="shared" si="381"/>
        <v>0</v>
      </c>
      <c r="BN276" s="512">
        <f t="shared" si="382"/>
        <v>334.8</v>
      </c>
      <c r="BO276" s="397">
        <f t="shared" si="383"/>
        <v>0</v>
      </c>
      <c r="BP276" s="210">
        <f t="shared" si="384"/>
        <v>0</v>
      </c>
      <c r="BQ276" s="44">
        <f t="shared" si="385"/>
        <v>0</v>
      </c>
      <c r="BR276" s="70">
        <v>2422</v>
      </c>
      <c r="BS276" s="3"/>
      <c r="JY276" s="3"/>
      <c r="JZ276" s="3"/>
      <c r="KA276" s="3"/>
      <c r="KB276" s="3"/>
      <c r="KC276" s="3"/>
      <c r="KD276" s="3"/>
      <c r="KE276" s="3"/>
      <c r="KF276" s="3"/>
      <c r="KG276" s="3"/>
    </row>
    <row r="277" spans="1:293" ht="13" customHeight="1">
      <c r="A277" s="44" t="str">
        <f>"SQ6"&amp;REPT(0,4-LEN(BR277))&amp;BR277</f>
        <v>SQ62425</v>
      </c>
      <c r="B277" s="228" t="s">
        <v>1425</v>
      </c>
      <c r="C277" s="228" t="s">
        <v>1429</v>
      </c>
      <c r="D277" s="228" t="s">
        <v>1504</v>
      </c>
      <c r="E277" s="467"/>
      <c r="F277" s="118" t="s">
        <v>1695</v>
      </c>
      <c r="G277" s="654" t="s">
        <v>2180</v>
      </c>
      <c r="H277" s="619" t="s">
        <v>79</v>
      </c>
      <c r="I277" s="623" t="s">
        <v>1819</v>
      </c>
      <c r="J277" s="636" t="s">
        <v>1810</v>
      </c>
      <c r="K277" s="636" t="s">
        <v>1797</v>
      </c>
      <c r="L277" s="635" t="s">
        <v>1814</v>
      </c>
      <c r="M277" s="628">
        <v>1.85</v>
      </c>
      <c r="N277" s="44">
        <v>1</v>
      </c>
      <c r="O277" s="210"/>
      <c r="P277" s="210"/>
      <c r="Q277" s="49"/>
      <c r="R277" s="123"/>
      <c r="S277" s="51"/>
      <c r="T277" s="52"/>
      <c r="U277" s="124"/>
      <c r="V277" s="54"/>
      <c r="W277" s="55"/>
      <c r="X277" s="56"/>
      <c r="Y277" s="57"/>
      <c r="Z277" s="58"/>
      <c r="AA277" s="125"/>
      <c r="AB277" s="69"/>
      <c r="AC277" s="69"/>
      <c r="AD277" s="213">
        <f t="shared" si="338"/>
        <v>0</v>
      </c>
      <c r="AE277" s="61">
        <f>N277*AD277</f>
        <v>0</v>
      </c>
      <c r="AF277" s="62"/>
      <c r="AG277" s="62"/>
      <c r="AH277" s="63"/>
      <c r="AI277" s="589"/>
      <c r="AJ277" s="62"/>
      <c r="AK277" s="62"/>
      <c r="AL277" s="516"/>
      <c r="AM277" s="510"/>
      <c r="AN277" s="62">
        <f>ROUND(CEILING(AR277*('Summary '!$J$4/100+1),5),0)-1</f>
        <v>344</v>
      </c>
      <c r="AO277" s="63">
        <f>IF(P277=TRUE,-0.05,0)</f>
        <v>0</v>
      </c>
      <c r="AP277" s="63">
        <f>IF(O277=TRUE,0.15,0)</f>
        <v>0</v>
      </c>
      <c r="AQ277" s="63"/>
      <c r="AR277" s="590">
        <v>279</v>
      </c>
      <c r="AS277" s="62"/>
      <c r="AT277" s="514"/>
      <c r="AU277" s="515"/>
      <c r="AV277" s="511">
        <f t="shared" si="373"/>
        <v>279</v>
      </c>
      <c r="AW277" s="511">
        <f t="shared" si="374"/>
        <v>279</v>
      </c>
      <c r="AX277" s="64"/>
      <c r="AY277" s="65"/>
      <c r="AZ277" s="66"/>
      <c r="BA277" s="126"/>
      <c r="BB277" s="291"/>
      <c r="BC277" s="45">
        <f t="shared" si="375"/>
        <v>0</v>
      </c>
      <c r="BD277" s="44">
        <f t="shared" si="376"/>
        <v>0</v>
      </c>
      <c r="BE277" s="512">
        <f t="shared" si="377"/>
        <v>292.95</v>
      </c>
      <c r="BF277" s="311"/>
      <c r="BG277" s="210">
        <f t="shared" si="344"/>
        <v>0</v>
      </c>
      <c r="BH277" s="512">
        <f t="shared" si="378"/>
        <v>306.90000000000003</v>
      </c>
      <c r="BI277" s="400"/>
      <c r="BJ277" s="44">
        <f t="shared" si="379"/>
        <v>0</v>
      </c>
      <c r="BK277" s="512">
        <f t="shared" si="380"/>
        <v>320.84999999999997</v>
      </c>
      <c r="BL277" s="400"/>
      <c r="BM277" s="210">
        <f t="shared" si="381"/>
        <v>0</v>
      </c>
      <c r="BN277" s="512">
        <f t="shared" si="382"/>
        <v>334.8</v>
      </c>
      <c r="BO277" s="397">
        <f t="shared" si="383"/>
        <v>0</v>
      </c>
      <c r="BP277" s="210">
        <f t="shared" si="384"/>
        <v>0</v>
      </c>
      <c r="BQ277" s="44">
        <f t="shared" si="385"/>
        <v>0</v>
      </c>
      <c r="BR277" s="70">
        <v>2425</v>
      </c>
      <c r="BS277" s="3"/>
      <c r="JY277" s="3"/>
      <c r="JZ277" s="3"/>
      <c r="KA277" s="3"/>
      <c r="KB277" s="3"/>
      <c r="KC277" s="3"/>
      <c r="KD277" s="3"/>
      <c r="KE277" s="3"/>
      <c r="KF277" s="3"/>
      <c r="KG277" s="3"/>
    </row>
    <row r="278" spans="1:293" ht="13" customHeight="1">
      <c r="A278" s="44" t="str">
        <f t="shared" ref="A278" si="390">"SQ6"&amp;REPT(0,4-LEN(BR278))&amp;BR278</f>
        <v>SQ62423</v>
      </c>
      <c r="B278" s="228" t="s">
        <v>1425</v>
      </c>
      <c r="C278" s="228" t="s">
        <v>1430</v>
      </c>
      <c r="D278" s="228" t="s">
        <v>1504</v>
      </c>
      <c r="E278" s="467"/>
      <c r="F278" s="118" t="s">
        <v>1695</v>
      </c>
      <c r="G278" s="654" t="s">
        <v>1932</v>
      </c>
      <c r="H278" s="619" t="s">
        <v>79</v>
      </c>
      <c r="I278" s="623" t="s">
        <v>1819</v>
      </c>
      <c r="J278" s="636" t="s">
        <v>1810</v>
      </c>
      <c r="K278" s="636" t="s">
        <v>1797</v>
      </c>
      <c r="L278" s="635" t="s">
        <v>1814</v>
      </c>
      <c r="M278" s="628">
        <v>2</v>
      </c>
      <c r="N278" s="44">
        <v>1</v>
      </c>
      <c r="O278" s="210"/>
      <c r="P278" s="210"/>
      <c r="Q278" s="49"/>
      <c r="R278" s="123"/>
      <c r="S278" s="51"/>
      <c r="T278" s="52"/>
      <c r="U278" s="124"/>
      <c r="V278" s="54"/>
      <c r="W278" s="55"/>
      <c r="X278" s="56"/>
      <c r="Y278" s="57"/>
      <c r="Z278" s="58"/>
      <c r="AA278" s="125"/>
      <c r="AB278" s="69"/>
      <c r="AC278" s="69"/>
      <c r="AD278" s="213">
        <f t="shared" si="338"/>
        <v>0</v>
      </c>
      <c r="AE278" s="61">
        <f t="shared" ref="AE278" si="391">N278*AD278</f>
        <v>0</v>
      </c>
      <c r="AF278" s="62"/>
      <c r="AG278" s="62"/>
      <c r="AH278" s="63"/>
      <c r="AI278" s="589"/>
      <c r="AJ278" s="62"/>
      <c r="AK278" s="62"/>
      <c r="AL278" s="516"/>
      <c r="AM278" s="510"/>
      <c r="AN278" s="62">
        <f>ROUND(CEILING(AR278*('Summary '!$J$4/100+1),5),0)-1</f>
        <v>359</v>
      </c>
      <c r="AO278" s="63">
        <f t="shared" ref="AO278" si="392">IF(P278=TRUE,-0.05,0)</f>
        <v>0</v>
      </c>
      <c r="AP278" s="63">
        <f t="shared" ref="AP278" si="393">IF(O278=TRUE,0.15,0)</f>
        <v>0</v>
      </c>
      <c r="AQ278" s="63"/>
      <c r="AR278" s="590">
        <v>294</v>
      </c>
      <c r="AS278" s="62"/>
      <c r="AT278" s="514"/>
      <c r="AU278" s="515"/>
      <c r="AV278" s="511">
        <f t="shared" si="373"/>
        <v>294</v>
      </c>
      <c r="AW278" s="511">
        <f t="shared" si="374"/>
        <v>294</v>
      </c>
      <c r="AX278" s="64"/>
      <c r="AY278" s="65"/>
      <c r="AZ278" s="66"/>
      <c r="BA278" s="126"/>
      <c r="BB278" s="291"/>
      <c r="BC278" s="45">
        <f t="shared" si="375"/>
        <v>0</v>
      </c>
      <c r="BD278" s="44">
        <f t="shared" si="376"/>
        <v>0</v>
      </c>
      <c r="BE278" s="512">
        <f t="shared" si="377"/>
        <v>308.7</v>
      </c>
      <c r="BF278" s="311"/>
      <c r="BG278" s="210">
        <f t="shared" si="344"/>
        <v>0</v>
      </c>
      <c r="BH278" s="512">
        <f t="shared" si="378"/>
        <v>323.40000000000003</v>
      </c>
      <c r="BI278" s="400"/>
      <c r="BJ278" s="44">
        <f t="shared" si="379"/>
        <v>0</v>
      </c>
      <c r="BK278" s="512">
        <f t="shared" si="380"/>
        <v>338.09999999999997</v>
      </c>
      <c r="BL278" s="400"/>
      <c r="BM278" s="210">
        <f t="shared" si="381"/>
        <v>0</v>
      </c>
      <c r="BN278" s="512">
        <f t="shared" si="382"/>
        <v>352.8</v>
      </c>
      <c r="BO278" s="397">
        <f t="shared" si="383"/>
        <v>0</v>
      </c>
      <c r="BP278" s="210">
        <f t="shared" si="384"/>
        <v>0</v>
      </c>
      <c r="BQ278" s="44">
        <f t="shared" si="385"/>
        <v>0</v>
      </c>
      <c r="BR278" s="70">
        <v>2423</v>
      </c>
      <c r="BS278" s="3"/>
      <c r="JY278" s="3"/>
      <c r="JZ278" s="3"/>
      <c r="KA278" s="3"/>
      <c r="KB278" s="3"/>
      <c r="KC278" s="3"/>
      <c r="KD278" s="3"/>
      <c r="KE278" s="3"/>
      <c r="KF278" s="3"/>
      <c r="KG278" s="3"/>
    </row>
    <row r="279" spans="1:293" ht="13" customHeight="1">
      <c r="A279" s="44" t="str">
        <f>"SQ6"&amp;REPT(0,4-LEN(BR279))&amp;BR279</f>
        <v>SQ62427</v>
      </c>
      <c r="B279" s="228" t="s">
        <v>1425</v>
      </c>
      <c r="C279" s="228" t="s">
        <v>1431</v>
      </c>
      <c r="D279" s="228" t="s">
        <v>1504</v>
      </c>
      <c r="E279" s="467"/>
      <c r="F279" s="118" t="s">
        <v>1695</v>
      </c>
      <c r="G279" s="654" t="s">
        <v>2181</v>
      </c>
      <c r="H279" s="619" t="s">
        <v>79</v>
      </c>
      <c r="I279" s="623" t="s">
        <v>1819</v>
      </c>
      <c r="J279" s="636" t="s">
        <v>1810</v>
      </c>
      <c r="K279" s="636" t="s">
        <v>1797</v>
      </c>
      <c r="L279" s="635" t="s">
        <v>1814</v>
      </c>
      <c r="M279" s="628">
        <v>1.96</v>
      </c>
      <c r="N279" s="44">
        <v>1</v>
      </c>
      <c r="O279" s="210"/>
      <c r="P279" s="210"/>
      <c r="Q279" s="49"/>
      <c r="R279" s="123"/>
      <c r="S279" s="51"/>
      <c r="T279" s="52"/>
      <c r="U279" s="124"/>
      <c r="V279" s="54"/>
      <c r="W279" s="55"/>
      <c r="X279" s="56"/>
      <c r="Y279" s="57"/>
      <c r="Z279" s="58"/>
      <c r="AA279" s="125"/>
      <c r="AB279" s="69"/>
      <c r="AC279" s="69"/>
      <c r="AD279" s="213">
        <f t="shared" si="338"/>
        <v>0</v>
      </c>
      <c r="AE279" s="61">
        <f>N279*AD279</f>
        <v>0</v>
      </c>
      <c r="AF279" s="62"/>
      <c r="AG279" s="62"/>
      <c r="AH279" s="63"/>
      <c r="AI279" s="589"/>
      <c r="AJ279" s="62"/>
      <c r="AK279" s="62"/>
      <c r="AL279" s="516"/>
      <c r="AM279" s="510"/>
      <c r="AN279" s="62">
        <f>ROUND(CEILING(AR279*('Summary '!$J$4/100+1),5),0)-1</f>
        <v>359</v>
      </c>
      <c r="AO279" s="63">
        <f>IF(P279=TRUE,-0.05,0)</f>
        <v>0</v>
      </c>
      <c r="AP279" s="63">
        <f>IF(O279=TRUE,0.15,0)</f>
        <v>0</v>
      </c>
      <c r="AQ279" s="63"/>
      <c r="AR279" s="590">
        <v>294</v>
      </c>
      <c r="AS279" s="62"/>
      <c r="AT279" s="514"/>
      <c r="AU279" s="515"/>
      <c r="AV279" s="511">
        <f t="shared" si="373"/>
        <v>294</v>
      </c>
      <c r="AW279" s="511">
        <f t="shared" si="374"/>
        <v>294</v>
      </c>
      <c r="AX279" s="64"/>
      <c r="AY279" s="65"/>
      <c r="AZ279" s="66"/>
      <c r="BA279" s="126"/>
      <c r="BB279" s="291"/>
      <c r="BC279" s="45">
        <f t="shared" si="375"/>
        <v>0</v>
      </c>
      <c r="BD279" s="44">
        <f t="shared" si="376"/>
        <v>0</v>
      </c>
      <c r="BE279" s="512">
        <f t="shared" si="377"/>
        <v>308.7</v>
      </c>
      <c r="BF279" s="311"/>
      <c r="BG279" s="210">
        <f t="shared" si="344"/>
        <v>0</v>
      </c>
      <c r="BH279" s="512">
        <f t="shared" si="378"/>
        <v>323.40000000000003</v>
      </c>
      <c r="BI279" s="400"/>
      <c r="BJ279" s="44">
        <f t="shared" si="379"/>
        <v>0</v>
      </c>
      <c r="BK279" s="512">
        <f t="shared" si="380"/>
        <v>338.09999999999997</v>
      </c>
      <c r="BL279" s="400"/>
      <c r="BM279" s="210">
        <f t="shared" si="381"/>
        <v>0</v>
      </c>
      <c r="BN279" s="512">
        <f t="shared" si="382"/>
        <v>352.8</v>
      </c>
      <c r="BO279" s="397">
        <f t="shared" si="383"/>
        <v>0</v>
      </c>
      <c r="BP279" s="210">
        <f t="shared" si="384"/>
        <v>0</v>
      </c>
      <c r="BQ279" s="44">
        <f t="shared" si="385"/>
        <v>0</v>
      </c>
      <c r="BR279" s="70">
        <v>2427</v>
      </c>
      <c r="BS279" s="3"/>
      <c r="JY279" s="3"/>
      <c r="JZ279" s="3"/>
      <c r="KA279" s="3"/>
      <c r="KB279" s="3"/>
      <c r="KC279" s="3"/>
      <c r="KD279" s="3"/>
      <c r="KE279" s="3"/>
      <c r="KF279" s="3"/>
      <c r="KG279" s="3"/>
    </row>
    <row r="280" spans="1:293" ht="13" customHeight="1">
      <c r="A280" s="44" t="str">
        <f t="shared" ref="A280" si="394">"SQ6"&amp;REPT(0,4-LEN(BR280))&amp;BR280</f>
        <v>SQ62426</v>
      </c>
      <c r="B280" s="228" t="s">
        <v>1425</v>
      </c>
      <c r="C280" s="228" t="s">
        <v>1432</v>
      </c>
      <c r="D280" s="228" t="s">
        <v>1504</v>
      </c>
      <c r="E280" s="467"/>
      <c r="F280" s="118" t="s">
        <v>1695</v>
      </c>
      <c r="G280" s="654" t="s">
        <v>2182</v>
      </c>
      <c r="H280" s="619" t="s">
        <v>79</v>
      </c>
      <c r="I280" s="623" t="s">
        <v>1819</v>
      </c>
      <c r="J280" s="636" t="s">
        <v>1810</v>
      </c>
      <c r="K280" s="636" t="s">
        <v>1797</v>
      </c>
      <c r="L280" s="635" t="s">
        <v>1814</v>
      </c>
      <c r="M280" s="628">
        <v>1.9</v>
      </c>
      <c r="N280" s="44">
        <v>1</v>
      </c>
      <c r="O280" s="210"/>
      <c r="P280" s="210"/>
      <c r="Q280" s="49"/>
      <c r="R280" s="123"/>
      <c r="S280" s="51"/>
      <c r="T280" s="52"/>
      <c r="U280" s="124"/>
      <c r="V280" s="54"/>
      <c r="W280" s="55"/>
      <c r="X280" s="56"/>
      <c r="Y280" s="57"/>
      <c r="Z280" s="58"/>
      <c r="AA280" s="125"/>
      <c r="AB280" s="69"/>
      <c r="AC280" s="69"/>
      <c r="AD280" s="213">
        <f t="shared" si="338"/>
        <v>0</v>
      </c>
      <c r="AE280" s="61">
        <f t="shared" ref="AE280" si="395">N280*AD280</f>
        <v>0</v>
      </c>
      <c r="AF280" s="62"/>
      <c r="AG280" s="62"/>
      <c r="AH280" s="63"/>
      <c r="AI280" s="589"/>
      <c r="AJ280" s="62"/>
      <c r="AK280" s="62"/>
      <c r="AL280" s="516"/>
      <c r="AM280" s="510"/>
      <c r="AN280" s="62">
        <f>ROUND(CEILING(AR280*('Summary '!$J$4/100+1),5),0)-1</f>
        <v>359</v>
      </c>
      <c r="AO280" s="63">
        <f t="shared" ref="AO280" si="396">IF(P280=TRUE,-0.05,0)</f>
        <v>0</v>
      </c>
      <c r="AP280" s="63">
        <f t="shared" ref="AP280" si="397">IF(O280=TRUE,0.15,0)</f>
        <v>0</v>
      </c>
      <c r="AQ280" s="63"/>
      <c r="AR280" s="590">
        <v>294</v>
      </c>
      <c r="AS280" s="62"/>
      <c r="AT280" s="514"/>
      <c r="AU280" s="515"/>
      <c r="AV280" s="511">
        <f t="shared" si="373"/>
        <v>294</v>
      </c>
      <c r="AW280" s="511">
        <f t="shared" si="374"/>
        <v>294</v>
      </c>
      <c r="AX280" s="64"/>
      <c r="AY280" s="65"/>
      <c r="AZ280" s="66"/>
      <c r="BA280" s="126"/>
      <c r="BB280" s="291"/>
      <c r="BC280" s="45">
        <f t="shared" si="375"/>
        <v>0</v>
      </c>
      <c r="BD280" s="44">
        <f t="shared" si="376"/>
        <v>0</v>
      </c>
      <c r="BE280" s="512">
        <f t="shared" si="377"/>
        <v>308.7</v>
      </c>
      <c r="BF280" s="311"/>
      <c r="BG280" s="210">
        <f t="shared" si="344"/>
        <v>0</v>
      </c>
      <c r="BH280" s="512">
        <f t="shared" si="378"/>
        <v>323.40000000000003</v>
      </c>
      <c r="BI280" s="400"/>
      <c r="BJ280" s="44">
        <f t="shared" si="379"/>
        <v>0</v>
      </c>
      <c r="BK280" s="512">
        <f t="shared" si="380"/>
        <v>338.09999999999997</v>
      </c>
      <c r="BL280" s="400"/>
      <c r="BM280" s="210">
        <f t="shared" si="381"/>
        <v>0</v>
      </c>
      <c r="BN280" s="512">
        <f t="shared" si="382"/>
        <v>352.8</v>
      </c>
      <c r="BO280" s="397">
        <f t="shared" si="383"/>
        <v>0</v>
      </c>
      <c r="BP280" s="210">
        <f t="shared" si="384"/>
        <v>0</v>
      </c>
      <c r="BQ280" s="44">
        <f t="shared" si="385"/>
        <v>0</v>
      </c>
      <c r="BR280" s="70">
        <v>2426</v>
      </c>
      <c r="BS280" s="3"/>
      <c r="JY280" s="3"/>
      <c r="JZ280" s="3"/>
      <c r="KA280" s="3"/>
      <c r="KB280" s="3"/>
      <c r="KC280" s="3"/>
      <c r="KD280" s="3"/>
      <c r="KE280" s="3"/>
      <c r="KF280" s="3"/>
      <c r="KG280" s="3"/>
    </row>
    <row r="281" spans="1:293" ht="13" customHeight="1">
      <c r="A281" s="44" t="str">
        <f t="shared" ref="A281:A283" si="398">"SQ6"&amp;REPT(0,4-LEN(BR281))&amp;BR281</f>
        <v>SQ62429</v>
      </c>
      <c r="B281" s="228" t="s">
        <v>1425</v>
      </c>
      <c r="C281" s="228" t="s">
        <v>1433</v>
      </c>
      <c r="D281" s="228" t="s">
        <v>1504</v>
      </c>
      <c r="E281" s="467"/>
      <c r="F281" s="118" t="s">
        <v>1695</v>
      </c>
      <c r="G281" s="654" t="s">
        <v>2183</v>
      </c>
      <c r="H281" s="619" t="s">
        <v>79</v>
      </c>
      <c r="I281" s="623" t="s">
        <v>1819</v>
      </c>
      <c r="J281" s="636" t="s">
        <v>1810</v>
      </c>
      <c r="K281" s="636" t="s">
        <v>1797</v>
      </c>
      <c r="L281" s="635" t="s">
        <v>1814</v>
      </c>
      <c r="M281" s="628">
        <v>2.2000000000000002</v>
      </c>
      <c r="N281" s="44">
        <v>1</v>
      </c>
      <c r="O281" s="210"/>
      <c r="P281" s="210"/>
      <c r="Q281" s="49"/>
      <c r="R281" s="123"/>
      <c r="S281" s="51"/>
      <c r="T281" s="52"/>
      <c r="U281" s="124"/>
      <c r="V281" s="54"/>
      <c r="W281" s="55"/>
      <c r="X281" s="56"/>
      <c r="Y281" s="57"/>
      <c r="Z281" s="58"/>
      <c r="AA281" s="125"/>
      <c r="AB281" s="69"/>
      <c r="AC281" s="69"/>
      <c r="AD281" s="213">
        <f t="shared" si="338"/>
        <v>0</v>
      </c>
      <c r="AE281" s="61">
        <f t="shared" ref="AE281:AE283" si="399">N281*AD281</f>
        <v>0</v>
      </c>
      <c r="AF281" s="62"/>
      <c r="AG281" s="62"/>
      <c r="AH281" s="63"/>
      <c r="AI281" s="589"/>
      <c r="AJ281" s="62"/>
      <c r="AK281" s="62"/>
      <c r="AL281" s="516"/>
      <c r="AM281" s="510"/>
      <c r="AN281" s="62">
        <f>ROUND(CEILING(AR281*('Summary '!$J$4/100+1),5),0)-1</f>
        <v>344</v>
      </c>
      <c r="AO281" s="63">
        <f t="shared" ref="AO281:AO283" si="400">IF(P281=TRUE,-0.05,0)</f>
        <v>0</v>
      </c>
      <c r="AP281" s="63">
        <f t="shared" ref="AP281:AP283" si="401">IF(O281=TRUE,0.15,0)</f>
        <v>0</v>
      </c>
      <c r="AQ281" s="63"/>
      <c r="AR281" s="590">
        <v>279</v>
      </c>
      <c r="AS281" s="62"/>
      <c r="AT281" s="514"/>
      <c r="AU281" s="515"/>
      <c r="AV281" s="511">
        <f t="shared" si="373"/>
        <v>279</v>
      </c>
      <c r="AW281" s="511">
        <f t="shared" si="374"/>
        <v>279</v>
      </c>
      <c r="AX281" s="64"/>
      <c r="AY281" s="65"/>
      <c r="AZ281" s="66"/>
      <c r="BA281" s="126"/>
      <c r="BB281" s="291"/>
      <c r="BC281" s="45">
        <f t="shared" si="375"/>
        <v>0</v>
      </c>
      <c r="BD281" s="44">
        <f t="shared" si="376"/>
        <v>0</v>
      </c>
      <c r="BE281" s="512">
        <f t="shared" si="377"/>
        <v>292.95</v>
      </c>
      <c r="BF281" s="311"/>
      <c r="BG281" s="210">
        <f t="shared" si="344"/>
        <v>0</v>
      </c>
      <c r="BH281" s="512">
        <f t="shared" si="378"/>
        <v>306.90000000000003</v>
      </c>
      <c r="BI281" s="400"/>
      <c r="BJ281" s="44">
        <f t="shared" si="379"/>
        <v>0</v>
      </c>
      <c r="BK281" s="512">
        <f t="shared" si="380"/>
        <v>320.84999999999997</v>
      </c>
      <c r="BL281" s="400"/>
      <c r="BM281" s="210">
        <f t="shared" si="381"/>
        <v>0</v>
      </c>
      <c r="BN281" s="512">
        <f t="shared" si="382"/>
        <v>334.8</v>
      </c>
      <c r="BO281" s="397">
        <f t="shared" si="383"/>
        <v>0</v>
      </c>
      <c r="BP281" s="210">
        <f t="shared" si="384"/>
        <v>0</v>
      </c>
      <c r="BQ281" s="44">
        <f t="shared" si="385"/>
        <v>0</v>
      </c>
      <c r="BR281" s="70">
        <v>2429</v>
      </c>
      <c r="BS281" s="3"/>
      <c r="JY281" s="3"/>
      <c r="JZ281" s="3"/>
      <c r="KA281" s="3"/>
      <c r="KB281" s="3"/>
      <c r="KC281" s="3"/>
      <c r="KD281" s="3"/>
      <c r="KE281" s="3"/>
      <c r="KF281" s="3"/>
      <c r="KG281" s="3"/>
    </row>
    <row r="282" spans="1:293" ht="13" customHeight="1">
      <c r="A282" s="44" t="str">
        <f t="shared" si="398"/>
        <v>SQ62430</v>
      </c>
      <c r="B282" s="228" t="s">
        <v>1425</v>
      </c>
      <c r="C282" s="228" t="s">
        <v>1434</v>
      </c>
      <c r="D282" s="228" t="s">
        <v>1504</v>
      </c>
      <c r="E282" s="467"/>
      <c r="F282" s="118" t="s">
        <v>1695</v>
      </c>
      <c r="G282" s="654" t="s">
        <v>2184</v>
      </c>
      <c r="H282" s="619" t="s">
        <v>329</v>
      </c>
      <c r="I282" s="623" t="s">
        <v>1819</v>
      </c>
      <c r="J282" s="636" t="s">
        <v>1810</v>
      </c>
      <c r="K282" s="636" t="s">
        <v>1797</v>
      </c>
      <c r="L282" s="635" t="s">
        <v>1814</v>
      </c>
      <c r="M282" s="628">
        <v>2.4500000000000002</v>
      </c>
      <c r="N282" s="44">
        <v>1</v>
      </c>
      <c r="O282" s="210"/>
      <c r="P282" s="210"/>
      <c r="Q282" s="49"/>
      <c r="R282" s="123"/>
      <c r="S282" s="51"/>
      <c r="T282" s="52"/>
      <c r="U282" s="124"/>
      <c r="V282" s="54"/>
      <c r="W282" s="55"/>
      <c r="X282" s="56"/>
      <c r="Y282" s="57"/>
      <c r="Z282" s="58"/>
      <c r="AA282" s="125"/>
      <c r="AB282" s="69"/>
      <c r="AC282" s="69"/>
      <c r="AD282" s="213">
        <f t="shared" si="338"/>
        <v>0</v>
      </c>
      <c r="AE282" s="61">
        <f t="shared" si="399"/>
        <v>0</v>
      </c>
      <c r="AF282" s="62"/>
      <c r="AG282" s="62"/>
      <c r="AH282" s="63"/>
      <c r="AI282" s="589"/>
      <c r="AJ282" s="62"/>
      <c r="AK282" s="62"/>
      <c r="AL282" s="516"/>
      <c r="AM282" s="510"/>
      <c r="AN282" s="62">
        <f>ROUND(CEILING(AR282*('Summary '!$J$4/100+1),5),0)-1</f>
        <v>364</v>
      </c>
      <c r="AO282" s="63">
        <f t="shared" si="400"/>
        <v>0</v>
      </c>
      <c r="AP282" s="63">
        <f t="shared" si="401"/>
        <v>0</v>
      </c>
      <c r="AQ282" s="63"/>
      <c r="AR282" s="590">
        <v>299</v>
      </c>
      <c r="AS282" s="62"/>
      <c r="AT282" s="514"/>
      <c r="AU282" s="515"/>
      <c r="AV282" s="511">
        <f t="shared" si="373"/>
        <v>299</v>
      </c>
      <c r="AW282" s="511">
        <f t="shared" si="374"/>
        <v>299</v>
      </c>
      <c r="AX282" s="64"/>
      <c r="AY282" s="65"/>
      <c r="AZ282" s="66"/>
      <c r="BA282" s="126"/>
      <c r="BB282" s="291"/>
      <c r="BC282" s="45">
        <f t="shared" si="375"/>
        <v>0</v>
      </c>
      <c r="BD282" s="44">
        <f t="shared" si="376"/>
        <v>0</v>
      </c>
      <c r="BE282" s="512">
        <f t="shared" si="377"/>
        <v>313.95</v>
      </c>
      <c r="BF282" s="311"/>
      <c r="BG282" s="210">
        <f t="shared" si="344"/>
        <v>0</v>
      </c>
      <c r="BH282" s="512">
        <f t="shared" si="378"/>
        <v>328.90000000000003</v>
      </c>
      <c r="BI282" s="400"/>
      <c r="BJ282" s="44">
        <f t="shared" si="379"/>
        <v>0</v>
      </c>
      <c r="BK282" s="512">
        <f t="shared" si="380"/>
        <v>343.84999999999997</v>
      </c>
      <c r="BL282" s="400"/>
      <c r="BM282" s="210">
        <f t="shared" si="381"/>
        <v>0</v>
      </c>
      <c r="BN282" s="512">
        <f t="shared" si="382"/>
        <v>358.8</v>
      </c>
      <c r="BO282" s="397">
        <f t="shared" si="383"/>
        <v>0</v>
      </c>
      <c r="BP282" s="210">
        <f t="shared" si="384"/>
        <v>0</v>
      </c>
      <c r="BQ282" s="44">
        <f t="shared" si="385"/>
        <v>0</v>
      </c>
      <c r="BR282" s="70">
        <v>2430</v>
      </c>
      <c r="BS282" s="3"/>
      <c r="JY282" s="3"/>
      <c r="JZ282" s="3"/>
      <c r="KA282" s="3"/>
      <c r="KB282" s="3"/>
      <c r="KC282" s="3"/>
      <c r="KD282" s="3"/>
      <c r="KE282" s="3"/>
      <c r="KF282" s="3"/>
      <c r="KG282" s="3"/>
    </row>
    <row r="283" spans="1:293" ht="13" customHeight="1">
      <c r="A283" s="44" t="str">
        <f t="shared" si="398"/>
        <v>SQ62431</v>
      </c>
      <c r="B283" s="228" t="s">
        <v>1425</v>
      </c>
      <c r="C283" s="228" t="s">
        <v>1435</v>
      </c>
      <c r="D283" s="228" t="s">
        <v>1504</v>
      </c>
      <c r="E283" s="467"/>
      <c r="F283" s="118" t="s">
        <v>1695</v>
      </c>
      <c r="G283" s="654" t="s">
        <v>2185</v>
      </c>
      <c r="H283" s="619" t="s">
        <v>329</v>
      </c>
      <c r="I283" s="623" t="s">
        <v>1819</v>
      </c>
      <c r="J283" s="636" t="s">
        <v>1810</v>
      </c>
      <c r="K283" s="636" t="s">
        <v>1797</v>
      </c>
      <c r="L283" s="635" t="s">
        <v>1814</v>
      </c>
      <c r="M283" s="628">
        <v>2.7</v>
      </c>
      <c r="N283" s="44">
        <v>1</v>
      </c>
      <c r="O283" s="210"/>
      <c r="P283" s="210"/>
      <c r="Q283" s="49"/>
      <c r="R283" s="123"/>
      <c r="S283" s="51"/>
      <c r="T283" s="52"/>
      <c r="U283" s="124"/>
      <c r="V283" s="54"/>
      <c r="W283" s="55"/>
      <c r="X283" s="56"/>
      <c r="Y283" s="57"/>
      <c r="Z283" s="58"/>
      <c r="AA283" s="125"/>
      <c r="AB283" s="69"/>
      <c r="AC283" s="69"/>
      <c r="AD283" s="213">
        <f t="shared" si="338"/>
        <v>0</v>
      </c>
      <c r="AE283" s="61">
        <f t="shared" si="399"/>
        <v>0</v>
      </c>
      <c r="AF283" s="62"/>
      <c r="AG283" s="62"/>
      <c r="AH283" s="63"/>
      <c r="AI283" s="589"/>
      <c r="AJ283" s="62"/>
      <c r="AK283" s="62"/>
      <c r="AL283" s="516"/>
      <c r="AM283" s="510"/>
      <c r="AN283" s="62">
        <f>ROUND(CEILING(AR283*('Summary '!$J$4/100+1),5),0)-1</f>
        <v>364</v>
      </c>
      <c r="AO283" s="63">
        <f t="shared" si="400"/>
        <v>0</v>
      </c>
      <c r="AP283" s="63">
        <f t="shared" si="401"/>
        <v>0</v>
      </c>
      <c r="AQ283" s="63"/>
      <c r="AR283" s="590">
        <v>299</v>
      </c>
      <c r="AS283" s="62"/>
      <c r="AT283" s="514"/>
      <c r="AU283" s="515"/>
      <c r="AV283" s="511">
        <f t="shared" si="373"/>
        <v>299</v>
      </c>
      <c r="AW283" s="511">
        <f t="shared" si="374"/>
        <v>299</v>
      </c>
      <c r="AX283" s="64"/>
      <c r="AY283" s="65"/>
      <c r="AZ283" s="66"/>
      <c r="BA283" s="126"/>
      <c r="BB283" s="291"/>
      <c r="BC283" s="45">
        <f t="shared" si="375"/>
        <v>0</v>
      </c>
      <c r="BD283" s="44">
        <f t="shared" si="376"/>
        <v>0</v>
      </c>
      <c r="BE283" s="512">
        <f t="shared" si="377"/>
        <v>313.95</v>
      </c>
      <c r="BF283" s="311"/>
      <c r="BG283" s="210">
        <f t="shared" si="344"/>
        <v>0</v>
      </c>
      <c r="BH283" s="512">
        <f t="shared" si="378"/>
        <v>328.90000000000003</v>
      </c>
      <c r="BI283" s="400"/>
      <c r="BJ283" s="44">
        <f t="shared" si="379"/>
        <v>0</v>
      </c>
      <c r="BK283" s="512">
        <f t="shared" si="380"/>
        <v>343.84999999999997</v>
      </c>
      <c r="BL283" s="400"/>
      <c r="BM283" s="210">
        <f t="shared" si="381"/>
        <v>0</v>
      </c>
      <c r="BN283" s="512">
        <f t="shared" si="382"/>
        <v>358.8</v>
      </c>
      <c r="BO283" s="397">
        <f t="shared" si="383"/>
        <v>0</v>
      </c>
      <c r="BP283" s="210">
        <f t="shared" si="384"/>
        <v>0</v>
      </c>
      <c r="BQ283" s="44">
        <f t="shared" si="385"/>
        <v>0</v>
      </c>
      <c r="BR283" s="70">
        <v>2431</v>
      </c>
      <c r="BS283" s="3"/>
      <c r="JY283" s="3"/>
      <c r="JZ283" s="3"/>
      <c r="KA283" s="3"/>
      <c r="KB283" s="3"/>
      <c r="KC283" s="3"/>
      <c r="KD283" s="3"/>
      <c r="KE283" s="3"/>
      <c r="KF283" s="3"/>
      <c r="KG283" s="3"/>
    </row>
    <row r="284" spans="1:293" ht="17">
      <c r="A284" s="207"/>
      <c r="B284" s="207"/>
      <c r="C284" s="300" t="s">
        <v>1423</v>
      </c>
      <c r="D284" s="216"/>
      <c r="E284" s="216"/>
      <c r="F284" s="217"/>
      <c r="G284" s="217"/>
      <c r="H284" s="285"/>
      <c r="I284" s="285"/>
      <c r="J284" s="632"/>
      <c r="K284" s="632"/>
      <c r="L284" s="632"/>
      <c r="M284" s="217"/>
      <c r="N284" s="218"/>
      <c r="O284" s="218"/>
      <c r="P284" s="218"/>
      <c r="Q284" s="245"/>
      <c r="R284" s="219"/>
      <c r="S284" s="219"/>
      <c r="T284" s="219"/>
      <c r="U284" s="220"/>
      <c r="V284" s="219"/>
      <c r="W284" s="219"/>
      <c r="X284" s="221"/>
      <c r="Y284" s="219"/>
      <c r="Z284" s="221"/>
      <c r="AA284" s="221"/>
      <c r="AB284" s="565"/>
      <c r="AC284" s="565"/>
      <c r="AD284" s="209"/>
      <c r="AE284" s="209"/>
      <c r="AF284" s="209"/>
      <c r="AG284" s="209"/>
      <c r="AH284" s="209"/>
      <c r="AI284" s="209"/>
      <c r="AJ284" s="209"/>
      <c r="AK284" s="142"/>
      <c r="AL284" s="209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565"/>
      <c r="AY284" s="565"/>
      <c r="AZ284" s="565"/>
      <c r="BA284" s="565"/>
      <c r="BB284" s="565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222"/>
      <c r="JY284" s="3"/>
      <c r="JZ284" s="3"/>
      <c r="KA284" s="3"/>
      <c r="KB284" s="3"/>
      <c r="KC284" s="3"/>
      <c r="KD284" s="3"/>
      <c r="KE284" s="3"/>
      <c r="KF284" s="3"/>
      <c r="KG284" s="3"/>
    </row>
    <row r="285" spans="1:293" ht="13" customHeight="1">
      <c r="A285" s="44" t="str">
        <f t="shared" ref="A285" si="402">"SQ6"&amp;REPT(0,4-LEN(BR285))&amp;BR285</f>
        <v>SQ62438</v>
      </c>
      <c r="B285" s="228" t="s">
        <v>1423</v>
      </c>
      <c r="C285" s="228" t="s">
        <v>1424</v>
      </c>
      <c r="D285" s="228" t="s">
        <v>1504</v>
      </c>
      <c r="E285" s="467"/>
      <c r="F285" s="615" t="s">
        <v>573</v>
      </c>
      <c r="G285" s="654" t="s">
        <v>2163</v>
      </c>
      <c r="H285" s="619" t="s">
        <v>329</v>
      </c>
      <c r="I285" s="623" t="s">
        <v>1819</v>
      </c>
      <c r="J285" s="636" t="s">
        <v>1802</v>
      </c>
      <c r="K285" s="636" t="s">
        <v>1797</v>
      </c>
      <c r="L285" s="635" t="s">
        <v>1814</v>
      </c>
      <c r="M285" s="628">
        <v>0.7</v>
      </c>
      <c r="N285" s="44">
        <v>1</v>
      </c>
      <c r="O285" s="210"/>
      <c r="P285" s="210"/>
      <c r="Q285" s="49"/>
      <c r="R285" s="123"/>
      <c r="S285" s="51"/>
      <c r="T285" s="52"/>
      <c r="U285" s="124"/>
      <c r="V285" s="54"/>
      <c r="W285" s="55"/>
      <c r="X285" s="56"/>
      <c r="Y285" s="57"/>
      <c r="Z285" s="58"/>
      <c r="AA285" s="125"/>
      <c r="AB285" s="69"/>
      <c r="AC285" s="69"/>
      <c r="AD285" s="213">
        <f t="shared" si="338"/>
        <v>0</v>
      </c>
      <c r="AE285" s="61">
        <f t="shared" ref="AE285" si="403">N285*AD285</f>
        <v>0</v>
      </c>
      <c r="AF285" s="62"/>
      <c r="AG285" s="62"/>
      <c r="AH285" s="63"/>
      <c r="AI285" s="62"/>
      <c r="AJ285" s="62"/>
      <c r="AK285" s="62"/>
      <c r="AL285" s="516"/>
      <c r="AM285" s="510"/>
      <c r="AN285" s="62">
        <f>ROUND(CEILING(AR285*('Summary '!$J$4/100+1),5),0)-1</f>
        <v>279</v>
      </c>
      <c r="AO285" s="63">
        <f t="shared" ref="AO285" si="404">IF(P285=TRUE,-0.05,0)</f>
        <v>0</v>
      </c>
      <c r="AP285" s="63">
        <f t="shared" ref="AP285" si="405">IF(O285=TRUE,0.15,0)</f>
        <v>0</v>
      </c>
      <c r="AQ285" s="63"/>
      <c r="AR285" s="590">
        <v>229</v>
      </c>
      <c r="AS285" s="62"/>
      <c r="AT285" s="514"/>
      <c r="AU285" s="515"/>
      <c r="AV285" s="511">
        <f t="shared" ref="AV285:AV298" si="406">IF(OrderFormType="Wholesale",CEILING(AR285*ExchRate,ExchRateRoundUpTo),CEILING(AN285*ExchRate,ExchRateRoundUpTo)/1.22)</f>
        <v>229</v>
      </c>
      <c r="AW285" s="511">
        <f t="shared" ref="AW285:AW298" si="407">AV285*(1+AO285+AP285)</f>
        <v>229</v>
      </c>
      <c r="AX285" s="64"/>
      <c r="AY285" s="65"/>
      <c r="AZ285" s="66"/>
      <c r="BA285" s="126"/>
      <c r="BB285" s="291"/>
      <c r="BC285" s="45">
        <f t="shared" ref="BC285:BC298" si="408">SUM(AX285:BB285)</f>
        <v>0</v>
      </c>
      <c r="BD285" s="44">
        <f t="shared" ref="BD285:BD298" si="409">N285*BC285</f>
        <v>0</v>
      </c>
      <c r="BE285" s="512">
        <f t="shared" ref="BE285:BE298" si="410">AV285*(1.05+AO285+AP285)</f>
        <v>240.45000000000002</v>
      </c>
      <c r="BF285" s="311"/>
      <c r="BG285" s="210">
        <f t="shared" si="344"/>
        <v>0</v>
      </c>
      <c r="BH285" s="512">
        <f t="shared" ref="BH285:BH298" si="411">$AV285*(1.1+$AO285+$AP285)</f>
        <v>251.90000000000003</v>
      </c>
      <c r="BI285" s="400"/>
      <c r="BJ285" s="44">
        <f t="shared" ref="BJ285:BJ298" si="412">N285*BI285</f>
        <v>0</v>
      </c>
      <c r="BK285" s="512">
        <f t="shared" ref="BK285:BK298" si="413">AV285*(1.15+AO285+AP285)</f>
        <v>263.34999999999997</v>
      </c>
      <c r="BL285" s="400"/>
      <c r="BM285" s="210">
        <f t="shared" ref="BM285:BM298" si="414">N285*BL285</f>
        <v>0</v>
      </c>
      <c r="BN285" s="512">
        <f t="shared" ref="BN285:BN298" si="415">AV285*(1.2+AO285+AP285)</f>
        <v>274.8</v>
      </c>
      <c r="BO285" s="397">
        <f t="shared" ref="BO285:BO298" si="416">(AD285*AW285)+(BC285*BE285)+(BF285*BH285)+(BI285*BK285)+(BL285*BN285)</f>
        <v>0</v>
      </c>
      <c r="BP285" s="210">
        <f t="shared" ref="BP285:BP298" si="417">AD285+BC285+BF285+BI285+BL285</f>
        <v>0</v>
      </c>
      <c r="BQ285" s="44">
        <f t="shared" ref="BQ285:BQ298" si="418">N285*BP285</f>
        <v>0</v>
      </c>
      <c r="BR285" s="70">
        <v>2438</v>
      </c>
      <c r="BS285" s="3"/>
      <c r="JY285" s="3"/>
      <c r="JZ285" s="3"/>
      <c r="KA285" s="3"/>
      <c r="KB285" s="3"/>
      <c r="KC285" s="3"/>
      <c r="KD285" s="3"/>
      <c r="KE285" s="3"/>
      <c r="KF285" s="3"/>
      <c r="KG285" s="3"/>
    </row>
    <row r="286" spans="1:293" ht="13" customHeight="1">
      <c r="A286" s="44" t="str">
        <f t="shared" ref="A286:A287" si="419">"SQ6"&amp;REPT(0,4-LEN(BR286))&amp;BR286</f>
        <v>SQ62439</v>
      </c>
      <c r="B286" s="228" t="s">
        <v>1423</v>
      </c>
      <c r="C286" s="228" t="s">
        <v>1436</v>
      </c>
      <c r="D286" s="228" t="s">
        <v>1504</v>
      </c>
      <c r="E286" s="467"/>
      <c r="F286" s="615" t="s">
        <v>573</v>
      </c>
      <c r="G286" s="654" t="s">
        <v>2164</v>
      </c>
      <c r="H286" s="619" t="s">
        <v>329</v>
      </c>
      <c r="I286" s="623" t="s">
        <v>1819</v>
      </c>
      <c r="J286" s="636" t="s">
        <v>1802</v>
      </c>
      <c r="K286" s="636" t="s">
        <v>1797</v>
      </c>
      <c r="L286" s="635" t="s">
        <v>1814</v>
      </c>
      <c r="M286" s="628">
        <v>0.81</v>
      </c>
      <c r="N286" s="44">
        <v>1</v>
      </c>
      <c r="O286" s="210"/>
      <c r="P286" s="210"/>
      <c r="Q286" s="49"/>
      <c r="R286" s="123"/>
      <c r="S286" s="51"/>
      <c r="T286" s="52"/>
      <c r="U286" s="124"/>
      <c r="V286" s="54"/>
      <c r="W286" s="55"/>
      <c r="X286" s="56"/>
      <c r="Y286" s="57"/>
      <c r="Z286" s="58"/>
      <c r="AA286" s="125"/>
      <c r="AB286" s="69"/>
      <c r="AC286" s="69"/>
      <c r="AD286" s="213">
        <f t="shared" si="338"/>
        <v>0</v>
      </c>
      <c r="AE286" s="61">
        <f t="shared" ref="AE286:AE287" si="420">N286*AD286</f>
        <v>0</v>
      </c>
      <c r="AF286" s="62"/>
      <c r="AG286" s="62"/>
      <c r="AH286" s="63"/>
      <c r="AI286" s="62"/>
      <c r="AJ286" s="62"/>
      <c r="AK286" s="62"/>
      <c r="AL286" s="516"/>
      <c r="AM286" s="510"/>
      <c r="AN286" s="62">
        <f>ROUND(CEILING(AR286*('Summary '!$J$4/100+1),5),0)-1</f>
        <v>279</v>
      </c>
      <c r="AO286" s="63">
        <f t="shared" ref="AO286:AO287" si="421">IF(P286=TRUE,-0.05,0)</f>
        <v>0</v>
      </c>
      <c r="AP286" s="63">
        <f t="shared" ref="AP286:AP287" si="422">IF(O286=TRUE,0.15,0)</f>
        <v>0</v>
      </c>
      <c r="AQ286" s="63"/>
      <c r="AR286" s="590">
        <v>229</v>
      </c>
      <c r="AS286" s="62"/>
      <c r="AT286" s="514"/>
      <c r="AU286" s="515"/>
      <c r="AV286" s="511">
        <f t="shared" si="406"/>
        <v>229</v>
      </c>
      <c r="AW286" s="511">
        <f t="shared" si="407"/>
        <v>229</v>
      </c>
      <c r="AX286" s="64"/>
      <c r="AY286" s="65"/>
      <c r="AZ286" s="66"/>
      <c r="BA286" s="126"/>
      <c r="BB286" s="291"/>
      <c r="BC286" s="45">
        <f t="shared" si="408"/>
        <v>0</v>
      </c>
      <c r="BD286" s="44">
        <f t="shared" si="409"/>
        <v>0</v>
      </c>
      <c r="BE286" s="512">
        <f t="shared" si="410"/>
        <v>240.45000000000002</v>
      </c>
      <c r="BF286" s="311"/>
      <c r="BG286" s="210">
        <f t="shared" si="344"/>
        <v>0</v>
      </c>
      <c r="BH286" s="512">
        <f t="shared" si="411"/>
        <v>251.90000000000003</v>
      </c>
      <c r="BI286" s="400"/>
      <c r="BJ286" s="44">
        <f t="shared" si="412"/>
        <v>0</v>
      </c>
      <c r="BK286" s="512">
        <f t="shared" si="413"/>
        <v>263.34999999999997</v>
      </c>
      <c r="BL286" s="400"/>
      <c r="BM286" s="210">
        <f t="shared" si="414"/>
        <v>0</v>
      </c>
      <c r="BN286" s="512">
        <f t="shared" si="415"/>
        <v>274.8</v>
      </c>
      <c r="BO286" s="397">
        <f t="shared" si="416"/>
        <v>0</v>
      </c>
      <c r="BP286" s="210">
        <f t="shared" si="417"/>
        <v>0</v>
      </c>
      <c r="BQ286" s="44">
        <f t="shared" si="418"/>
        <v>0</v>
      </c>
      <c r="BR286" s="70">
        <v>2439</v>
      </c>
      <c r="BS286" s="3"/>
      <c r="JY286" s="3"/>
      <c r="JZ286" s="3"/>
      <c r="KA286" s="3"/>
      <c r="KB286" s="3"/>
      <c r="KC286" s="3"/>
      <c r="KD286" s="3"/>
      <c r="KE286" s="3"/>
      <c r="KF286" s="3"/>
      <c r="KG286" s="3"/>
    </row>
    <row r="287" spans="1:293" ht="13" customHeight="1">
      <c r="A287" s="44" t="str">
        <f t="shared" si="419"/>
        <v>SQ62440</v>
      </c>
      <c r="B287" s="228" t="s">
        <v>1423</v>
      </c>
      <c r="C287" s="228" t="s">
        <v>1437</v>
      </c>
      <c r="D287" s="228" t="s">
        <v>1504</v>
      </c>
      <c r="E287" s="467"/>
      <c r="F287" s="615" t="s">
        <v>573</v>
      </c>
      <c r="G287" s="654" t="s">
        <v>2165</v>
      </c>
      <c r="H287" s="619" t="s">
        <v>329</v>
      </c>
      <c r="I287" s="623" t="s">
        <v>1819</v>
      </c>
      <c r="J287" s="636" t="s">
        <v>1802</v>
      </c>
      <c r="K287" s="636" t="s">
        <v>1797</v>
      </c>
      <c r="L287" s="635" t="s">
        <v>1814</v>
      </c>
      <c r="M287" s="628">
        <v>0.9</v>
      </c>
      <c r="N287" s="44">
        <v>1</v>
      </c>
      <c r="O287" s="210"/>
      <c r="P287" s="210"/>
      <c r="Q287" s="49"/>
      <c r="R287" s="123"/>
      <c r="S287" s="51"/>
      <c r="T287" s="52"/>
      <c r="U287" s="124"/>
      <c r="V287" s="54"/>
      <c r="W287" s="55"/>
      <c r="X287" s="56"/>
      <c r="Y287" s="57"/>
      <c r="Z287" s="58"/>
      <c r="AA287" s="125"/>
      <c r="AB287" s="69"/>
      <c r="AC287" s="69"/>
      <c r="AD287" s="213">
        <f t="shared" si="338"/>
        <v>0</v>
      </c>
      <c r="AE287" s="61">
        <f t="shared" si="420"/>
        <v>0</v>
      </c>
      <c r="AF287" s="62"/>
      <c r="AG287" s="62"/>
      <c r="AH287" s="63"/>
      <c r="AI287" s="62"/>
      <c r="AJ287" s="62"/>
      <c r="AK287" s="62"/>
      <c r="AL287" s="516"/>
      <c r="AM287" s="510"/>
      <c r="AN287" s="62">
        <f>ROUND(CEILING(AR287*('Summary '!$J$4/100+1),5),0)-1</f>
        <v>279</v>
      </c>
      <c r="AO287" s="63">
        <f t="shared" si="421"/>
        <v>0</v>
      </c>
      <c r="AP287" s="63">
        <f t="shared" si="422"/>
        <v>0</v>
      </c>
      <c r="AQ287" s="63"/>
      <c r="AR287" s="590">
        <v>229</v>
      </c>
      <c r="AS287" s="62"/>
      <c r="AT287" s="514"/>
      <c r="AU287" s="515"/>
      <c r="AV287" s="511">
        <f t="shared" si="406"/>
        <v>229</v>
      </c>
      <c r="AW287" s="511">
        <f t="shared" si="407"/>
        <v>229</v>
      </c>
      <c r="AX287" s="64"/>
      <c r="AY287" s="65"/>
      <c r="AZ287" s="66"/>
      <c r="BA287" s="126"/>
      <c r="BB287" s="291"/>
      <c r="BC287" s="45">
        <f t="shared" si="408"/>
        <v>0</v>
      </c>
      <c r="BD287" s="44">
        <f t="shared" si="409"/>
        <v>0</v>
      </c>
      <c r="BE287" s="512">
        <f t="shared" si="410"/>
        <v>240.45000000000002</v>
      </c>
      <c r="BF287" s="311"/>
      <c r="BG287" s="210">
        <f t="shared" si="344"/>
        <v>0</v>
      </c>
      <c r="BH287" s="512">
        <f t="shared" si="411"/>
        <v>251.90000000000003</v>
      </c>
      <c r="BI287" s="400"/>
      <c r="BJ287" s="44">
        <f t="shared" si="412"/>
        <v>0</v>
      </c>
      <c r="BK287" s="512">
        <f t="shared" si="413"/>
        <v>263.34999999999997</v>
      </c>
      <c r="BL287" s="400"/>
      <c r="BM287" s="210">
        <f t="shared" si="414"/>
        <v>0</v>
      </c>
      <c r="BN287" s="512">
        <f t="shared" si="415"/>
        <v>274.8</v>
      </c>
      <c r="BO287" s="397">
        <f t="shared" si="416"/>
        <v>0</v>
      </c>
      <c r="BP287" s="210">
        <f t="shared" si="417"/>
        <v>0</v>
      </c>
      <c r="BQ287" s="44">
        <f t="shared" si="418"/>
        <v>0</v>
      </c>
      <c r="BR287" s="70">
        <v>2440</v>
      </c>
      <c r="BS287" s="3"/>
      <c r="JY287" s="3"/>
      <c r="JZ287" s="3"/>
      <c r="KA287" s="3"/>
      <c r="KB287" s="3"/>
      <c r="KC287" s="3"/>
      <c r="KD287" s="3"/>
      <c r="KE287" s="3"/>
      <c r="KF287" s="3"/>
      <c r="KG287" s="3"/>
    </row>
    <row r="288" spans="1:293" ht="13" customHeight="1">
      <c r="A288" s="44" t="str">
        <f t="shared" ref="A288:A291" si="423">"SQ6"&amp;REPT(0,4-LEN(BR288))&amp;BR288</f>
        <v>SQ62441</v>
      </c>
      <c r="B288" s="228" t="s">
        <v>1423</v>
      </c>
      <c r="C288" s="228" t="s">
        <v>1438</v>
      </c>
      <c r="D288" s="228" t="s">
        <v>1504</v>
      </c>
      <c r="E288" s="467"/>
      <c r="F288" s="615" t="s">
        <v>573</v>
      </c>
      <c r="G288" s="654" t="s">
        <v>2166</v>
      </c>
      <c r="H288" s="619" t="s">
        <v>329</v>
      </c>
      <c r="I288" s="623" t="s">
        <v>1819</v>
      </c>
      <c r="J288" s="636" t="s">
        <v>1802</v>
      </c>
      <c r="K288" s="636" t="s">
        <v>1797</v>
      </c>
      <c r="L288" s="635" t="s">
        <v>1814</v>
      </c>
      <c r="M288" s="628">
        <v>0.85</v>
      </c>
      <c r="N288" s="44">
        <v>1</v>
      </c>
      <c r="O288" s="210"/>
      <c r="P288" s="210"/>
      <c r="Q288" s="49"/>
      <c r="R288" s="123"/>
      <c r="S288" s="51"/>
      <c r="T288" s="52"/>
      <c r="U288" s="124"/>
      <c r="V288" s="54"/>
      <c r="W288" s="55"/>
      <c r="X288" s="56"/>
      <c r="Y288" s="57"/>
      <c r="Z288" s="58"/>
      <c r="AA288" s="125"/>
      <c r="AB288" s="69"/>
      <c r="AC288" s="69"/>
      <c r="AD288" s="213">
        <f t="shared" si="338"/>
        <v>0</v>
      </c>
      <c r="AE288" s="61">
        <f t="shared" ref="AE288:AE291" si="424">N288*AD288</f>
        <v>0</v>
      </c>
      <c r="AF288" s="62"/>
      <c r="AG288" s="62"/>
      <c r="AH288" s="63"/>
      <c r="AI288" s="62"/>
      <c r="AJ288" s="62"/>
      <c r="AK288" s="62"/>
      <c r="AL288" s="516"/>
      <c r="AM288" s="510"/>
      <c r="AN288" s="62">
        <f>ROUND(CEILING(AR288*('Summary '!$J$4/100+1),5),0)-1</f>
        <v>279</v>
      </c>
      <c r="AO288" s="63">
        <f t="shared" ref="AO288:AO291" si="425">IF(P288=TRUE,-0.05,0)</f>
        <v>0</v>
      </c>
      <c r="AP288" s="63">
        <f t="shared" ref="AP288:AP291" si="426">IF(O288=TRUE,0.15,0)</f>
        <v>0</v>
      </c>
      <c r="AQ288" s="63"/>
      <c r="AR288" s="590">
        <v>229</v>
      </c>
      <c r="AS288" s="62"/>
      <c r="AT288" s="514"/>
      <c r="AU288" s="515"/>
      <c r="AV288" s="511">
        <f t="shared" si="406"/>
        <v>229</v>
      </c>
      <c r="AW288" s="511">
        <f t="shared" si="407"/>
        <v>229</v>
      </c>
      <c r="AX288" s="64"/>
      <c r="AY288" s="65"/>
      <c r="AZ288" s="66"/>
      <c r="BA288" s="126"/>
      <c r="BB288" s="291"/>
      <c r="BC288" s="45">
        <f t="shared" si="408"/>
        <v>0</v>
      </c>
      <c r="BD288" s="44">
        <f t="shared" si="409"/>
        <v>0</v>
      </c>
      <c r="BE288" s="512">
        <f t="shared" si="410"/>
        <v>240.45000000000002</v>
      </c>
      <c r="BF288" s="311"/>
      <c r="BG288" s="210">
        <f t="shared" si="344"/>
        <v>0</v>
      </c>
      <c r="BH288" s="512">
        <f t="shared" si="411"/>
        <v>251.90000000000003</v>
      </c>
      <c r="BI288" s="400"/>
      <c r="BJ288" s="44">
        <f t="shared" si="412"/>
        <v>0</v>
      </c>
      <c r="BK288" s="512">
        <f t="shared" si="413"/>
        <v>263.34999999999997</v>
      </c>
      <c r="BL288" s="400"/>
      <c r="BM288" s="210">
        <f t="shared" si="414"/>
        <v>0</v>
      </c>
      <c r="BN288" s="512">
        <f t="shared" si="415"/>
        <v>274.8</v>
      </c>
      <c r="BO288" s="397">
        <f t="shared" si="416"/>
        <v>0</v>
      </c>
      <c r="BP288" s="210">
        <f t="shared" si="417"/>
        <v>0</v>
      </c>
      <c r="BQ288" s="44">
        <f t="shared" si="418"/>
        <v>0</v>
      </c>
      <c r="BR288" s="70">
        <v>2441</v>
      </c>
      <c r="BS288" s="3"/>
      <c r="JY288" s="3"/>
      <c r="JZ288" s="3"/>
      <c r="KA288" s="3"/>
      <c r="KB288" s="3"/>
      <c r="KC288" s="3"/>
      <c r="KD288" s="3"/>
      <c r="KE288" s="3"/>
      <c r="KF288" s="3"/>
      <c r="KG288" s="3"/>
    </row>
    <row r="289" spans="1:293" ht="13" customHeight="1">
      <c r="A289" s="44" t="str">
        <f t="shared" si="423"/>
        <v>SQ62442</v>
      </c>
      <c r="B289" s="228" t="s">
        <v>1423</v>
      </c>
      <c r="C289" s="228" t="s">
        <v>1439</v>
      </c>
      <c r="D289" s="228" t="s">
        <v>1504</v>
      </c>
      <c r="E289" s="467"/>
      <c r="F289" s="615" t="s">
        <v>573</v>
      </c>
      <c r="G289" s="654" t="s">
        <v>2167</v>
      </c>
      <c r="H289" s="619" t="s">
        <v>329</v>
      </c>
      <c r="I289" s="623" t="s">
        <v>1819</v>
      </c>
      <c r="J289" s="636" t="s">
        <v>1802</v>
      </c>
      <c r="K289" s="636" t="s">
        <v>1797</v>
      </c>
      <c r="L289" s="635" t="s">
        <v>1814</v>
      </c>
      <c r="M289" s="628">
        <v>0.72</v>
      </c>
      <c r="N289" s="44">
        <v>1</v>
      </c>
      <c r="O289" s="210"/>
      <c r="P289" s="210"/>
      <c r="Q289" s="49"/>
      <c r="R289" s="123"/>
      <c r="S289" s="51"/>
      <c r="T289" s="52"/>
      <c r="U289" s="124"/>
      <c r="V289" s="54"/>
      <c r="W289" s="55"/>
      <c r="X289" s="56"/>
      <c r="Y289" s="57"/>
      <c r="Z289" s="58"/>
      <c r="AA289" s="125"/>
      <c r="AB289" s="69"/>
      <c r="AC289" s="69"/>
      <c r="AD289" s="213">
        <f t="shared" si="338"/>
        <v>0</v>
      </c>
      <c r="AE289" s="61">
        <f t="shared" si="424"/>
        <v>0</v>
      </c>
      <c r="AF289" s="62"/>
      <c r="AG289" s="62"/>
      <c r="AH289" s="63"/>
      <c r="AI289" s="62"/>
      <c r="AJ289" s="62"/>
      <c r="AK289" s="62"/>
      <c r="AL289" s="516"/>
      <c r="AM289" s="510"/>
      <c r="AN289" s="62">
        <f>ROUND(CEILING(AR289*('Summary '!$J$4/100+1),5),0)-1</f>
        <v>279</v>
      </c>
      <c r="AO289" s="63">
        <f t="shared" si="425"/>
        <v>0</v>
      </c>
      <c r="AP289" s="63">
        <f t="shared" si="426"/>
        <v>0</v>
      </c>
      <c r="AQ289" s="63"/>
      <c r="AR289" s="590">
        <v>229</v>
      </c>
      <c r="AS289" s="62"/>
      <c r="AT289" s="514"/>
      <c r="AU289" s="515"/>
      <c r="AV289" s="511">
        <f t="shared" si="406"/>
        <v>229</v>
      </c>
      <c r="AW289" s="511">
        <f t="shared" si="407"/>
        <v>229</v>
      </c>
      <c r="AX289" s="64"/>
      <c r="AY289" s="65"/>
      <c r="AZ289" s="66"/>
      <c r="BA289" s="126"/>
      <c r="BB289" s="291"/>
      <c r="BC289" s="45">
        <f t="shared" si="408"/>
        <v>0</v>
      </c>
      <c r="BD289" s="44">
        <f t="shared" si="409"/>
        <v>0</v>
      </c>
      <c r="BE289" s="512">
        <f t="shared" si="410"/>
        <v>240.45000000000002</v>
      </c>
      <c r="BF289" s="311"/>
      <c r="BG289" s="210">
        <f t="shared" si="344"/>
        <v>0</v>
      </c>
      <c r="BH289" s="512">
        <f t="shared" si="411"/>
        <v>251.90000000000003</v>
      </c>
      <c r="BI289" s="400"/>
      <c r="BJ289" s="44">
        <f t="shared" si="412"/>
        <v>0</v>
      </c>
      <c r="BK289" s="512">
        <f t="shared" si="413"/>
        <v>263.34999999999997</v>
      </c>
      <c r="BL289" s="400"/>
      <c r="BM289" s="210">
        <f t="shared" si="414"/>
        <v>0</v>
      </c>
      <c r="BN289" s="512">
        <f t="shared" si="415"/>
        <v>274.8</v>
      </c>
      <c r="BO289" s="397">
        <f t="shared" si="416"/>
        <v>0</v>
      </c>
      <c r="BP289" s="210">
        <f t="shared" si="417"/>
        <v>0</v>
      </c>
      <c r="BQ289" s="44">
        <f t="shared" si="418"/>
        <v>0</v>
      </c>
      <c r="BR289" s="70">
        <v>2442</v>
      </c>
      <c r="BS289" s="3"/>
      <c r="JY289" s="3"/>
      <c r="JZ289" s="3"/>
      <c r="KA289" s="3"/>
      <c r="KB289" s="3"/>
      <c r="KC289" s="3"/>
      <c r="KD289" s="3"/>
      <c r="KE289" s="3"/>
      <c r="KF289" s="3"/>
      <c r="KG289" s="3"/>
    </row>
    <row r="290" spans="1:293" ht="13" customHeight="1">
      <c r="A290" s="44" t="str">
        <f t="shared" si="423"/>
        <v>SQ62443</v>
      </c>
      <c r="B290" s="228" t="s">
        <v>1423</v>
      </c>
      <c r="C290" s="228" t="s">
        <v>1440</v>
      </c>
      <c r="D290" s="228" t="s">
        <v>1504</v>
      </c>
      <c r="E290" s="467"/>
      <c r="F290" s="615" t="s">
        <v>573</v>
      </c>
      <c r="G290" s="654" t="s">
        <v>2168</v>
      </c>
      <c r="H290" s="619" t="s">
        <v>329</v>
      </c>
      <c r="I290" s="623" t="s">
        <v>1819</v>
      </c>
      <c r="J290" s="636" t="s">
        <v>1802</v>
      </c>
      <c r="K290" s="636" t="s">
        <v>1797</v>
      </c>
      <c r="L290" s="635" t="s">
        <v>1814</v>
      </c>
      <c r="M290" s="628">
        <v>0.8</v>
      </c>
      <c r="N290" s="44">
        <v>1</v>
      </c>
      <c r="O290" s="210"/>
      <c r="P290" s="210"/>
      <c r="Q290" s="49"/>
      <c r="R290" s="123"/>
      <c r="S290" s="51"/>
      <c r="T290" s="52"/>
      <c r="U290" s="124"/>
      <c r="V290" s="54"/>
      <c r="W290" s="55"/>
      <c r="X290" s="56"/>
      <c r="Y290" s="57"/>
      <c r="Z290" s="58"/>
      <c r="AA290" s="125"/>
      <c r="AB290" s="69"/>
      <c r="AC290" s="69"/>
      <c r="AD290" s="213">
        <f t="shared" si="338"/>
        <v>0</v>
      </c>
      <c r="AE290" s="61">
        <f t="shared" si="424"/>
        <v>0</v>
      </c>
      <c r="AF290" s="62"/>
      <c r="AG290" s="62"/>
      <c r="AH290" s="63"/>
      <c r="AI290" s="62"/>
      <c r="AJ290" s="62"/>
      <c r="AK290" s="62"/>
      <c r="AL290" s="516"/>
      <c r="AM290" s="510"/>
      <c r="AN290" s="62">
        <f>ROUND(CEILING(AR290*('Summary '!$J$4/100+1),5),0)-1</f>
        <v>279</v>
      </c>
      <c r="AO290" s="63">
        <f t="shared" si="425"/>
        <v>0</v>
      </c>
      <c r="AP290" s="63">
        <f t="shared" si="426"/>
        <v>0</v>
      </c>
      <c r="AQ290" s="63"/>
      <c r="AR290" s="590">
        <v>229</v>
      </c>
      <c r="AS290" s="62"/>
      <c r="AT290" s="514"/>
      <c r="AU290" s="515"/>
      <c r="AV290" s="511">
        <f t="shared" si="406"/>
        <v>229</v>
      </c>
      <c r="AW290" s="511">
        <f t="shared" si="407"/>
        <v>229</v>
      </c>
      <c r="AX290" s="64"/>
      <c r="AY290" s="65"/>
      <c r="AZ290" s="66"/>
      <c r="BA290" s="126"/>
      <c r="BB290" s="291"/>
      <c r="BC290" s="45">
        <f t="shared" si="408"/>
        <v>0</v>
      </c>
      <c r="BD290" s="44">
        <f t="shared" si="409"/>
        <v>0</v>
      </c>
      <c r="BE290" s="512">
        <f t="shared" si="410"/>
        <v>240.45000000000002</v>
      </c>
      <c r="BF290" s="311"/>
      <c r="BG290" s="210">
        <f t="shared" si="344"/>
        <v>0</v>
      </c>
      <c r="BH290" s="512">
        <f t="shared" si="411"/>
        <v>251.90000000000003</v>
      </c>
      <c r="BI290" s="400"/>
      <c r="BJ290" s="44">
        <f t="shared" si="412"/>
        <v>0</v>
      </c>
      <c r="BK290" s="512">
        <f t="shared" si="413"/>
        <v>263.34999999999997</v>
      </c>
      <c r="BL290" s="400"/>
      <c r="BM290" s="210">
        <f t="shared" si="414"/>
        <v>0</v>
      </c>
      <c r="BN290" s="512">
        <f t="shared" si="415"/>
        <v>274.8</v>
      </c>
      <c r="BO290" s="397">
        <f t="shared" si="416"/>
        <v>0</v>
      </c>
      <c r="BP290" s="210">
        <f t="shared" si="417"/>
        <v>0</v>
      </c>
      <c r="BQ290" s="44">
        <f t="shared" si="418"/>
        <v>0</v>
      </c>
      <c r="BR290" s="70">
        <v>2443</v>
      </c>
      <c r="BS290" s="3"/>
      <c r="JY290" s="3"/>
      <c r="JZ290" s="3"/>
      <c r="KA290" s="3"/>
      <c r="KB290" s="3"/>
      <c r="KC290" s="3"/>
      <c r="KD290" s="3"/>
      <c r="KE290" s="3"/>
      <c r="KF290" s="3"/>
      <c r="KG290" s="3"/>
    </row>
    <row r="291" spans="1:293" ht="13" customHeight="1">
      <c r="A291" s="44" t="str">
        <f t="shared" si="423"/>
        <v>SQ62444</v>
      </c>
      <c r="B291" s="228" t="s">
        <v>1423</v>
      </c>
      <c r="C291" s="228" t="s">
        <v>1441</v>
      </c>
      <c r="D291" s="228" t="s">
        <v>1504</v>
      </c>
      <c r="E291" s="467"/>
      <c r="F291" s="615" t="s">
        <v>573</v>
      </c>
      <c r="G291" s="654" t="s">
        <v>2169</v>
      </c>
      <c r="H291" s="619" t="s">
        <v>329</v>
      </c>
      <c r="I291" s="623" t="s">
        <v>1819</v>
      </c>
      <c r="J291" s="636" t="s">
        <v>1802</v>
      </c>
      <c r="K291" s="636" t="s">
        <v>1797</v>
      </c>
      <c r="L291" s="635" t="s">
        <v>1814</v>
      </c>
      <c r="M291" s="628">
        <v>0.7</v>
      </c>
      <c r="N291" s="44">
        <v>1</v>
      </c>
      <c r="O291" s="210"/>
      <c r="P291" s="210"/>
      <c r="Q291" s="49"/>
      <c r="R291" s="123"/>
      <c r="S291" s="51"/>
      <c r="T291" s="52"/>
      <c r="U291" s="124"/>
      <c r="V291" s="54"/>
      <c r="W291" s="55"/>
      <c r="X291" s="56"/>
      <c r="Y291" s="57"/>
      <c r="Z291" s="58"/>
      <c r="AA291" s="125"/>
      <c r="AB291" s="69"/>
      <c r="AC291" s="69"/>
      <c r="AD291" s="213">
        <f t="shared" si="338"/>
        <v>0</v>
      </c>
      <c r="AE291" s="61">
        <f t="shared" si="424"/>
        <v>0</v>
      </c>
      <c r="AF291" s="62"/>
      <c r="AG291" s="62"/>
      <c r="AH291" s="63"/>
      <c r="AI291" s="62"/>
      <c r="AJ291" s="62"/>
      <c r="AK291" s="62"/>
      <c r="AL291" s="516"/>
      <c r="AM291" s="510"/>
      <c r="AN291" s="62">
        <f>ROUND(CEILING(AR291*('Summary '!$J$4/100+1),5),0)-1</f>
        <v>279</v>
      </c>
      <c r="AO291" s="63">
        <f t="shared" si="425"/>
        <v>0</v>
      </c>
      <c r="AP291" s="63">
        <f t="shared" si="426"/>
        <v>0</v>
      </c>
      <c r="AQ291" s="63"/>
      <c r="AR291" s="590">
        <v>229</v>
      </c>
      <c r="AS291" s="62"/>
      <c r="AT291" s="514"/>
      <c r="AU291" s="515"/>
      <c r="AV291" s="511">
        <f t="shared" si="406"/>
        <v>229</v>
      </c>
      <c r="AW291" s="511">
        <f t="shared" si="407"/>
        <v>229</v>
      </c>
      <c r="AX291" s="64"/>
      <c r="AY291" s="65"/>
      <c r="AZ291" s="66"/>
      <c r="BA291" s="126"/>
      <c r="BB291" s="291"/>
      <c r="BC291" s="45">
        <f t="shared" si="408"/>
        <v>0</v>
      </c>
      <c r="BD291" s="44">
        <f t="shared" si="409"/>
        <v>0</v>
      </c>
      <c r="BE291" s="512">
        <f t="shared" si="410"/>
        <v>240.45000000000002</v>
      </c>
      <c r="BF291" s="311"/>
      <c r="BG291" s="210">
        <f t="shared" si="344"/>
        <v>0</v>
      </c>
      <c r="BH291" s="512">
        <f t="shared" si="411"/>
        <v>251.90000000000003</v>
      </c>
      <c r="BI291" s="400"/>
      <c r="BJ291" s="44">
        <f t="shared" si="412"/>
        <v>0</v>
      </c>
      <c r="BK291" s="512">
        <f t="shared" si="413"/>
        <v>263.34999999999997</v>
      </c>
      <c r="BL291" s="400"/>
      <c r="BM291" s="210">
        <f t="shared" si="414"/>
        <v>0</v>
      </c>
      <c r="BN291" s="512">
        <f t="shared" si="415"/>
        <v>274.8</v>
      </c>
      <c r="BO291" s="397">
        <f t="shared" si="416"/>
        <v>0</v>
      </c>
      <c r="BP291" s="210">
        <f t="shared" si="417"/>
        <v>0</v>
      </c>
      <c r="BQ291" s="44">
        <f t="shared" si="418"/>
        <v>0</v>
      </c>
      <c r="BR291" s="70">
        <v>2444</v>
      </c>
      <c r="BS291" s="3"/>
      <c r="JY291" s="3"/>
      <c r="JZ291" s="3"/>
      <c r="KA291" s="3"/>
      <c r="KB291" s="3"/>
      <c r="KC291" s="3"/>
      <c r="KD291" s="3"/>
      <c r="KE291" s="3"/>
      <c r="KF291" s="3"/>
      <c r="KG291" s="3"/>
    </row>
    <row r="292" spans="1:293" ht="13" customHeight="1">
      <c r="A292" s="44" t="str">
        <f t="shared" ref="A292" si="427">"SQ6"&amp;REPT(0,4-LEN(BR292))&amp;BR292</f>
        <v>SQ62445</v>
      </c>
      <c r="B292" s="228" t="s">
        <v>1423</v>
      </c>
      <c r="C292" s="228" t="s">
        <v>1442</v>
      </c>
      <c r="D292" s="228" t="s">
        <v>1504</v>
      </c>
      <c r="E292" s="467"/>
      <c r="F292" s="615" t="s">
        <v>573</v>
      </c>
      <c r="G292" s="654" t="s">
        <v>2170</v>
      </c>
      <c r="H292" s="619" t="s">
        <v>329</v>
      </c>
      <c r="I292" s="623" t="s">
        <v>1819</v>
      </c>
      <c r="J292" s="636" t="s">
        <v>1802</v>
      </c>
      <c r="K292" s="636" t="s">
        <v>1797</v>
      </c>
      <c r="L292" s="635" t="s">
        <v>1814</v>
      </c>
      <c r="M292" s="628">
        <v>0.78</v>
      </c>
      <c r="N292" s="44">
        <v>1</v>
      </c>
      <c r="O292" s="210"/>
      <c r="P292" s="210"/>
      <c r="Q292" s="49"/>
      <c r="R292" s="123"/>
      <c r="S292" s="51"/>
      <c r="T292" s="52"/>
      <c r="U292" s="124"/>
      <c r="V292" s="54"/>
      <c r="W292" s="55"/>
      <c r="X292" s="56"/>
      <c r="Y292" s="57"/>
      <c r="Z292" s="58"/>
      <c r="AA292" s="125"/>
      <c r="AB292" s="69"/>
      <c r="AC292" s="69"/>
      <c r="AD292" s="213">
        <f t="shared" si="338"/>
        <v>0</v>
      </c>
      <c r="AE292" s="61">
        <f t="shared" ref="AE292" si="428">N292*AD292</f>
        <v>0</v>
      </c>
      <c r="AF292" s="62"/>
      <c r="AG292" s="62"/>
      <c r="AH292" s="63"/>
      <c r="AI292" s="62"/>
      <c r="AJ292" s="62"/>
      <c r="AK292" s="62"/>
      <c r="AL292" s="516"/>
      <c r="AM292" s="510"/>
      <c r="AN292" s="62">
        <f>ROUND(CEILING(AR292*('Summary '!$J$4/100+1),5),0)-1</f>
        <v>279</v>
      </c>
      <c r="AO292" s="63">
        <f t="shared" ref="AO292" si="429">IF(P292=TRUE,-0.05,0)</f>
        <v>0</v>
      </c>
      <c r="AP292" s="63">
        <f t="shared" ref="AP292" si="430">IF(O292=TRUE,0.15,0)</f>
        <v>0</v>
      </c>
      <c r="AQ292" s="63"/>
      <c r="AR292" s="590">
        <v>229</v>
      </c>
      <c r="AS292" s="62"/>
      <c r="AT292" s="514"/>
      <c r="AU292" s="515"/>
      <c r="AV292" s="511">
        <f t="shared" si="406"/>
        <v>229</v>
      </c>
      <c r="AW292" s="511">
        <f t="shared" si="407"/>
        <v>229</v>
      </c>
      <c r="AX292" s="64"/>
      <c r="AY292" s="65"/>
      <c r="AZ292" s="66"/>
      <c r="BA292" s="126"/>
      <c r="BB292" s="291"/>
      <c r="BC292" s="45">
        <f t="shared" si="408"/>
        <v>0</v>
      </c>
      <c r="BD292" s="44">
        <f t="shared" si="409"/>
        <v>0</v>
      </c>
      <c r="BE292" s="512">
        <f t="shared" si="410"/>
        <v>240.45000000000002</v>
      </c>
      <c r="BF292" s="311"/>
      <c r="BG292" s="210">
        <f t="shared" si="344"/>
        <v>0</v>
      </c>
      <c r="BH292" s="512">
        <f t="shared" si="411"/>
        <v>251.90000000000003</v>
      </c>
      <c r="BI292" s="400"/>
      <c r="BJ292" s="44">
        <f t="shared" si="412"/>
        <v>0</v>
      </c>
      <c r="BK292" s="512">
        <f t="shared" si="413"/>
        <v>263.34999999999997</v>
      </c>
      <c r="BL292" s="400"/>
      <c r="BM292" s="210">
        <f t="shared" si="414"/>
        <v>0</v>
      </c>
      <c r="BN292" s="512">
        <f t="shared" si="415"/>
        <v>274.8</v>
      </c>
      <c r="BO292" s="397">
        <f t="shared" si="416"/>
        <v>0</v>
      </c>
      <c r="BP292" s="210">
        <f t="shared" si="417"/>
        <v>0</v>
      </c>
      <c r="BQ292" s="44">
        <f t="shared" si="418"/>
        <v>0</v>
      </c>
      <c r="BR292" s="70">
        <v>2445</v>
      </c>
      <c r="BS292" s="3"/>
      <c r="JY292" s="3"/>
      <c r="JZ292" s="3"/>
      <c r="KA292" s="3"/>
      <c r="KB292" s="3"/>
      <c r="KC292" s="3"/>
      <c r="KD292" s="3"/>
      <c r="KE292" s="3"/>
      <c r="KF292" s="3"/>
      <c r="KG292" s="3"/>
    </row>
    <row r="293" spans="1:293" ht="13" customHeight="1">
      <c r="A293" s="44" t="str">
        <f>"SQ6"&amp;REPT(0,4-LEN(BR293))&amp;BR293</f>
        <v>SQ62432</v>
      </c>
      <c r="B293" s="228" t="s">
        <v>1423</v>
      </c>
      <c r="C293" s="228" t="s">
        <v>1445</v>
      </c>
      <c r="D293" s="228" t="s">
        <v>1504</v>
      </c>
      <c r="E293" s="467"/>
      <c r="F293" s="615" t="s">
        <v>1789</v>
      </c>
      <c r="G293" s="654" t="s">
        <v>2171</v>
      </c>
      <c r="H293" s="617" t="s">
        <v>79</v>
      </c>
      <c r="I293" s="623" t="s">
        <v>1819</v>
      </c>
      <c r="J293" s="636" t="s">
        <v>1810</v>
      </c>
      <c r="K293" s="636" t="s">
        <v>1797</v>
      </c>
      <c r="L293" s="635" t="s">
        <v>1814</v>
      </c>
      <c r="M293" s="628">
        <v>1.4</v>
      </c>
      <c r="N293" s="44">
        <v>1</v>
      </c>
      <c r="O293" s="210"/>
      <c r="P293" s="210"/>
      <c r="Q293" s="49"/>
      <c r="R293" s="123"/>
      <c r="S293" s="51"/>
      <c r="T293" s="52"/>
      <c r="U293" s="124"/>
      <c r="V293" s="54"/>
      <c r="W293" s="55"/>
      <c r="X293" s="56"/>
      <c r="Y293" s="57"/>
      <c r="Z293" s="58"/>
      <c r="AA293" s="125"/>
      <c r="AB293" s="69"/>
      <c r="AC293" s="69"/>
      <c r="AD293" s="213">
        <f t="shared" si="338"/>
        <v>0</v>
      </c>
      <c r="AE293" s="61">
        <f>N293*AD293</f>
        <v>0</v>
      </c>
      <c r="AF293" s="62"/>
      <c r="AG293" s="62"/>
      <c r="AH293" s="63"/>
      <c r="AI293" s="62"/>
      <c r="AJ293" s="62"/>
      <c r="AK293" s="62"/>
      <c r="AL293" s="516"/>
      <c r="AM293" s="510"/>
      <c r="AN293" s="62">
        <f>ROUND(CEILING(AR293*('Summary '!$J$4/100+1),5),0)-1</f>
        <v>329</v>
      </c>
      <c r="AO293" s="63">
        <f>IF(P293=TRUE,-0.05,0)</f>
        <v>0</v>
      </c>
      <c r="AP293" s="63">
        <f>IF(O293=TRUE,0.15,0)</f>
        <v>0</v>
      </c>
      <c r="AQ293" s="63"/>
      <c r="AR293" s="590">
        <v>269</v>
      </c>
      <c r="AS293" s="62"/>
      <c r="AT293" s="514"/>
      <c r="AU293" s="515"/>
      <c r="AV293" s="511">
        <f t="shared" si="406"/>
        <v>269</v>
      </c>
      <c r="AW293" s="511">
        <f t="shared" si="407"/>
        <v>269</v>
      </c>
      <c r="AX293" s="64"/>
      <c r="AY293" s="65"/>
      <c r="AZ293" s="66"/>
      <c r="BA293" s="126"/>
      <c r="BB293" s="291"/>
      <c r="BC293" s="45">
        <f t="shared" si="408"/>
        <v>0</v>
      </c>
      <c r="BD293" s="44">
        <f t="shared" si="409"/>
        <v>0</v>
      </c>
      <c r="BE293" s="512">
        <f t="shared" si="410"/>
        <v>282.45</v>
      </c>
      <c r="BF293" s="311"/>
      <c r="BG293" s="210">
        <f t="shared" si="344"/>
        <v>0</v>
      </c>
      <c r="BH293" s="512">
        <f t="shared" si="411"/>
        <v>295.90000000000003</v>
      </c>
      <c r="BI293" s="400"/>
      <c r="BJ293" s="44">
        <f t="shared" si="412"/>
        <v>0</v>
      </c>
      <c r="BK293" s="512">
        <f t="shared" si="413"/>
        <v>309.34999999999997</v>
      </c>
      <c r="BL293" s="400"/>
      <c r="BM293" s="210">
        <f t="shared" si="414"/>
        <v>0</v>
      </c>
      <c r="BN293" s="512">
        <f t="shared" si="415"/>
        <v>322.8</v>
      </c>
      <c r="BO293" s="397">
        <f t="shared" si="416"/>
        <v>0</v>
      </c>
      <c r="BP293" s="210">
        <f t="shared" si="417"/>
        <v>0</v>
      </c>
      <c r="BQ293" s="44">
        <f t="shared" si="418"/>
        <v>0</v>
      </c>
      <c r="BR293" s="70">
        <v>2432</v>
      </c>
      <c r="BS293" s="3"/>
      <c r="JY293" s="3"/>
      <c r="JZ293" s="3"/>
      <c r="KA293" s="3"/>
      <c r="KB293" s="3"/>
      <c r="KC293" s="3"/>
      <c r="KD293" s="3"/>
      <c r="KE293" s="3"/>
      <c r="KF293" s="3"/>
      <c r="KG293" s="3"/>
    </row>
    <row r="294" spans="1:293" ht="13" customHeight="1">
      <c r="A294" s="44" t="str">
        <f>"SQ6"&amp;REPT(0,4-LEN(BR294))&amp;BR294</f>
        <v>SQ62435</v>
      </c>
      <c r="B294" s="228" t="s">
        <v>1423</v>
      </c>
      <c r="C294" s="228" t="s">
        <v>1446</v>
      </c>
      <c r="D294" s="228" t="s">
        <v>1504</v>
      </c>
      <c r="E294" s="467"/>
      <c r="F294" s="615" t="s">
        <v>1789</v>
      </c>
      <c r="G294" s="654" t="s">
        <v>2172</v>
      </c>
      <c r="H294" s="617" t="s">
        <v>79</v>
      </c>
      <c r="I294" s="623" t="s">
        <v>1819</v>
      </c>
      <c r="J294" s="635" t="s">
        <v>1796</v>
      </c>
      <c r="K294" s="636" t="s">
        <v>1797</v>
      </c>
      <c r="L294" s="635" t="s">
        <v>1814</v>
      </c>
      <c r="M294" s="628">
        <v>1.53</v>
      </c>
      <c r="N294" s="44">
        <v>1</v>
      </c>
      <c r="O294" s="210"/>
      <c r="P294" s="210"/>
      <c r="Q294" s="49"/>
      <c r="R294" s="123"/>
      <c r="S294" s="51"/>
      <c r="T294" s="52"/>
      <c r="U294" s="124"/>
      <c r="V294" s="54"/>
      <c r="W294" s="55"/>
      <c r="X294" s="56"/>
      <c r="Y294" s="57"/>
      <c r="Z294" s="58"/>
      <c r="AA294" s="125"/>
      <c r="AB294" s="69"/>
      <c r="AC294" s="69"/>
      <c r="AD294" s="213">
        <f t="shared" si="338"/>
        <v>0</v>
      </c>
      <c r="AE294" s="61">
        <f>N294*AD294</f>
        <v>0</v>
      </c>
      <c r="AF294" s="62"/>
      <c r="AG294" s="62"/>
      <c r="AH294" s="63"/>
      <c r="AI294" s="62"/>
      <c r="AJ294" s="62"/>
      <c r="AK294" s="62"/>
      <c r="AL294" s="516"/>
      <c r="AM294" s="510"/>
      <c r="AN294" s="62">
        <f>ROUND(CEILING(AR294*('Summary '!$J$4/100+1),5),0)-1</f>
        <v>319</v>
      </c>
      <c r="AO294" s="63">
        <f>IF(P294=TRUE,-0.05,0)</f>
        <v>0</v>
      </c>
      <c r="AP294" s="63">
        <f>IF(O294=TRUE,0.15,0)</f>
        <v>0</v>
      </c>
      <c r="AQ294" s="63"/>
      <c r="AR294" s="590">
        <v>259</v>
      </c>
      <c r="AS294" s="62"/>
      <c r="AT294" s="514"/>
      <c r="AU294" s="515"/>
      <c r="AV294" s="511">
        <f t="shared" si="406"/>
        <v>259</v>
      </c>
      <c r="AW294" s="511">
        <f t="shared" si="407"/>
        <v>259</v>
      </c>
      <c r="AX294" s="64"/>
      <c r="AY294" s="65"/>
      <c r="AZ294" s="66"/>
      <c r="BA294" s="126"/>
      <c r="BB294" s="291"/>
      <c r="BC294" s="45">
        <f t="shared" si="408"/>
        <v>0</v>
      </c>
      <c r="BD294" s="44">
        <f t="shared" si="409"/>
        <v>0</v>
      </c>
      <c r="BE294" s="512">
        <f t="shared" si="410"/>
        <v>271.95</v>
      </c>
      <c r="BF294" s="311"/>
      <c r="BG294" s="210">
        <f t="shared" si="344"/>
        <v>0</v>
      </c>
      <c r="BH294" s="512">
        <f t="shared" si="411"/>
        <v>284.90000000000003</v>
      </c>
      <c r="BI294" s="400"/>
      <c r="BJ294" s="44">
        <f t="shared" si="412"/>
        <v>0</v>
      </c>
      <c r="BK294" s="512">
        <f t="shared" si="413"/>
        <v>297.84999999999997</v>
      </c>
      <c r="BL294" s="400"/>
      <c r="BM294" s="210">
        <f t="shared" si="414"/>
        <v>0</v>
      </c>
      <c r="BN294" s="512">
        <f t="shared" si="415"/>
        <v>310.8</v>
      </c>
      <c r="BO294" s="397">
        <f t="shared" si="416"/>
        <v>0</v>
      </c>
      <c r="BP294" s="210">
        <f t="shared" si="417"/>
        <v>0</v>
      </c>
      <c r="BQ294" s="44">
        <f t="shared" si="418"/>
        <v>0</v>
      </c>
      <c r="BR294" s="70">
        <v>2435</v>
      </c>
      <c r="BS294" s="3"/>
      <c r="JY294" s="3"/>
      <c r="JZ294" s="3"/>
      <c r="KA294" s="3"/>
      <c r="KB294" s="3"/>
      <c r="KC294" s="3"/>
      <c r="KD294" s="3"/>
      <c r="KE294" s="3"/>
      <c r="KF294" s="3"/>
      <c r="KG294" s="3"/>
    </row>
    <row r="295" spans="1:293" ht="13" customHeight="1">
      <c r="A295" s="44" t="str">
        <f>"SQ6"&amp;REPT(0,4-LEN(BR295))&amp;BR295</f>
        <v>SQ62436</v>
      </c>
      <c r="B295" s="228" t="s">
        <v>1423</v>
      </c>
      <c r="C295" s="228" t="s">
        <v>1447</v>
      </c>
      <c r="D295" s="228" t="s">
        <v>1504</v>
      </c>
      <c r="E295" s="467"/>
      <c r="F295" s="615" t="s">
        <v>1789</v>
      </c>
      <c r="G295" s="654" t="s">
        <v>2173</v>
      </c>
      <c r="H295" s="617" t="s">
        <v>79</v>
      </c>
      <c r="I295" s="623" t="s">
        <v>1819</v>
      </c>
      <c r="J295" s="635" t="s">
        <v>1796</v>
      </c>
      <c r="K295" s="636" t="s">
        <v>1797</v>
      </c>
      <c r="L295" s="635" t="s">
        <v>1814</v>
      </c>
      <c r="M295" s="628">
        <v>1.95</v>
      </c>
      <c r="N295" s="44">
        <v>1</v>
      </c>
      <c r="O295" s="210"/>
      <c r="P295" s="210"/>
      <c r="Q295" s="49"/>
      <c r="R295" s="123"/>
      <c r="S295" s="51"/>
      <c r="T295" s="52"/>
      <c r="U295" s="124"/>
      <c r="V295" s="54"/>
      <c r="W295" s="55"/>
      <c r="X295" s="56"/>
      <c r="Y295" s="57"/>
      <c r="Z295" s="58"/>
      <c r="AA295" s="125"/>
      <c r="AB295" s="69"/>
      <c r="AC295" s="69"/>
      <c r="AD295" s="213">
        <f t="shared" si="338"/>
        <v>0</v>
      </c>
      <c r="AE295" s="61">
        <f>N295*AD295</f>
        <v>0</v>
      </c>
      <c r="AF295" s="62"/>
      <c r="AG295" s="62"/>
      <c r="AH295" s="63"/>
      <c r="AI295" s="62"/>
      <c r="AJ295" s="62"/>
      <c r="AK295" s="62"/>
      <c r="AL295" s="516"/>
      <c r="AM295" s="510"/>
      <c r="AN295" s="62">
        <f>ROUND(CEILING(AR295*('Summary '!$J$4/100+1),5),0)-1</f>
        <v>389</v>
      </c>
      <c r="AO295" s="63">
        <f>IF(P295=TRUE,-0.05,0)</f>
        <v>0</v>
      </c>
      <c r="AP295" s="63">
        <f>IF(O295=TRUE,0.15,0)</f>
        <v>0</v>
      </c>
      <c r="AQ295" s="63"/>
      <c r="AR295" s="590">
        <v>319</v>
      </c>
      <c r="AS295" s="62"/>
      <c r="AT295" s="514"/>
      <c r="AU295" s="515"/>
      <c r="AV295" s="511">
        <f t="shared" si="406"/>
        <v>319</v>
      </c>
      <c r="AW295" s="511">
        <f t="shared" si="407"/>
        <v>319</v>
      </c>
      <c r="AX295" s="64"/>
      <c r="AY295" s="65"/>
      <c r="AZ295" s="66"/>
      <c r="BA295" s="126"/>
      <c r="BB295" s="291"/>
      <c r="BC295" s="45">
        <f t="shared" si="408"/>
        <v>0</v>
      </c>
      <c r="BD295" s="44">
        <f t="shared" si="409"/>
        <v>0</v>
      </c>
      <c r="BE295" s="512">
        <f t="shared" si="410"/>
        <v>334.95</v>
      </c>
      <c r="BF295" s="311"/>
      <c r="BG295" s="210">
        <f t="shared" si="344"/>
        <v>0</v>
      </c>
      <c r="BH295" s="512">
        <f t="shared" si="411"/>
        <v>350.90000000000003</v>
      </c>
      <c r="BI295" s="400"/>
      <c r="BJ295" s="44">
        <f t="shared" si="412"/>
        <v>0</v>
      </c>
      <c r="BK295" s="512">
        <f t="shared" si="413"/>
        <v>366.84999999999997</v>
      </c>
      <c r="BL295" s="400"/>
      <c r="BM295" s="210">
        <f t="shared" si="414"/>
        <v>0</v>
      </c>
      <c r="BN295" s="512">
        <f t="shared" si="415"/>
        <v>382.8</v>
      </c>
      <c r="BO295" s="397">
        <f t="shared" si="416"/>
        <v>0</v>
      </c>
      <c r="BP295" s="210">
        <f t="shared" si="417"/>
        <v>0</v>
      </c>
      <c r="BQ295" s="44">
        <f t="shared" si="418"/>
        <v>0</v>
      </c>
      <c r="BR295" s="70">
        <v>2436</v>
      </c>
      <c r="BS295" s="3"/>
      <c r="JY295" s="3"/>
      <c r="JZ295" s="3"/>
      <c r="KA295" s="3"/>
      <c r="KB295" s="3"/>
      <c r="KC295" s="3"/>
      <c r="KD295" s="3"/>
      <c r="KE295" s="3"/>
      <c r="KF295" s="3"/>
      <c r="KG295" s="3"/>
    </row>
    <row r="296" spans="1:293" ht="13" customHeight="1">
      <c r="A296" s="44" t="str">
        <f>"SQ6"&amp;REPT(0,4-LEN(BR296))&amp;BR296</f>
        <v>SQ62433</v>
      </c>
      <c r="B296" s="228" t="s">
        <v>1423</v>
      </c>
      <c r="C296" s="228" t="s">
        <v>1448</v>
      </c>
      <c r="D296" s="228" t="s">
        <v>1504</v>
      </c>
      <c r="E296" s="467"/>
      <c r="F296" s="615" t="s">
        <v>1789</v>
      </c>
      <c r="G296" s="654" t="s">
        <v>2174</v>
      </c>
      <c r="H296" s="617" t="s">
        <v>79</v>
      </c>
      <c r="I296" s="623" t="s">
        <v>1819</v>
      </c>
      <c r="J296" s="635" t="s">
        <v>1796</v>
      </c>
      <c r="K296" s="636" t="s">
        <v>1797</v>
      </c>
      <c r="L296" s="635" t="s">
        <v>1814</v>
      </c>
      <c r="M296" s="628">
        <v>2.25</v>
      </c>
      <c r="N296" s="44">
        <v>1</v>
      </c>
      <c r="O296" s="210"/>
      <c r="P296" s="210"/>
      <c r="Q296" s="49"/>
      <c r="R296" s="123"/>
      <c r="S296" s="51"/>
      <c r="T296" s="52"/>
      <c r="U296" s="124"/>
      <c r="V296" s="54"/>
      <c r="W296" s="55"/>
      <c r="X296" s="56"/>
      <c r="Y296" s="57"/>
      <c r="Z296" s="58"/>
      <c r="AA296" s="125"/>
      <c r="AB296" s="69"/>
      <c r="AC296" s="69"/>
      <c r="AD296" s="213">
        <f t="shared" si="338"/>
        <v>0</v>
      </c>
      <c r="AE296" s="61">
        <f>N296*AD296</f>
        <v>0</v>
      </c>
      <c r="AF296" s="62"/>
      <c r="AG296" s="62"/>
      <c r="AH296" s="63"/>
      <c r="AI296" s="62"/>
      <c r="AJ296" s="62"/>
      <c r="AK296" s="62"/>
      <c r="AL296" s="516"/>
      <c r="AM296" s="510"/>
      <c r="AN296" s="62">
        <f>ROUND(CEILING(AR296*('Summary '!$J$4/100+1),5),0)-1</f>
        <v>389</v>
      </c>
      <c r="AO296" s="63">
        <f>IF(P296=TRUE,-0.05,0)</f>
        <v>0</v>
      </c>
      <c r="AP296" s="63">
        <f>IF(O296=TRUE,0.15,0)</f>
        <v>0</v>
      </c>
      <c r="AQ296" s="63"/>
      <c r="AR296" s="590">
        <v>319</v>
      </c>
      <c r="AS296" s="62"/>
      <c r="AT296" s="514"/>
      <c r="AU296" s="515"/>
      <c r="AV296" s="511">
        <f t="shared" si="406"/>
        <v>319</v>
      </c>
      <c r="AW296" s="511">
        <f t="shared" si="407"/>
        <v>319</v>
      </c>
      <c r="AX296" s="64"/>
      <c r="AY296" s="65"/>
      <c r="AZ296" s="66"/>
      <c r="BA296" s="126"/>
      <c r="BB296" s="291"/>
      <c r="BC296" s="45">
        <f t="shared" si="408"/>
        <v>0</v>
      </c>
      <c r="BD296" s="44">
        <f t="shared" si="409"/>
        <v>0</v>
      </c>
      <c r="BE296" s="512">
        <f t="shared" si="410"/>
        <v>334.95</v>
      </c>
      <c r="BF296" s="311"/>
      <c r="BG296" s="210">
        <f t="shared" si="344"/>
        <v>0</v>
      </c>
      <c r="BH296" s="512">
        <f t="shared" si="411"/>
        <v>350.90000000000003</v>
      </c>
      <c r="BI296" s="400"/>
      <c r="BJ296" s="44">
        <f t="shared" si="412"/>
        <v>0</v>
      </c>
      <c r="BK296" s="512">
        <f t="shared" si="413"/>
        <v>366.84999999999997</v>
      </c>
      <c r="BL296" s="400"/>
      <c r="BM296" s="210">
        <f t="shared" si="414"/>
        <v>0</v>
      </c>
      <c r="BN296" s="512">
        <f t="shared" si="415"/>
        <v>382.8</v>
      </c>
      <c r="BO296" s="397">
        <f t="shared" si="416"/>
        <v>0</v>
      </c>
      <c r="BP296" s="210">
        <f t="shared" si="417"/>
        <v>0</v>
      </c>
      <c r="BQ296" s="44">
        <f t="shared" si="418"/>
        <v>0</v>
      </c>
      <c r="BR296" s="70">
        <v>2433</v>
      </c>
      <c r="BS296" s="3"/>
      <c r="JY296" s="3"/>
      <c r="JZ296" s="3"/>
      <c r="KA296" s="3"/>
      <c r="KB296" s="3"/>
      <c r="KC296" s="3"/>
      <c r="KD296" s="3"/>
      <c r="KE296" s="3"/>
      <c r="KF296" s="3"/>
      <c r="KG296" s="3"/>
    </row>
    <row r="297" spans="1:293" ht="13" customHeight="1">
      <c r="A297" s="44" t="str">
        <f t="shared" ref="A297" si="431">"SQ6"&amp;REPT(0,4-LEN(BR297))&amp;BR297</f>
        <v>SQ62437</v>
      </c>
      <c r="B297" s="228" t="s">
        <v>1423</v>
      </c>
      <c r="C297" s="228" t="s">
        <v>1449</v>
      </c>
      <c r="D297" s="228" t="s">
        <v>1504</v>
      </c>
      <c r="E297" s="467"/>
      <c r="F297" s="615" t="s">
        <v>1789</v>
      </c>
      <c r="G297" s="654" t="s">
        <v>2175</v>
      </c>
      <c r="H297" s="617" t="s">
        <v>79</v>
      </c>
      <c r="I297" s="623" t="s">
        <v>1819</v>
      </c>
      <c r="J297" s="635" t="s">
        <v>1796</v>
      </c>
      <c r="K297" s="636" t="s">
        <v>1797</v>
      </c>
      <c r="L297" s="635" t="s">
        <v>1814</v>
      </c>
      <c r="M297" s="628">
        <v>2.9</v>
      </c>
      <c r="N297" s="44">
        <v>1</v>
      </c>
      <c r="O297" s="210"/>
      <c r="P297" s="210"/>
      <c r="Q297" s="49"/>
      <c r="R297" s="123"/>
      <c r="S297" s="51"/>
      <c r="T297" s="52"/>
      <c r="U297" s="124"/>
      <c r="V297" s="54"/>
      <c r="W297" s="55"/>
      <c r="X297" s="56"/>
      <c r="Y297" s="57"/>
      <c r="Z297" s="58"/>
      <c r="AA297" s="125"/>
      <c r="AB297" s="69"/>
      <c r="AC297" s="69"/>
      <c r="AD297" s="213">
        <f t="shared" si="338"/>
        <v>0</v>
      </c>
      <c r="AE297" s="61">
        <f t="shared" ref="AE297" si="432">N297*AD297</f>
        <v>0</v>
      </c>
      <c r="AF297" s="62"/>
      <c r="AG297" s="62"/>
      <c r="AH297" s="63"/>
      <c r="AI297" s="62"/>
      <c r="AJ297" s="62"/>
      <c r="AK297" s="62"/>
      <c r="AL297" s="516"/>
      <c r="AM297" s="510"/>
      <c r="AN297" s="62">
        <f>ROUND(CEILING(AR297*('Summary '!$J$4/100+1),5),0)-1</f>
        <v>389</v>
      </c>
      <c r="AO297" s="63">
        <f t="shared" ref="AO297" si="433">IF(P297=TRUE,-0.05,0)</f>
        <v>0</v>
      </c>
      <c r="AP297" s="63">
        <f t="shared" ref="AP297" si="434">IF(O297=TRUE,0.15,0)</f>
        <v>0</v>
      </c>
      <c r="AQ297" s="63"/>
      <c r="AR297" s="590">
        <v>319</v>
      </c>
      <c r="AS297" s="62"/>
      <c r="AT297" s="514"/>
      <c r="AU297" s="515"/>
      <c r="AV297" s="511">
        <f t="shared" si="406"/>
        <v>319</v>
      </c>
      <c r="AW297" s="511">
        <f t="shared" si="407"/>
        <v>319</v>
      </c>
      <c r="AX297" s="64"/>
      <c r="AY297" s="65"/>
      <c r="AZ297" s="66"/>
      <c r="BA297" s="126"/>
      <c r="BB297" s="291"/>
      <c r="BC297" s="45">
        <f t="shared" si="408"/>
        <v>0</v>
      </c>
      <c r="BD297" s="44">
        <f t="shared" si="409"/>
        <v>0</v>
      </c>
      <c r="BE297" s="512">
        <f t="shared" si="410"/>
        <v>334.95</v>
      </c>
      <c r="BF297" s="311"/>
      <c r="BG297" s="210">
        <f t="shared" si="344"/>
        <v>0</v>
      </c>
      <c r="BH297" s="512">
        <f t="shared" si="411"/>
        <v>350.90000000000003</v>
      </c>
      <c r="BI297" s="400"/>
      <c r="BJ297" s="44">
        <f t="shared" si="412"/>
        <v>0</v>
      </c>
      <c r="BK297" s="512">
        <f t="shared" si="413"/>
        <v>366.84999999999997</v>
      </c>
      <c r="BL297" s="400"/>
      <c r="BM297" s="210">
        <f t="shared" si="414"/>
        <v>0</v>
      </c>
      <c r="BN297" s="512">
        <f t="shared" si="415"/>
        <v>382.8</v>
      </c>
      <c r="BO297" s="397">
        <f t="shared" si="416"/>
        <v>0</v>
      </c>
      <c r="BP297" s="210">
        <f t="shared" si="417"/>
        <v>0</v>
      </c>
      <c r="BQ297" s="44">
        <f t="shared" si="418"/>
        <v>0</v>
      </c>
      <c r="BR297" s="70">
        <v>2437</v>
      </c>
      <c r="BS297" s="3"/>
      <c r="JY297" s="3"/>
      <c r="JZ297" s="3"/>
      <c r="KA297" s="3"/>
      <c r="KB297" s="3"/>
      <c r="KC297" s="3"/>
      <c r="KD297" s="3"/>
      <c r="KE297" s="3"/>
      <c r="KF297" s="3"/>
      <c r="KG297" s="3"/>
    </row>
    <row r="298" spans="1:293" ht="13" customHeight="1">
      <c r="A298" s="44" t="str">
        <f>"SQ6"&amp;REPT(0,4-LEN(BR298))&amp;BR298</f>
        <v>SQ62434</v>
      </c>
      <c r="B298" s="228" t="s">
        <v>1423</v>
      </c>
      <c r="C298" s="228" t="s">
        <v>1450</v>
      </c>
      <c r="D298" s="228" t="s">
        <v>1504</v>
      </c>
      <c r="E298" s="467"/>
      <c r="F298" s="615" t="s">
        <v>1789</v>
      </c>
      <c r="G298" s="654" t="s">
        <v>2176</v>
      </c>
      <c r="H298" s="617" t="s">
        <v>79</v>
      </c>
      <c r="I298" s="623" t="s">
        <v>1819</v>
      </c>
      <c r="J298" s="635" t="s">
        <v>1796</v>
      </c>
      <c r="K298" s="636" t="s">
        <v>1797</v>
      </c>
      <c r="L298" s="635" t="s">
        <v>1814</v>
      </c>
      <c r="M298" s="628">
        <v>2.7</v>
      </c>
      <c r="N298" s="44">
        <v>1</v>
      </c>
      <c r="O298" s="210"/>
      <c r="P298" s="210"/>
      <c r="Q298" s="49"/>
      <c r="R298" s="123"/>
      <c r="S298" s="51"/>
      <c r="T298" s="52"/>
      <c r="U298" s="124"/>
      <c r="V298" s="54"/>
      <c r="W298" s="55"/>
      <c r="X298" s="56"/>
      <c r="Y298" s="57"/>
      <c r="Z298" s="58"/>
      <c r="AA298" s="125"/>
      <c r="AB298" s="69"/>
      <c r="AC298" s="69"/>
      <c r="AD298" s="213">
        <f t="shared" si="338"/>
        <v>0</v>
      </c>
      <c r="AE298" s="61">
        <f>N298*AD298</f>
        <v>0</v>
      </c>
      <c r="AF298" s="62"/>
      <c r="AG298" s="62"/>
      <c r="AH298" s="63"/>
      <c r="AI298" s="62"/>
      <c r="AJ298" s="62"/>
      <c r="AK298" s="62"/>
      <c r="AL298" s="516"/>
      <c r="AM298" s="510"/>
      <c r="AN298" s="62">
        <f>ROUND(CEILING(AR298*('Summary '!$J$4/100+1),5),0)-1</f>
        <v>389</v>
      </c>
      <c r="AO298" s="63">
        <f>IF(P298=TRUE,-0.05,0)</f>
        <v>0</v>
      </c>
      <c r="AP298" s="63">
        <f>IF(O298=TRUE,0.15,0)</f>
        <v>0</v>
      </c>
      <c r="AQ298" s="63"/>
      <c r="AR298" s="590">
        <v>319</v>
      </c>
      <c r="AS298" s="62"/>
      <c r="AT298" s="514"/>
      <c r="AU298" s="515"/>
      <c r="AV298" s="511">
        <f t="shared" si="406"/>
        <v>319</v>
      </c>
      <c r="AW298" s="511">
        <f t="shared" si="407"/>
        <v>319</v>
      </c>
      <c r="AX298" s="64"/>
      <c r="AY298" s="65"/>
      <c r="AZ298" s="66"/>
      <c r="BA298" s="126"/>
      <c r="BB298" s="291"/>
      <c r="BC298" s="45">
        <f t="shared" si="408"/>
        <v>0</v>
      </c>
      <c r="BD298" s="44">
        <f t="shared" si="409"/>
        <v>0</v>
      </c>
      <c r="BE298" s="512">
        <f t="shared" si="410"/>
        <v>334.95</v>
      </c>
      <c r="BF298" s="311"/>
      <c r="BG298" s="210">
        <f t="shared" si="344"/>
        <v>0</v>
      </c>
      <c r="BH298" s="512">
        <f t="shared" si="411"/>
        <v>350.90000000000003</v>
      </c>
      <c r="BI298" s="400"/>
      <c r="BJ298" s="44">
        <f t="shared" si="412"/>
        <v>0</v>
      </c>
      <c r="BK298" s="512">
        <f t="shared" si="413"/>
        <v>366.84999999999997</v>
      </c>
      <c r="BL298" s="400"/>
      <c r="BM298" s="210">
        <f t="shared" si="414"/>
        <v>0</v>
      </c>
      <c r="BN298" s="512">
        <f t="shared" si="415"/>
        <v>382.8</v>
      </c>
      <c r="BO298" s="397">
        <f t="shared" si="416"/>
        <v>0</v>
      </c>
      <c r="BP298" s="210">
        <f t="shared" si="417"/>
        <v>0</v>
      </c>
      <c r="BQ298" s="44">
        <f t="shared" si="418"/>
        <v>0</v>
      </c>
      <c r="BR298" s="70">
        <v>2434</v>
      </c>
      <c r="BS298" s="3"/>
      <c r="JY298" s="3"/>
      <c r="JZ298" s="3"/>
      <c r="KA298" s="3"/>
      <c r="KB298" s="3"/>
      <c r="KC298" s="3"/>
      <c r="KD298" s="3"/>
      <c r="KE298" s="3"/>
      <c r="KF298" s="3"/>
      <c r="KG298" s="3"/>
    </row>
    <row r="299" spans="1:293" ht="13" customHeight="1">
      <c r="A299" s="159"/>
      <c r="B299" s="159"/>
      <c r="C299" s="127"/>
      <c r="D299" s="127"/>
      <c r="E299" s="252"/>
      <c r="F299" s="146"/>
      <c r="G299" s="146"/>
      <c r="H299" s="146"/>
      <c r="I299" s="633"/>
      <c r="J299" s="633"/>
      <c r="K299" s="633"/>
      <c r="L299" s="633"/>
      <c r="M299" s="146"/>
      <c r="N299" s="129"/>
      <c r="O299" s="254"/>
      <c r="P299" s="254"/>
      <c r="Q299" s="246"/>
      <c r="R299" s="130"/>
      <c r="S299" s="130"/>
      <c r="T299" s="130"/>
      <c r="U299" s="131"/>
      <c r="V299" s="130"/>
      <c r="W299" s="130"/>
      <c r="X299" s="132"/>
      <c r="Y299" s="130"/>
      <c r="Z299" s="132"/>
      <c r="AA299" s="132"/>
      <c r="AB299" s="135"/>
      <c r="AC299" s="135"/>
      <c r="AD299" s="133"/>
      <c r="AE299" s="133"/>
      <c r="AF299" s="133"/>
      <c r="AG299" s="133"/>
      <c r="AH299" s="133"/>
      <c r="AI299" s="133"/>
      <c r="AJ299" s="258"/>
      <c r="AK299" s="258"/>
      <c r="AL299" s="258"/>
      <c r="AM299" s="258"/>
      <c r="AN299" s="133"/>
      <c r="AO299" s="258"/>
      <c r="AP299" s="258"/>
      <c r="AQ299" s="258"/>
      <c r="AR299" s="133"/>
      <c r="AS299" s="552"/>
      <c r="AT299" s="552"/>
      <c r="AU299" s="552"/>
      <c r="AV299" s="552"/>
      <c r="AW299" s="529"/>
      <c r="AX299" s="135"/>
      <c r="AY299" s="135"/>
      <c r="AZ299" s="135"/>
      <c r="BA299" s="136"/>
      <c r="BB299" s="135"/>
      <c r="BC299" s="137"/>
      <c r="BD299" s="137"/>
      <c r="BE299" s="138"/>
      <c r="BF299" s="552"/>
      <c r="BG299" s="137"/>
      <c r="BH299" s="138"/>
      <c r="BI299" s="552"/>
      <c r="BJ299" s="137"/>
      <c r="BK299" s="138"/>
      <c r="BL299" s="552"/>
      <c r="BM299" s="137"/>
      <c r="BN299" s="138"/>
      <c r="BO299" s="138"/>
      <c r="BP299" s="129"/>
      <c r="BQ299" s="147"/>
      <c r="BR299" s="148"/>
      <c r="JY299" s="3"/>
      <c r="JZ299" s="3"/>
      <c r="KA299" s="3"/>
      <c r="KB299" s="3"/>
      <c r="KC299" s="3"/>
      <c r="KD299" s="3"/>
      <c r="KE299" s="3"/>
      <c r="KF299" s="3"/>
      <c r="KG299" s="3"/>
    </row>
    <row r="300" spans="1:293" ht="13.5" customHeight="1"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</row>
    <row r="301" spans="1:293" ht="13.5" customHeight="1">
      <c r="KC301" s="3"/>
      <c r="KD301" s="3"/>
      <c r="KE301" s="3"/>
      <c r="KF301" s="3"/>
      <c r="KG301" s="3"/>
    </row>
    <row r="302" spans="1:293" ht="13.5" customHeight="1">
      <c r="KC302" s="3"/>
      <c r="KD302" s="3"/>
      <c r="KE302" s="3"/>
      <c r="KF302" s="3"/>
      <c r="KG302" s="3"/>
    </row>
    <row r="303" spans="1:293" ht="13.5" customHeight="1">
      <c r="KC303" s="3"/>
      <c r="KD303" s="3"/>
      <c r="KE303" s="3"/>
      <c r="KF303" s="3"/>
      <c r="KG303" s="3"/>
    </row>
    <row r="304" spans="1:293" ht="13.5" customHeight="1">
      <c r="KC304" s="3"/>
      <c r="KD304" s="3"/>
      <c r="KE304" s="3"/>
      <c r="KF304" s="3"/>
      <c r="KG304" s="3"/>
    </row>
    <row r="305" spans="289:293" ht="13.5" customHeight="1">
      <c r="KC305" s="3"/>
      <c r="KD305" s="3"/>
      <c r="KE305" s="3"/>
      <c r="KF305" s="3"/>
      <c r="KG305" s="3"/>
    </row>
    <row r="306" spans="289:293" ht="13.5" customHeight="1">
      <c r="KC306" s="3"/>
      <c r="KD306" s="3"/>
      <c r="KE306" s="3"/>
      <c r="KF306" s="3"/>
      <c r="KG306" s="3"/>
    </row>
    <row r="307" spans="289:293" ht="13.5" customHeight="1">
      <c r="KC307" s="3"/>
      <c r="KD307" s="3"/>
      <c r="KE307" s="3"/>
      <c r="KF307" s="3"/>
      <c r="KG307" s="3"/>
    </row>
    <row r="308" spans="289:293" ht="13.5" customHeight="1">
      <c r="KC308" s="3"/>
      <c r="KD308" s="3"/>
      <c r="KE308" s="3"/>
      <c r="KF308" s="3"/>
      <c r="KG308" s="3"/>
    </row>
    <row r="309" spans="289:293" ht="13.5" customHeight="1">
      <c r="KC309" s="3"/>
      <c r="KD309" s="3"/>
      <c r="KE309" s="3"/>
      <c r="KF309" s="3"/>
      <c r="KG309" s="3"/>
    </row>
    <row r="310" spans="289:293" ht="13.5" customHeight="1">
      <c r="KC310" s="3"/>
      <c r="KD310" s="3"/>
      <c r="KE310" s="3"/>
      <c r="KF310" s="3"/>
      <c r="KG310" s="3"/>
    </row>
    <row r="311" spans="289:293" ht="13.5" customHeight="1">
      <c r="KC311" s="3"/>
      <c r="KD311" s="3"/>
      <c r="KE311" s="3"/>
      <c r="KF311" s="3"/>
      <c r="KG311" s="3"/>
    </row>
    <row r="312" spans="289:293" ht="13.5" customHeight="1">
      <c r="KC312" s="3"/>
      <c r="KD312" s="3"/>
      <c r="KE312" s="3"/>
      <c r="KF312" s="3"/>
      <c r="KG312" s="3"/>
    </row>
    <row r="313" spans="289:293" ht="13.5" customHeight="1">
      <c r="KC313" s="3"/>
      <c r="KD313" s="3"/>
      <c r="KE313" s="3"/>
      <c r="KF313" s="3"/>
      <c r="KG313" s="3"/>
    </row>
    <row r="314" spans="289:293" ht="13.5" customHeight="1">
      <c r="KC314" s="3"/>
      <c r="KD314" s="3"/>
      <c r="KE314" s="3"/>
      <c r="KF314" s="3"/>
      <c r="KG314" s="3"/>
    </row>
    <row r="315" spans="289:293" ht="13.5" customHeight="1">
      <c r="KC315" s="3"/>
      <c r="KD315" s="3"/>
      <c r="KE315" s="3"/>
      <c r="KF315" s="3"/>
      <c r="KG315" s="3"/>
    </row>
    <row r="316" spans="289:293" ht="13.5" customHeight="1">
      <c r="KC316" s="3"/>
      <c r="KD316" s="3"/>
      <c r="KE316" s="3"/>
      <c r="KF316" s="3"/>
      <c r="KG316" s="3"/>
    </row>
    <row r="317" spans="289:293" ht="13.5" customHeight="1">
      <c r="KC317" s="3"/>
      <c r="KD317" s="3"/>
      <c r="KE317" s="3"/>
      <c r="KF317" s="3"/>
      <c r="KG317" s="3"/>
    </row>
    <row r="318" spans="289:293" ht="13.5" customHeight="1">
      <c r="KC318" s="3"/>
      <c r="KD318" s="3"/>
      <c r="KE318" s="3"/>
      <c r="KF318" s="3"/>
      <c r="KG318" s="3"/>
    </row>
    <row r="319" spans="289:293" ht="13.5" customHeight="1">
      <c r="KC319" s="3"/>
      <c r="KD319" s="3"/>
      <c r="KE319" s="3"/>
      <c r="KF319" s="3"/>
      <c r="KG319" s="3"/>
    </row>
    <row r="320" spans="289:293" ht="13.5" customHeight="1">
      <c r="KC320" s="3"/>
      <c r="KD320" s="3"/>
      <c r="KE320" s="3"/>
      <c r="KF320" s="3"/>
      <c r="KG320" s="3"/>
    </row>
    <row r="321" spans="289:293" ht="13.5" customHeight="1">
      <c r="KC321" s="3"/>
      <c r="KD321" s="3"/>
      <c r="KE321" s="3"/>
      <c r="KF321" s="3"/>
      <c r="KG321" s="3"/>
    </row>
    <row r="322" spans="289:293" ht="13.5" customHeight="1">
      <c r="KC322" s="3"/>
      <c r="KD322" s="3"/>
      <c r="KE322" s="3"/>
      <c r="KF322" s="3"/>
      <c r="KG322" s="3"/>
    </row>
    <row r="323" spans="289:293" ht="13.5" customHeight="1">
      <c r="KC323" s="3"/>
      <c r="KD323" s="3"/>
      <c r="KE323" s="3"/>
      <c r="KF323" s="3"/>
      <c r="KG323" s="3"/>
    </row>
    <row r="324" spans="289:293" ht="13.5" customHeight="1">
      <c r="KC324" s="3"/>
      <c r="KD324" s="3"/>
      <c r="KE324" s="3"/>
      <c r="KF324" s="3"/>
      <c r="KG324" s="3"/>
    </row>
    <row r="325" spans="289:293" ht="13.5" customHeight="1">
      <c r="KC325" s="3"/>
      <c r="KD325" s="3"/>
      <c r="KE325" s="3"/>
      <c r="KF325" s="3"/>
      <c r="KG325" s="3"/>
    </row>
    <row r="326" spans="289:293" ht="13.5" customHeight="1">
      <c r="KC326" s="3"/>
      <c r="KD326" s="3"/>
      <c r="KE326" s="3"/>
      <c r="KF326" s="3"/>
      <c r="KG326" s="3"/>
    </row>
    <row r="327" spans="289:293" ht="13.5" customHeight="1">
      <c r="KC327" s="3"/>
      <c r="KD327" s="3"/>
      <c r="KE327" s="3"/>
      <c r="KF327" s="3"/>
      <c r="KG327" s="3"/>
    </row>
    <row r="328" spans="289:293" ht="13.5" customHeight="1">
      <c r="KC328" s="3"/>
      <c r="KD328" s="3"/>
      <c r="KE328" s="3"/>
      <c r="KF328" s="3"/>
      <c r="KG328" s="3"/>
    </row>
    <row r="329" spans="289:293" ht="13.5" customHeight="1">
      <c r="KC329" s="3"/>
      <c r="KD329" s="3"/>
      <c r="KE329" s="3"/>
      <c r="KF329" s="3"/>
      <c r="KG329" s="3"/>
    </row>
    <row r="330" spans="289:293" ht="13.5" customHeight="1">
      <c r="KC330" s="3"/>
      <c r="KD330" s="3"/>
      <c r="KE330" s="3"/>
      <c r="KF330" s="3"/>
      <c r="KG330" s="3"/>
    </row>
    <row r="331" spans="289:293" ht="13.5" customHeight="1">
      <c r="KC331" s="3"/>
      <c r="KD331" s="3"/>
      <c r="KE331" s="3"/>
      <c r="KF331" s="3"/>
      <c r="KG331" s="3"/>
    </row>
    <row r="332" spans="289:293" ht="13.5" customHeight="1">
      <c r="KC332" s="3"/>
      <c r="KD332" s="3"/>
      <c r="KE332" s="3"/>
      <c r="KF332" s="3"/>
      <c r="KG332" s="3"/>
    </row>
    <row r="333" spans="289:293" ht="13.5" customHeight="1">
      <c r="KC333" s="3"/>
      <c r="KD333" s="3"/>
      <c r="KE333" s="3"/>
      <c r="KF333" s="3"/>
      <c r="KG333" s="3"/>
    </row>
    <row r="334" spans="289:293" ht="13.5" customHeight="1">
      <c r="KC334" s="3"/>
      <c r="KD334" s="3"/>
      <c r="KE334" s="3"/>
      <c r="KF334" s="3"/>
      <c r="KG334" s="3"/>
    </row>
    <row r="335" spans="289:293" ht="13.5" customHeight="1">
      <c r="KC335" s="3"/>
      <c r="KD335" s="3"/>
      <c r="KE335" s="3"/>
      <c r="KF335" s="3"/>
      <c r="KG335" s="3"/>
    </row>
    <row r="336" spans="289:293" ht="13.5" customHeight="1">
      <c r="KC336" s="3"/>
      <c r="KD336" s="3"/>
      <c r="KE336" s="3"/>
      <c r="KF336" s="3"/>
      <c r="KG336" s="3"/>
    </row>
    <row r="337" spans="289:293" ht="13.5" customHeight="1">
      <c r="KC337" s="3"/>
      <c r="KD337" s="3"/>
      <c r="KE337" s="3"/>
      <c r="KF337" s="3"/>
      <c r="KG337" s="3"/>
    </row>
    <row r="338" spans="289:293" ht="13.5" customHeight="1">
      <c r="KC338" s="3"/>
      <c r="KD338" s="3"/>
      <c r="KE338" s="3"/>
      <c r="KF338" s="3"/>
      <c r="KG338" s="3"/>
    </row>
    <row r="339" spans="289:293" ht="13.5" customHeight="1">
      <c r="KC339" s="3"/>
      <c r="KD339" s="3"/>
      <c r="KE339" s="3"/>
      <c r="KF339" s="3"/>
      <c r="KG339" s="3"/>
    </row>
    <row r="340" spans="289:293" ht="13.5" customHeight="1">
      <c r="KC340" s="3"/>
      <c r="KD340" s="3"/>
      <c r="KE340" s="3"/>
      <c r="KF340" s="3"/>
      <c r="KG340" s="3"/>
    </row>
    <row r="341" spans="289:293" ht="13.5" customHeight="1">
      <c r="KC341" s="3"/>
      <c r="KD341" s="3"/>
      <c r="KE341" s="3"/>
      <c r="KF341" s="3"/>
      <c r="KG341" s="3"/>
    </row>
    <row r="342" spans="289:293" ht="13.5" customHeight="1">
      <c r="KC342" s="3"/>
      <c r="KD342" s="3"/>
      <c r="KE342" s="3"/>
      <c r="KF342" s="3"/>
      <c r="KG342" s="3"/>
    </row>
    <row r="343" spans="289:293" ht="13.5" customHeight="1">
      <c r="KC343" s="3"/>
      <c r="KD343" s="3"/>
      <c r="KE343" s="3"/>
      <c r="KF343" s="3"/>
      <c r="KG343" s="3"/>
    </row>
    <row r="344" spans="289:293" ht="13.5" customHeight="1">
      <c r="KC344" s="3"/>
      <c r="KD344" s="3"/>
      <c r="KE344" s="3"/>
      <c r="KF344" s="3"/>
      <c r="KG344" s="3"/>
    </row>
    <row r="345" spans="289:293" ht="13.5" customHeight="1">
      <c r="KC345" s="3"/>
      <c r="KD345" s="3"/>
      <c r="KE345" s="3"/>
      <c r="KF345" s="3"/>
      <c r="KG345" s="3"/>
    </row>
    <row r="346" spans="289:293" ht="13.5" customHeight="1">
      <c r="KC346" s="3"/>
      <c r="KD346" s="3"/>
      <c r="KE346" s="3"/>
      <c r="KF346" s="3"/>
      <c r="KG346" s="3"/>
    </row>
    <row r="347" spans="289:293" ht="13.5" customHeight="1">
      <c r="KC347" s="3"/>
      <c r="KD347" s="3"/>
      <c r="KE347" s="3"/>
      <c r="KF347" s="3"/>
      <c r="KG347" s="3"/>
    </row>
    <row r="348" spans="289:293" ht="13.5" customHeight="1">
      <c r="KC348" s="3"/>
      <c r="KD348" s="3"/>
      <c r="KE348" s="3"/>
      <c r="KF348" s="3"/>
      <c r="KG348" s="3"/>
    </row>
    <row r="349" spans="289:293" ht="13.5" customHeight="1">
      <c r="KC349" s="3"/>
      <c r="KD349" s="3"/>
      <c r="KE349" s="3"/>
      <c r="KF349" s="3"/>
      <c r="KG349" s="3"/>
    </row>
    <row r="350" spans="289:293" ht="13.5" customHeight="1">
      <c r="KC350" s="3"/>
      <c r="KD350" s="3"/>
      <c r="KE350" s="3"/>
      <c r="KF350" s="3"/>
      <c r="KG350" s="3"/>
    </row>
    <row r="351" spans="289:293" ht="13.5" customHeight="1">
      <c r="KC351" s="3"/>
      <c r="KD351" s="3"/>
      <c r="KE351" s="3"/>
      <c r="KF351" s="3"/>
      <c r="KG351" s="3"/>
    </row>
    <row r="352" spans="289:293" ht="13.5" customHeight="1">
      <c r="KC352" s="3"/>
      <c r="KD352" s="3"/>
      <c r="KE352" s="3"/>
      <c r="KF352" s="3"/>
      <c r="KG352" s="3"/>
    </row>
    <row r="353" spans="289:293" ht="13.5" customHeight="1">
      <c r="KC353" s="3"/>
      <c r="KD353" s="3"/>
      <c r="KE353" s="3"/>
      <c r="KF353" s="3"/>
      <c r="KG353" s="3"/>
    </row>
    <row r="354" spans="289:293" ht="13.5" customHeight="1">
      <c r="KC354" s="3"/>
      <c r="KD354" s="3"/>
      <c r="KE354" s="3"/>
      <c r="KF354" s="3"/>
      <c r="KG354" s="3"/>
    </row>
    <row r="355" spans="289:293" ht="13.5" customHeight="1">
      <c r="KC355" s="3"/>
      <c r="KD355" s="3"/>
      <c r="KE355" s="3"/>
      <c r="KF355" s="3"/>
      <c r="KG355" s="3"/>
    </row>
    <row r="356" spans="289:293" ht="13.5" customHeight="1">
      <c r="KC356" s="3"/>
      <c r="KD356" s="3"/>
      <c r="KE356" s="3"/>
      <c r="KF356" s="3"/>
      <c r="KG356" s="3"/>
    </row>
    <row r="357" spans="289:293" ht="13.5" customHeight="1">
      <c r="KC357" s="3"/>
      <c r="KD357" s="3"/>
      <c r="KE357" s="3"/>
      <c r="KF357" s="3"/>
      <c r="KG357" s="3"/>
    </row>
    <row r="358" spans="289:293" ht="13.5" customHeight="1">
      <c r="KC358" s="3"/>
      <c r="KD358" s="3"/>
      <c r="KE358" s="3"/>
      <c r="KF358" s="3"/>
      <c r="KG358" s="3"/>
    </row>
    <row r="359" spans="289:293" ht="13.5" customHeight="1">
      <c r="KC359" s="3"/>
      <c r="KD359" s="3"/>
      <c r="KE359" s="3"/>
      <c r="KF359" s="3"/>
      <c r="KG359" s="3"/>
    </row>
    <row r="360" spans="289:293" ht="13.5" customHeight="1">
      <c r="KC360" s="3"/>
      <c r="KD360" s="3"/>
      <c r="KE360" s="3"/>
      <c r="KF360" s="3"/>
      <c r="KG360" s="3"/>
    </row>
    <row r="361" spans="289:293" ht="13.5" customHeight="1">
      <c r="KC361" s="3"/>
      <c r="KD361" s="3"/>
      <c r="KE361" s="3"/>
      <c r="KF361" s="3"/>
      <c r="KG361" s="3"/>
    </row>
    <row r="362" spans="289:293" ht="13.5" customHeight="1">
      <c r="KC362" s="3"/>
      <c r="KD362" s="3"/>
      <c r="KE362" s="3"/>
      <c r="KF362" s="3"/>
      <c r="KG362" s="3"/>
    </row>
    <row r="363" spans="289:293" ht="13.5" customHeight="1">
      <c r="KC363" s="3"/>
      <c r="KD363" s="3"/>
      <c r="KE363" s="3"/>
      <c r="KF363" s="3"/>
      <c r="KG363" s="3"/>
    </row>
    <row r="364" spans="289:293" ht="13.5" customHeight="1">
      <c r="KC364" s="3"/>
      <c r="KD364" s="3"/>
      <c r="KE364" s="3"/>
      <c r="KF364" s="3"/>
      <c r="KG364" s="3"/>
    </row>
    <row r="365" spans="289:293" ht="13.5" customHeight="1">
      <c r="KC365" s="3"/>
      <c r="KD365" s="3"/>
      <c r="KE365" s="3"/>
      <c r="KF365" s="3"/>
      <c r="KG365" s="3"/>
    </row>
    <row r="366" spans="289:293" ht="13.5" customHeight="1">
      <c r="KC366" s="3"/>
      <c r="KD366" s="3"/>
      <c r="KE366" s="3"/>
      <c r="KF366" s="3"/>
      <c r="KG366" s="3"/>
    </row>
    <row r="367" spans="289:293" ht="13.5" customHeight="1">
      <c r="KC367" s="3"/>
      <c r="KD367" s="3"/>
      <c r="KE367" s="3"/>
      <c r="KF367" s="3"/>
      <c r="KG367" s="3"/>
    </row>
  </sheetData>
  <sheetProtection algorithmName="SHA-512" hashValue="REE99cCl3esFXjAVWUE8UQ28azPfToorS0eicpJTvFb/mGeIZ2ktoyc4WiiwIWLv69Sf/WOi/xV5hXT28p4HRg==" saltValue="UFiAYU7A+IbNgKyAJUauhA==" spinCount="100000" sheet="1" formatCells="0" sort="0" autoFilter="0"/>
  <autoFilter ref="A6:BR299" xr:uid="{B8C96CE7-5A17-484C-A2E8-0E9F8719E8E2}"/>
  <phoneticPr fontId="26" type="noConversion"/>
  <conditionalFormatting sqref="AM161:AM170 AM123:AM136 AM8:AM24 AM69:AM100 AM172:AM204 AM206:AM261 AM263:AM272 AM274:AM283 AM285:AM298 AM26:AM67 AM102:AM121 AM138:AM159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{4A6345AB-EF23-8F4E-A7FC-81AB87D458B2}</x14:id>
        </ext>
      </extLst>
    </cfRule>
  </conditionalFormatting>
  <conditionalFormatting sqref="AT7:AU299">
    <cfRule type="dataBar" priority="3802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{7B438B17-2C98-F340-B05A-A929BDA00440}</x14:id>
        </ext>
      </extLst>
    </cfRule>
  </conditionalFormatting>
  <dataValidations count="3">
    <dataValidation type="whole" operator="greaterThan" allowBlank="1" showInputMessage="1" showErrorMessage="1" sqref="Q161:Q170 BL299 BB8:BB24 W25:W35 Q172:V204 AZ26:BA35 BM206:BM261 AA205:AC205 W171:W172 BB161:BB170 AA171:AC172 W16:W19 AZ150:BA159 AZ16:BA19 AX8:AY24 AA16:AC19 AA7:AC7 W7 AA25:AC35 Q69:Q100 AC8:AC15 AC20:AC24 BM172:BM204 AX161:AY170 AC161:AC170 BF26:BF35 AX206:AY251 BB206:BB251 Q206:V251 R205:W205 AC172:AC204 AX172:AY204 BB172:BB204 BM8:BM24 BJ8 AC36:AC59 BI299 BM161:BM170 Q285:Q296 BM285:BM298 Q293:AC298 BG285:BG298 Q281:Q283 R281:AC292 BF274:BG283 R299:AC299 BF69:BG100 BM123:BM136 Q123:Q136 AC206:AC261 BF285:BF299 BF16:BF19 BG8:BG24 R273:AC273 AX69:BB100 BF123:BG136 BF150:BF159 BG161:BG170 BG172:BG204 BG206:BG261 BF252:BF261 Q274:AC280 R262:AC268 Q264:AC264 Q263:Q268 Q266:AC266 Q268:AC272 BF263:BG272 BM263:BM272 BM274:BM283 AB263:AC272 AX263:BB272 Q252:AC261 AX252:BB261 AX123:BB136 AB285:AC299 AX285:BB299 AB274:AC283 AX274:BB283 AX26:AY67 BF60:BF67 AZ60:BA67 BB26:BB67 BG26:BG67 Q8:Q67 BM26:BM67 BM69:BM100 Q102:Q121 BF102:BG121 AX102:BB121 BM102:BM121 BG138:BG159 Q138:Q159 BB138:BB159 AX138:AY159 AC138:AC149 BM138:BM159 AA60:AC137 W60:W137 AA150:AC160 W150:W160 X7:Z251 R7:V171" xr:uid="{00000000-0002-0000-0600-000000000000}">
      <formula1>0</formula1>
    </dataValidation>
    <dataValidation type="whole" operator="greaterThan" allowBlank="1" showInputMessage="1" showErrorMessage="1" promptTitle="Color not matching!" prompt="The colour you have selected in the polyurethane does not match the colour in polyester, GRP and wood" sqref="W8:W15 W20:W24 AZ8:BA15 W172:W204 AZ20:BA24 AA20:AC24 W161:W170 AA161:AC170 AZ161:BA170 AA8:AC15 W206:W251 AZ206:BA251 AA206:AC251 AZ172:BA204 AA172:AC204 W36:W59 AZ36:BA59 AA36:AC59 AA138:AC149 AZ138:BA149 W138:W149" xr:uid="{1643CA4C-EB18-6646-AFD9-021458A35D85}">
      <formula1>0</formula1>
    </dataValidation>
    <dataValidation type="whole" operator="greaterThan" allowBlank="1" showInputMessage="1" showErrorMessage="1" promptTitle="Not available for this material!" prompt="The colour you have selected is not available in this material." sqref="BL8:BL24 BL206:BL261 BL69:BL100 BL161:BL170 BL172:BL204 BI8:BI24 BF36:BF59 BL102:BL121 BI161:BI170 BI172:BI204 BI206:BI261 BI285:BI298 BL285:BL298 BL274:BL283 BI274:BI283 BI26:BI67 BI123:BI136 BL123:BL136 BF161:BF170 BF20:BF24 BF172:BF204 BF206:BF251 BF8:BF15 BL263:BL272 BI263:BI272 BL26:BL67 BI69:BI100 BI102:BI121 BF138:BF149 BI138:BI159 BL138:BL159" xr:uid="{1B083302-335D-3646-825E-5006E2ADD9C4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6345AB-EF23-8F4E-A7FC-81AB87D458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AM161:AM170 AM123:AM136 AM8:AM24 AM69:AM100 AM172:AM204 AM206:AM261 AM263:AM272 AM274:AM283 AM285:AM298 AM26:AM67 AM102:AM121 AM138:AM159</xm:sqref>
        </x14:conditionalFormatting>
        <x14:conditionalFormatting xmlns:xm="http://schemas.microsoft.com/office/excel/2006/main">
          <x14:cfRule type="dataBar" id="{7B438B17-2C98-F340-B05A-A929BDA004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AT7:AU299</xm:sqref>
        </x14:conditionalFormatting>
        <x14:conditionalFormatting xmlns:xm="http://schemas.microsoft.com/office/excel/2006/main">
          <x14:cfRule type="expression" priority="939" id="{D245EE64-023E-464D-ADEB-89A8987A07E1}">
            <xm:f>Currency!$H$2="Dollar"</xm:f>
            <x14:dxf>
              <numFmt numFmtId="171" formatCode="[$$-409]#,##0.00"/>
            </x14:dxf>
          </x14:cfRule>
          <x14:cfRule type="expression" priority="940" id="{58DEFDB6-F1DB-6F4A-BBB4-F566C6C86F69}">
            <xm:f>Currency!$H$2="Pound"</xm:f>
            <x14:dxf>
              <numFmt numFmtId="177" formatCode="[$£-809]#,##0.00"/>
            </x14:dxf>
          </x14:cfRule>
          <x14:cfRule type="expression" priority="941" id="{2165E6D8-6190-084F-BD07-CDF36951E3DB}">
            <xm:f>Currency!$H$2="Franc"</xm:f>
            <x14:dxf>
              <numFmt numFmtId="178" formatCode="[$CHF]\ #,##0.00"/>
            </x14:dxf>
          </x14:cfRule>
          <x14:cfRule type="expression" priority="943" id="{23E74B20-CBD5-DE48-90AB-D76A76B2B335}">
            <xm:f>Currency!$H$2="Krone"</xm:f>
            <x14:dxf>
              <numFmt numFmtId="184" formatCode="[$kr-43B]\ #,##0.00"/>
            </x14:dxf>
          </x14:cfRule>
          <x14:cfRule type="expression" priority="944" id="{26A8DA3B-996C-B843-BA90-1A80EE9D5D3F}">
            <xm:f>Currency!$H$2="Koruna"</xm:f>
            <x14:dxf>
              <numFmt numFmtId="180" formatCode="#,##0.00\ [$Kč-405]"/>
            </x14:dxf>
          </x14:cfRule>
          <x14:cfRule type="expression" priority="945" id="{187DF3C9-8EBE-5A46-9406-E0649F4E08BA}">
            <xm:f>Currency!$H$2="Yen"</xm:f>
            <x14:dxf>
              <numFmt numFmtId="181" formatCode="[$¥-411]#,##0.00"/>
            </x14:dxf>
          </x14:cfRule>
          <x14:cfRule type="expression" priority="946" id="{20BFCCAC-37A8-424F-BC1B-7EEC0E535BE6}">
            <xm:f>Currency!$H$2="Yuan"</xm:f>
            <x14:dxf>
              <numFmt numFmtId="182" formatCode="[$¥-804]#,##0.00"/>
            </x14:dxf>
          </x14:cfRule>
          <x14:cfRule type="expression" priority="947" id="{8D47C7CE-53D5-4C48-83AE-4CF71AA01D8A}">
            <xm:f>Currency!$H$2="Won"</xm:f>
            <x14:dxf>
              <numFmt numFmtId="183" formatCode="[$₩-412]#,##0.00"/>
            </x14:dxf>
          </x14:cfRule>
          <xm:sqref>BN5:BO24 BH7:BH24 BK7:BK24 BE7:BE170 AW7:AW299 BG25:BP25 BH26:BH67 BK26:BK67 BN26:BO67 BF68:BP68 BH69:BH100 BK69:BK100 BN69:BO100 BF101:BP101 BH102:BH121 BK102:BK121 BN102:BO121 BF122:BP122 BH123:BH136 BK123:BK136 BN123:BO136 BG137:BP137 BH138:BH159 BK138:BK159 BN138:BO159 BG160:BP160 BH161:BH170 BK161:BK170 BN161:BO170 BE171:BP171 BH172:BH204 BK172:BK204 BN172:BO204 BE172:BE272 BG205:BP205 BH206:BH261 BK206:BK261 BN206:BO261 BF262:BP262 BH263:BH272 BK263:BK272 BN263:BO272 BE273:BP273 BH274:BH283 BK274:BK283 BN274:BO283 BE274:BE299 BF284:BQ284 BH285:BH299 BK285:BK299 BN285:BO299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L213"/>
  <sheetViews>
    <sheetView showGridLines="0" topLeftCell="C1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33203125" style="2" hidden="1" customWidth="1" outlineLevel="1"/>
    <col min="2" max="2" width="14.83203125" style="2" hidden="1" customWidth="1" outlineLevel="1"/>
    <col min="3" max="3" width="24.6640625" style="2" customWidth="1" collapsed="1"/>
    <col min="4" max="4" width="12.6640625" style="2" bestFit="1" customWidth="1"/>
    <col min="5" max="5" width="5" style="2" customWidth="1"/>
    <col min="6" max="6" width="9.1640625" style="2" hidden="1" customWidth="1" outlineLevel="1"/>
    <col min="7" max="7" width="14.1640625" style="2" customWidth="1" collapsed="1"/>
    <col min="8" max="9" width="12.33203125" style="2" hidden="1" customWidth="1" outlineLevel="1"/>
    <col min="10" max="10" width="41.83203125" style="2" hidden="1" customWidth="1" outlineLevel="1"/>
    <col min="11" max="11" width="24" style="2" hidden="1" customWidth="1" outlineLevel="1"/>
    <col min="12" max="12" width="12.33203125" style="2" hidden="1" customWidth="1" outlineLevel="1"/>
    <col min="13" max="13" width="9.1640625" style="2" hidden="1" customWidth="1" outlineLevel="1"/>
    <col min="14" max="14" width="5.1640625" style="2" bestFit="1" customWidth="1" collapsed="1"/>
    <col min="15" max="16" width="6.1640625" style="2" hidden="1" customWidth="1" outlineLevel="1"/>
    <col min="17" max="17" width="4.6640625" style="2" customWidth="1" collapsed="1"/>
    <col min="18" max="29" width="4.6640625" style="2" customWidth="1"/>
    <col min="30" max="30" width="5" style="2" customWidth="1"/>
    <col min="31" max="31" width="5.6640625" style="2" customWidth="1"/>
    <col min="32" max="34" width="11.6640625" style="2" hidden="1" customWidth="1" outlineLevel="1"/>
    <col min="35" max="41" width="10.83203125" style="2" hidden="1" customWidth="1" outlineLevel="1"/>
    <col min="42" max="43" width="12.83203125" style="2" hidden="1" customWidth="1" outlineLevel="1"/>
    <col min="44" max="44" width="10.83203125" style="2" hidden="1" customWidth="1" outlineLevel="1"/>
    <col min="45" max="48" width="12.33203125" style="2" hidden="1" customWidth="1" outlineLevel="1"/>
    <col min="49" max="49" width="12.33203125" style="2" customWidth="1" collapsed="1"/>
    <col min="50" max="54" width="4.6640625" style="2" customWidth="1"/>
    <col min="55" max="55" width="4.83203125" style="2" customWidth="1"/>
    <col min="56" max="56" width="5.6640625" style="2" customWidth="1"/>
    <col min="57" max="57" width="12.33203125" style="2" bestFit="1" customWidth="1"/>
    <col min="58" max="58" width="6.33203125" style="2" customWidth="1"/>
    <col min="59" max="59" width="5.6640625" style="2" customWidth="1"/>
    <col min="60" max="60" width="12.33203125" style="2" bestFit="1" customWidth="1"/>
    <col min="61" max="61" width="5.5" style="2" customWidth="1"/>
    <col min="62" max="62" width="5.6640625" style="2" customWidth="1"/>
    <col min="63" max="63" width="12.33203125" style="2" bestFit="1" customWidth="1"/>
    <col min="64" max="64" width="5.5" style="2" customWidth="1"/>
    <col min="65" max="65" width="5.6640625" style="2" customWidth="1"/>
    <col min="66" max="66" width="12.33203125" style="2" bestFit="1" customWidth="1"/>
    <col min="67" max="67" width="17.6640625" style="2" bestFit="1" customWidth="1"/>
    <col min="68" max="68" width="6.5" style="2" customWidth="1"/>
    <col min="69" max="69" width="8.83203125" style="2" customWidth="1"/>
    <col min="70" max="70" width="5" style="2" hidden="1" customWidth="1" outlineLevel="1"/>
    <col min="71" max="71" width="11.5" style="2" customWidth="1" collapsed="1"/>
    <col min="72" max="293" width="11.5" style="2" customWidth="1"/>
    <col min="294" max="16384" width="11.5" style="3"/>
  </cols>
  <sheetData>
    <row r="1" spans="1:298" ht="52">
      <c r="A1" s="28" t="s">
        <v>26</v>
      </c>
      <c r="B1" s="28" t="s">
        <v>69</v>
      </c>
      <c r="C1" s="121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370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6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</row>
    <row r="2" spans="1:298" ht="13" customHeight="1">
      <c r="A2" s="35"/>
      <c r="B2" s="709"/>
      <c r="C2" s="359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446" t="s">
        <v>1278</v>
      </c>
      <c r="O2" s="446"/>
      <c r="P2" s="446"/>
      <c r="Q2" s="438" t="s">
        <v>41</v>
      </c>
      <c r="R2" s="438" t="s">
        <v>42</v>
      </c>
      <c r="S2" s="438" t="s">
        <v>43</v>
      </c>
      <c r="T2" s="438" t="s">
        <v>44</v>
      </c>
      <c r="U2" s="438" t="s">
        <v>45</v>
      </c>
      <c r="V2" s="438" t="s">
        <v>46</v>
      </c>
      <c r="W2" s="438" t="s">
        <v>47</v>
      </c>
      <c r="X2" s="438" t="s">
        <v>48</v>
      </c>
      <c r="Y2" s="438" t="s">
        <v>49</v>
      </c>
      <c r="Z2" s="438" t="s">
        <v>50</v>
      </c>
      <c r="AA2" s="438" t="s">
        <v>51</v>
      </c>
      <c r="AB2" s="438"/>
      <c r="AC2" s="439"/>
      <c r="AD2" s="327"/>
      <c r="AE2" s="319"/>
      <c r="AF2" s="319"/>
      <c r="AG2" s="319"/>
      <c r="AH2" s="319"/>
      <c r="AI2" s="319"/>
      <c r="AJ2" s="319"/>
      <c r="AK2" s="34"/>
      <c r="AL2" s="319"/>
      <c r="AM2" s="34"/>
      <c r="AN2" s="319"/>
      <c r="AO2" s="319"/>
      <c r="AP2" s="319"/>
      <c r="AQ2" s="319"/>
      <c r="AR2" s="319"/>
      <c r="AS2" s="320"/>
      <c r="AT2" s="320"/>
      <c r="AU2" s="320"/>
      <c r="AV2" s="345"/>
      <c r="AW2" s="345"/>
      <c r="AX2" s="438" t="s">
        <v>52</v>
      </c>
      <c r="AY2" s="438" t="s">
        <v>44</v>
      </c>
      <c r="AZ2" s="438" t="s">
        <v>43</v>
      </c>
      <c r="BA2" s="438" t="s">
        <v>53</v>
      </c>
      <c r="BB2" s="438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</row>
    <row r="3" spans="1:298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446" t="s">
        <v>500</v>
      </c>
      <c r="O3" s="446"/>
      <c r="P3" s="446"/>
      <c r="Q3" s="438" t="s">
        <v>1281</v>
      </c>
      <c r="R3" s="438" t="s">
        <v>1283</v>
      </c>
      <c r="S3" s="438" t="s">
        <v>1279</v>
      </c>
      <c r="T3" s="438" t="s">
        <v>1284</v>
      </c>
      <c r="U3" s="438" t="s">
        <v>1288</v>
      </c>
      <c r="V3" s="438" t="s">
        <v>1287</v>
      </c>
      <c r="W3" s="438" t="s">
        <v>1285</v>
      </c>
      <c r="X3" s="438" t="s">
        <v>1289</v>
      </c>
      <c r="Y3" s="438" t="s">
        <v>1282</v>
      </c>
      <c r="Z3" s="438" t="s">
        <v>1280</v>
      </c>
      <c r="AA3" s="438" t="s">
        <v>1286</v>
      </c>
      <c r="AB3" s="438" t="s">
        <v>501</v>
      </c>
      <c r="AC3" s="439" t="s">
        <v>502</v>
      </c>
      <c r="AD3" s="327"/>
      <c r="AE3" s="319"/>
      <c r="AF3" s="319"/>
      <c r="AG3" s="319"/>
      <c r="AH3" s="319"/>
      <c r="AI3" s="319"/>
      <c r="AJ3" s="319"/>
      <c r="AK3" s="34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438"/>
      <c r="AY3" s="438"/>
      <c r="AZ3" s="438"/>
      <c r="BA3" s="438"/>
      <c r="BB3" s="438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BS3" s="308"/>
      <c r="KH3" s="2"/>
      <c r="KI3" s="2"/>
      <c r="KJ3" s="2"/>
      <c r="KK3" s="2"/>
      <c r="KL3" s="2"/>
    </row>
    <row r="4" spans="1:298" ht="13" customHeight="1">
      <c r="A4" s="32"/>
      <c r="B4" s="704"/>
      <c r="C4" s="706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447"/>
      <c r="P4" s="447"/>
      <c r="Q4" s="439" t="s">
        <v>54</v>
      </c>
      <c r="R4" s="439" t="s">
        <v>546</v>
      </c>
      <c r="S4" s="439" t="s">
        <v>807</v>
      </c>
      <c r="T4" s="439" t="s">
        <v>806</v>
      </c>
      <c r="U4" s="439" t="s">
        <v>55</v>
      </c>
      <c r="V4" s="439" t="s">
        <v>458</v>
      </c>
      <c r="W4" s="439"/>
      <c r="X4" s="439" t="s">
        <v>809</v>
      </c>
      <c r="Y4" s="439" t="s">
        <v>810</v>
      </c>
      <c r="Z4" s="439" t="s">
        <v>549</v>
      </c>
      <c r="AA4" s="439"/>
      <c r="AB4" s="439"/>
      <c r="AC4" s="439" t="s">
        <v>1918</v>
      </c>
      <c r="AD4" s="327"/>
      <c r="AE4" s="319"/>
      <c r="AF4" s="319"/>
      <c r="AG4" s="319"/>
      <c r="AH4" s="319"/>
      <c r="AI4" s="319"/>
      <c r="AJ4" s="319"/>
      <c r="AK4" s="34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439" t="s">
        <v>1452</v>
      </c>
      <c r="AY4" s="439" t="s">
        <v>808</v>
      </c>
      <c r="AZ4" s="439"/>
      <c r="BA4" s="439"/>
      <c r="BB4" s="439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</row>
    <row r="5" spans="1:298" ht="14.25" customHeight="1">
      <c r="A5" s="31"/>
      <c r="B5" s="710"/>
      <c r="C5" s="703"/>
      <c r="D5" s="431"/>
      <c r="E5" s="390"/>
      <c r="F5" s="36"/>
      <c r="G5" s="36"/>
      <c r="H5" s="36"/>
      <c r="I5" s="390"/>
      <c r="J5" s="390"/>
      <c r="K5" s="390"/>
      <c r="L5" s="390"/>
      <c r="M5" s="36"/>
      <c r="N5" s="354"/>
      <c r="O5" s="391"/>
      <c r="P5" s="391"/>
      <c r="Q5" s="332">
        <f t="shared" ref="Q5:V5" si="0">SUMPRODUCT(Q6:Q49,$N6:$N49)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/>
      <c r="X5" s="339">
        <f>SUMPRODUCT(X6:X49,$N6:$N49)</f>
        <v>0</v>
      </c>
      <c r="Y5" s="340">
        <f>SUMPRODUCT(Y6:Y49,$N6:$N49)</f>
        <v>0</v>
      </c>
      <c r="Z5" s="341">
        <f>SUMPRODUCT(Z6:Z49,$N6:$N49)</f>
        <v>0</v>
      </c>
      <c r="AA5" s="342"/>
      <c r="AB5" s="354">
        <f>SUMPRODUCT(AB6:AB49,$N6:$N49)</f>
        <v>0</v>
      </c>
      <c r="AC5" s="354">
        <f>SUMPRODUCT(AC6:AC49,$N6:$N49)</f>
        <v>0</v>
      </c>
      <c r="AD5" s="37">
        <f>SUM(AD6:AD49)</f>
        <v>0</v>
      </c>
      <c r="AE5" s="93">
        <f>SUM(AE6:AE49)</f>
        <v>0</v>
      </c>
      <c r="AF5" s="36"/>
      <c r="AG5" s="36"/>
      <c r="AH5" s="36"/>
      <c r="AI5" s="36"/>
      <c r="AJ5" s="390"/>
      <c r="AK5" s="36"/>
      <c r="AL5" s="390"/>
      <c r="AM5" s="36"/>
      <c r="AN5" s="36"/>
      <c r="AO5" s="390"/>
      <c r="AP5" s="390"/>
      <c r="AQ5" s="390"/>
      <c r="AR5" s="36"/>
      <c r="AS5" s="37"/>
      <c r="AT5" s="37"/>
      <c r="AU5" s="37"/>
      <c r="AV5" s="37" t="s">
        <v>56</v>
      </c>
      <c r="AW5" s="410"/>
      <c r="AX5" s="349">
        <f>SUMPRODUCT(AX6:AX49,$N6:$N49)</f>
        <v>0</v>
      </c>
      <c r="AY5" s="350">
        <f>SUMPRODUCT(AY6:AY49,$N6:$N49)</f>
        <v>0</v>
      </c>
      <c r="AZ5" s="351">
        <f>SUMPRODUCT(AZ6:AZ49,$N6:$N49)</f>
        <v>0</v>
      </c>
      <c r="BA5" s="352">
        <f>SUMPRODUCT(BA6:BA49,$N6:$N49)</f>
        <v>0</v>
      </c>
      <c r="BB5" s="353">
        <f>SUMPRODUCT(BB6:BB49,$N6:$N49)</f>
        <v>0</v>
      </c>
      <c r="BC5" s="36">
        <f>SUM(BC6:BC49)</f>
        <v>0</v>
      </c>
      <c r="BD5" s="93">
        <f>SUM(BD6:BD49)</f>
        <v>0</v>
      </c>
      <c r="BE5" s="38" t="s">
        <v>56</v>
      </c>
      <c r="BF5" s="36">
        <f>SUMPRODUCT(BF6:BF49,$N6:$N49)</f>
        <v>0</v>
      </c>
      <c r="BG5" s="93">
        <f>SUM(BG6:BG49)</f>
        <v>0</v>
      </c>
      <c r="BH5" s="38" t="s">
        <v>56</v>
      </c>
      <c r="BI5" s="36">
        <f>SUMPRODUCT(BI6:BI49,$N6:$N49)</f>
        <v>0</v>
      </c>
      <c r="BJ5" s="93">
        <f>SUM(BJ6:BJ49)</f>
        <v>0</v>
      </c>
      <c r="BK5" s="38" t="s">
        <v>56</v>
      </c>
      <c r="BL5" s="36">
        <f>SUMPRODUCT(BL6:BL49,$N6:$N49)</f>
        <v>0</v>
      </c>
      <c r="BM5" s="93">
        <f>SUM(BM6:BM49)</f>
        <v>0</v>
      </c>
      <c r="BN5" s="38" t="s">
        <v>56</v>
      </c>
      <c r="BO5" s="483">
        <f>SUM(BO6:BO49)</f>
        <v>0</v>
      </c>
      <c r="BP5" s="31">
        <f>SUM(BP6:BP49)</f>
        <v>0</v>
      </c>
      <c r="BQ5" s="31">
        <f>SUM(BQ6:BQ49)</f>
        <v>0</v>
      </c>
      <c r="BR5" s="39">
        <f>ROWS(BR6:BR49)</f>
        <v>44</v>
      </c>
    </row>
    <row r="6" spans="1:298" ht="13" customHeight="1">
      <c r="A6" s="40"/>
      <c r="B6" s="40"/>
      <c r="C6" s="12"/>
      <c r="D6" s="36"/>
      <c r="E6" s="390"/>
      <c r="F6" s="36"/>
      <c r="G6" s="36"/>
      <c r="H6" s="36"/>
      <c r="I6" s="390"/>
      <c r="J6" s="390"/>
      <c r="K6" s="390"/>
      <c r="L6" s="390"/>
      <c r="M6" s="36"/>
      <c r="N6" s="36"/>
      <c r="O6" s="390"/>
      <c r="P6" s="390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87"/>
      <c r="AK6" s="33"/>
      <c r="AL6" s="387"/>
      <c r="AM6" s="33"/>
      <c r="AN6" s="33"/>
      <c r="AO6" s="387"/>
      <c r="AP6" s="387"/>
      <c r="AQ6" s="387"/>
      <c r="AR6" s="33"/>
      <c r="AS6" s="33"/>
      <c r="AT6" s="33"/>
      <c r="AU6" s="33"/>
      <c r="AV6" s="33"/>
      <c r="AW6" s="387"/>
      <c r="AX6" s="33"/>
      <c r="AY6" s="33"/>
      <c r="AZ6" s="33"/>
      <c r="BA6" s="33"/>
      <c r="BB6" s="33"/>
      <c r="BC6" s="41"/>
      <c r="BD6" s="41"/>
      <c r="BE6" s="41"/>
      <c r="BF6" s="33"/>
      <c r="BG6" s="41"/>
      <c r="BH6" s="41"/>
      <c r="BI6" s="33"/>
      <c r="BJ6" s="41"/>
      <c r="BK6" s="41"/>
      <c r="BL6" s="33"/>
      <c r="BM6" s="41"/>
      <c r="BN6" s="41"/>
      <c r="BO6" s="42"/>
      <c r="BP6" s="40"/>
      <c r="BQ6" s="40"/>
      <c r="BR6" s="43"/>
    </row>
    <row r="7" spans="1:298" ht="17">
      <c r="A7" s="159"/>
      <c r="B7" s="159"/>
      <c r="C7" s="296" t="s">
        <v>398</v>
      </c>
      <c r="D7" s="127"/>
      <c r="E7" s="252"/>
      <c r="F7" s="128"/>
      <c r="G7" s="128"/>
      <c r="H7" s="128"/>
      <c r="I7" s="253"/>
      <c r="J7" s="253"/>
      <c r="K7" s="253"/>
      <c r="L7" s="253"/>
      <c r="M7" s="128"/>
      <c r="N7" s="129"/>
      <c r="O7" s="254"/>
      <c r="P7" s="254"/>
      <c r="Q7" s="549"/>
      <c r="R7" s="549"/>
      <c r="S7" s="549"/>
      <c r="T7" s="549"/>
      <c r="U7" s="550"/>
      <c r="V7" s="549"/>
      <c r="W7" s="549"/>
      <c r="X7" s="551"/>
      <c r="Y7" s="549"/>
      <c r="Z7" s="551"/>
      <c r="AA7" s="551"/>
      <c r="AB7" s="552"/>
      <c r="AC7" s="552"/>
      <c r="AD7" s="133"/>
      <c r="AE7" s="133"/>
      <c r="AF7" s="133"/>
      <c r="AG7" s="133"/>
      <c r="AH7" s="133"/>
      <c r="AI7" s="133"/>
      <c r="AJ7" s="258"/>
      <c r="AK7" s="258"/>
      <c r="AL7" s="258"/>
      <c r="AM7" s="258"/>
      <c r="AN7" s="133"/>
      <c r="AO7" s="258"/>
      <c r="AP7" s="258"/>
      <c r="AQ7" s="258"/>
      <c r="AR7" s="133"/>
      <c r="AS7" s="134"/>
      <c r="AT7" s="134"/>
      <c r="AU7" s="134"/>
      <c r="AV7" s="134"/>
      <c r="AW7" s="259"/>
      <c r="AX7" s="552"/>
      <c r="AY7" s="552"/>
      <c r="AZ7" s="552"/>
      <c r="BA7" s="553"/>
      <c r="BB7" s="552"/>
      <c r="BC7" s="137"/>
      <c r="BD7" s="137"/>
      <c r="BE7" s="138"/>
      <c r="BF7" s="552"/>
      <c r="BG7" s="137"/>
      <c r="BH7" s="138"/>
      <c r="BI7" s="552"/>
      <c r="BJ7" s="137"/>
      <c r="BK7" s="138"/>
      <c r="BL7" s="552"/>
      <c r="BM7" s="137"/>
      <c r="BN7" s="138"/>
      <c r="BO7" s="138"/>
      <c r="BP7" s="129"/>
      <c r="BQ7" s="147"/>
      <c r="BR7" s="148"/>
    </row>
    <row r="8" spans="1:298" ht="12.75" customHeight="1">
      <c r="A8" s="44" t="str">
        <f>"PL7"&amp;REPT(0,4-LEN(BR8))&amp;BR8</f>
        <v>PL70933</v>
      </c>
      <c r="B8" s="591" t="s">
        <v>398</v>
      </c>
      <c r="C8" s="46" t="s">
        <v>268</v>
      </c>
      <c r="D8" s="46" t="s">
        <v>7</v>
      </c>
      <c r="E8" s="243"/>
      <c r="F8" s="160" t="s">
        <v>59</v>
      </c>
      <c r="G8" s="178" t="s">
        <v>73</v>
      </c>
      <c r="H8" s="160" t="s">
        <v>74</v>
      </c>
      <c r="I8" s="263" t="s">
        <v>1798</v>
      </c>
      <c r="J8" s="636" t="s">
        <v>1811</v>
      </c>
      <c r="K8" s="636" t="s">
        <v>1815</v>
      </c>
      <c r="L8" s="263" t="s">
        <v>1799</v>
      </c>
      <c r="M8" s="160">
        <v>3.512</v>
      </c>
      <c r="N8" s="44">
        <v>5</v>
      </c>
      <c r="O8" s="210"/>
      <c r="P8" s="210"/>
      <c r="Q8" s="49"/>
      <c r="R8" s="123"/>
      <c r="S8" s="51"/>
      <c r="T8" s="52"/>
      <c r="U8" s="124"/>
      <c r="V8" s="54"/>
      <c r="W8" s="55"/>
      <c r="X8" s="56"/>
      <c r="Y8" s="57"/>
      <c r="Z8" s="58"/>
      <c r="AA8" s="125"/>
      <c r="AB8" s="242"/>
      <c r="AC8" s="242"/>
      <c r="AD8" s="213">
        <f>SUM(Q8:AC8)</f>
        <v>0</v>
      </c>
      <c r="AE8" s="214">
        <f>N8*AD8</f>
        <v>0</v>
      </c>
      <c r="AF8" s="62"/>
      <c r="AG8" s="62"/>
      <c r="AH8" s="63"/>
      <c r="AI8" s="62"/>
      <c r="AJ8" s="516"/>
      <c r="AK8" s="516"/>
      <c r="AL8" s="516"/>
      <c r="AM8" s="510"/>
      <c r="AN8" s="62">
        <f>ROUND(CEILING(AR8*('Summary '!$J$2/100+1),5),0)-1</f>
        <v>99</v>
      </c>
      <c r="AO8" s="63">
        <f>IF(P8=TRUE,-0.05,0)</f>
        <v>0</v>
      </c>
      <c r="AP8" s="63">
        <f>IF(O8=TRUE,0.15,0)</f>
        <v>0</v>
      </c>
      <c r="AQ8" s="63"/>
      <c r="AR8" s="62">
        <v>79</v>
      </c>
      <c r="AS8" s="62"/>
      <c r="AT8" s="510"/>
      <c r="AU8" s="511"/>
      <c r="AV8" s="511">
        <f>IF(OrderFormType="Wholesale",CEILING(AR8*ExchRate,ExchRateRoundUpTo),CEILING(AN8*ExchRate,ExchRateRoundUpTo)/1.22)</f>
        <v>79</v>
      </c>
      <c r="AW8" s="511">
        <f>AV8*(1+AO8+AP8)</f>
        <v>79</v>
      </c>
      <c r="AX8" s="234"/>
      <c r="AY8" s="235"/>
      <c r="AZ8" s="236"/>
      <c r="BA8" s="249"/>
      <c r="BB8" s="238"/>
      <c r="BC8" s="239">
        <f>SUM(AX8:BB8)</f>
        <v>0</v>
      </c>
      <c r="BD8" s="210">
        <f>N8*BC8</f>
        <v>0</v>
      </c>
      <c r="BE8" s="512">
        <f>AV8*(1.05+AO8+AP8)</f>
        <v>82.95</v>
      </c>
      <c r="BF8" s="242"/>
      <c r="BG8" s="210">
        <f>$N8*BF8</f>
        <v>0</v>
      </c>
      <c r="BH8" s="512">
        <f>$AV8*(1.1+$AO8+$AP8)</f>
        <v>86.9</v>
      </c>
      <c r="BI8" s="242"/>
      <c r="BJ8" s="210">
        <f>N8*BI8</f>
        <v>0</v>
      </c>
      <c r="BK8" s="512">
        <f>AV8*(1.15+AO8+AP8)</f>
        <v>90.85</v>
      </c>
      <c r="BL8" s="242"/>
      <c r="BM8" s="210">
        <f>N8*BL8</f>
        <v>0</v>
      </c>
      <c r="BN8" s="512">
        <f>AV8*(1.2+AO8+AP8)</f>
        <v>94.8</v>
      </c>
      <c r="BO8" s="397">
        <f>(AD8*AW8)+(BC8*BE8)+(BF8*BH8)+(BI8*BK8)+(BL8*BN8)</f>
        <v>0</v>
      </c>
      <c r="BP8" s="210">
        <f>AD8+BC8+BF8+BI8+BL8</f>
        <v>0</v>
      </c>
      <c r="BQ8" s="210">
        <f>N8*BP8</f>
        <v>0</v>
      </c>
      <c r="BR8" s="70">
        <v>933</v>
      </c>
    </row>
    <row r="9" spans="1:298" ht="12.75" customHeight="1">
      <c r="A9" s="44" t="str">
        <f>"PL7"&amp;REPT(0,4-LEN(BR9))&amp;BR9</f>
        <v>PL71256</v>
      </c>
      <c r="B9" s="591" t="s">
        <v>398</v>
      </c>
      <c r="C9" s="46" t="s">
        <v>274</v>
      </c>
      <c r="D9" s="46" t="s">
        <v>7</v>
      </c>
      <c r="E9" s="243"/>
      <c r="F9" s="48" t="s">
        <v>59</v>
      </c>
      <c r="G9" s="48" t="s">
        <v>76</v>
      </c>
      <c r="H9" s="160" t="s">
        <v>74</v>
      </c>
      <c r="I9" s="263" t="s">
        <v>1798</v>
      </c>
      <c r="J9" s="636" t="s">
        <v>1811</v>
      </c>
      <c r="K9" s="636" t="s">
        <v>1815</v>
      </c>
      <c r="L9" s="263" t="s">
        <v>1799</v>
      </c>
      <c r="M9" s="48">
        <v>5.4080000000000004</v>
      </c>
      <c r="N9" s="44">
        <v>3</v>
      </c>
      <c r="O9" s="210"/>
      <c r="P9" s="210"/>
      <c r="Q9" s="49"/>
      <c r="R9" s="123"/>
      <c r="S9" s="51"/>
      <c r="T9" s="52"/>
      <c r="U9" s="124"/>
      <c r="V9" s="54"/>
      <c r="W9" s="55"/>
      <c r="X9" s="56"/>
      <c r="Y9" s="57"/>
      <c r="Z9" s="58"/>
      <c r="AA9" s="125"/>
      <c r="AB9" s="69"/>
      <c r="AC9" s="69"/>
      <c r="AD9" s="213">
        <f t="shared" ref="AD9:AD38" si="1">SUM(Q9:AC9)</f>
        <v>0</v>
      </c>
      <c r="AE9" s="61">
        <f t="shared" ref="AE9" si="2">N9*AD9</f>
        <v>0</v>
      </c>
      <c r="AF9" s="62"/>
      <c r="AG9" s="62"/>
      <c r="AH9" s="63"/>
      <c r="AI9" s="62"/>
      <c r="AJ9" s="62"/>
      <c r="AK9" s="62"/>
      <c r="AL9" s="516"/>
      <c r="AM9" s="510"/>
      <c r="AN9" s="62">
        <f>ROUND(CEILING(AR9*('Summary '!$J$2/100+1),5),0)-1</f>
        <v>149</v>
      </c>
      <c r="AO9" s="63">
        <f t="shared" ref="AO9:AO37" si="3">IF(P9=TRUE,-0.05,0)</f>
        <v>0</v>
      </c>
      <c r="AP9" s="63">
        <f t="shared" ref="AP9:AP37" si="4">IF(O9=TRUE,0.15,0)</f>
        <v>0</v>
      </c>
      <c r="AQ9" s="63"/>
      <c r="AR9" s="62">
        <v>119</v>
      </c>
      <c r="AS9" s="62"/>
      <c r="AT9" s="514"/>
      <c r="AU9" s="515"/>
      <c r="AV9" s="511">
        <f>IF(OrderFormType="Wholesale",CEILING(AR9*ExchRate,ExchRateRoundUpTo),CEILING(AN9*ExchRate,ExchRateRoundUpTo)/1.22)</f>
        <v>119</v>
      </c>
      <c r="AW9" s="511">
        <f>AV9*(1+AO9+AP9)</f>
        <v>119</v>
      </c>
      <c r="AX9" s="64"/>
      <c r="AY9" s="65"/>
      <c r="AZ9" s="66"/>
      <c r="BA9" s="126"/>
      <c r="BB9" s="68"/>
      <c r="BC9" s="45">
        <f>SUM(AX9:BB9)</f>
        <v>0</v>
      </c>
      <c r="BD9" s="44">
        <f>N9*BC9</f>
        <v>0</v>
      </c>
      <c r="BE9" s="512">
        <f>AV9*(1.05+AO9+AP9)</f>
        <v>124.95</v>
      </c>
      <c r="BF9" s="69"/>
      <c r="BG9" s="210">
        <f t="shared" ref="BG9:BG38" si="5">$N9*BF9</f>
        <v>0</v>
      </c>
      <c r="BH9" s="512">
        <f>$AV9*(1.1+$AO9+$AP9)</f>
        <v>130.9</v>
      </c>
      <c r="BI9" s="69"/>
      <c r="BJ9" s="44">
        <f>N9*BI9</f>
        <v>0</v>
      </c>
      <c r="BK9" s="512">
        <f>AV9*(1.15+AO9+AP9)</f>
        <v>136.85</v>
      </c>
      <c r="BL9" s="69"/>
      <c r="BM9" s="210">
        <f>N9*BL9</f>
        <v>0</v>
      </c>
      <c r="BN9" s="512">
        <f>AV9*(1.2+AO9+AP9)</f>
        <v>142.79999999999998</v>
      </c>
      <c r="BO9" s="397">
        <f>(AD9*AW9)+(BC9*BE9)+(BF9*BH9)+(BI9*BK9)+(BL9*BN9)</f>
        <v>0</v>
      </c>
      <c r="BP9" s="210">
        <f>AD9+BC9+BF9+BI9+BL9</f>
        <v>0</v>
      </c>
      <c r="BQ9" s="44">
        <f>N9*BP9</f>
        <v>0</v>
      </c>
      <c r="BR9" s="70">
        <v>1256</v>
      </c>
    </row>
    <row r="10" spans="1:298" ht="12.75" customHeight="1">
      <c r="A10" s="44" t="str">
        <f>"PL7"&amp;REPT(0,4-LEN(BR10))&amp;BR10</f>
        <v>PL70938</v>
      </c>
      <c r="B10" s="591" t="s">
        <v>398</v>
      </c>
      <c r="C10" s="46" t="s">
        <v>277</v>
      </c>
      <c r="D10" s="46" t="s">
        <v>7</v>
      </c>
      <c r="E10" s="243"/>
      <c r="F10" s="48" t="s">
        <v>59</v>
      </c>
      <c r="G10" s="118" t="s">
        <v>93</v>
      </c>
      <c r="H10" s="160" t="s">
        <v>74</v>
      </c>
      <c r="I10" s="263" t="s">
        <v>1798</v>
      </c>
      <c r="J10" s="636" t="s">
        <v>1811</v>
      </c>
      <c r="K10" s="636" t="s">
        <v>1815</v>
      </c>
      <c r="L10" s="263" t="s">
        <v>1799</v>
      </c>
      <c r="M10" s="48">
        <v>1.2</v>
      </c>
      <c r="N10" s="44">
        <v>5</v>
      </c>
      <c r="O10" s="210"/>
      <c r="P10" s="210"/>
      <c r="Q10" s="49"/>
      <c r="R10" s="123"/>
      <c r="S10" s="51"/>
      <c r="T10" s="52"/>
      <c r="U10" s="124"/>
      <c r="V10" s="54"/>
      <c r="W10" s="55"/>
      <c r="X10" s="56"/>
      <c r="Y10" s="57"/>
      <c r="Z10" s="58"/>
      <c r="AA10" s="125"/>
      <c r="AB10" s="69"/>
      <c r="AC10" s="69"/>
      <c r="AD10" s="213">
        <f t="shared" si="1"/>
        <v>0</v>
      </c>
      <c r="AE10" s="61">
        <f>N10*AD10</f>
        <v>0</v>
      </c>
      <c r="AF10" s="62"/>
      <c r="AG10" s="62"/>
      <c r="AH10" s="63"/>
      <c r="AI10" s="62"/>
      <c r="AJ10" s="62"/>
      <c r="AK10" s="62"/>
      <c r="AL10" s="516"/>
      <c r="AM10" s="510"/>
      <c r="AN10" s="62">
        <f>ROUND(CEILING(AR10*('Summary '!$J$2/100+1),5),0)-1</f>
        <v>54</v>
      </c>
      <c r="AO10" s="63">
        <f t="shared" si="3"/>
        <v>0</v>
      </c>
      <c r="AP10" s="63">
        <f t="shared" si="4"/>
        <v>0</v>
      </c>
      <c r="AQ10" s="63"/>
      <c r="AR10" s="62">
        <v>44</v>
      </c>
      <c r="AS10" s="62"/>
      <c r="AT10" s="514"/>
      <c r="AU10" s="515"/>
      <c r="AV10" s="511">
        <f>IF(OrderFormType="Wholesale",CEILING(AR10*ExchRate,ExchRateRoundUpTo),CEILING(AN10*ExchRate,ExchRateRoundUpTo)/1.22)</f>
        <v>44</v>
      </c>
      <c r="AW10" s="511">
        <f>AV10*(1+AO10+AP10)</f>
        <v>44</v>
      </c>
      <c r="AX10" s="64"/>
      <c r="AY10" s="65"/>
      <c r="AZ10" s="66"/>
      <c r="BA10" s="126"/>
      <c r="BB10" s="68"/>
      <c r="BC10" s="45">
        <f>SUM(AX10:BB10)</f>
        <v>0</v>
      </c>
      <c r="BD10" s="44">
        <f>N10*BC10</f>
        <v>0</v>
      </c>
      <c r="BE10" s="512">
        <f>AV10*(1.05+AO10+AP10)</f>
        <v>46.2</v>
      </c>
      <c r="BF10" s="69"/>
      <c r="BG10" s="210">
        <f t="shared" si="5"/>
        <v>0</v>
      </c>
      <c r="BH10" s="512">
        <f>$AV10*(1.1+$AO10+$AP10)</f>
        <v>48.400000000000006</v>
      </c>
      <c r="BI10" s="69"/>
      <c r="BJ10" s="44">
        <f>N10*BI10</f>
        <v>0</v>
      </c>
      <c r="BK10" s="512">
        <f>AV10*(1.15+AO10+AP10)</f>
        <v>50.599999999999994</v>
      </c>
      <c r="BL10" s="69"/>
      <c r="BM10" s="210">
        <f>N10*BL10</f>
        <v>0</v>
      </c>
      <c r="BN10" s="512">
        <f>AV10*(1.2+AO10+AP10)</f>
        <v>52.8</v>
      </c>
      <c r="BO10" s="397">
        <f>(AD10*AW10)+(BC10*BE10)+(BF10*BH10)+(BI10*BK10)+(BL10*BN10)</f>
        <v>0</v>
      </c>
      <c r="BP10" s="210">
        <f>AD10+BC10+BF10+BI10+BL10</f>
        <v>0</v>
      </c>
      <c r="BQ10" s="44">
        <f>N10*BP10</f>
        <v>0</v>
      </c>
      <c r="BR10" s="70">
        <v>938</v>
      </c>
    </row>
    <row r="11" spans="1:298" ht="12.75" customHeight="1">
      <c r="A11" s="44" t="str">
        <f>"PL7"&amp;REPT(0,4-LEN(BR11))&amp;BR11</f>
        <v>PL70939</v>
      </c>
      <c r="B11" s="591" t="s">
        <v>398</v>
      </c>
      <c r="C11" s="46" t="s">
        <v>278</v>
      </c>
      <c r="D11" s="46" t="s">
        <v>7</v>
      </c>
      <c r="E11" s="243"/>
      <c r="F11" s="48" t="s">
        <v>59</v>
      </c>
      <c r="G11" s="48" t="s">
        <v>87</v>
      </c>
      <c r="H11" s="160" t="s">
        <v>74</v>
      </c>
      <c r="I11" s="263" t="s">
        <v>1798</v>
      </c>
      <c r="J11" s="636" t="s">
        <v>1811</v>
      </c>
      <c r="K11" s="636" t="s">
        <v>1815</v>
      </c>
      <c r="L11" s="263" t="s">
        <v>1799</v>
      </c>
      <c r="M11" s="48">
        <v>5.6959999999999997</v>
      </c>
      <c r="N11" s="44">
        <v>3</v>
      </c>
      <c r="O11" s="210"/>
      <c r="P11" s="210"/>
      <c r="Q11" s="49"/>
      <c r="R11" s="123"/>
      <c r="S11" s="51"/>
      <c r="T11" s="52"/>
      <c r="U11" s="124"/>
      <c r="V11" s="54"/>
      <c r="W11" s="55"/>
      <c r="X11" s="56"/>
      <c r="Y11" s="57"/>
      <c r="Z11" s="58"/>
      <c r="AA11" s="125"/>
      <c r="AB11" s="69"/>
      <c r="AC11" s="69"/>
      <c r="AD11" s="213">
        <f t="shared" si="1"/>
        <v>0</v>
      </c>
      <c r="AE11" s="61">
        <f t="shared" ref="AE11:AE12" si="6">N11*AD11</f>
        <v>0</v>
      </c>
      <c r="AF11" s="62"/>
      <c r="AG11" s="62"/>
      <c r="AH11" s="63"/>
      <c r="AI11" s="62"/>
      <c r="AJ11" s="62"/>
      <c r="AK11" s="62"/>
      <c r="AL11" s="516"/>
      <c r="AM11" s="510"/>
      <c r="AN11" s="62">
        <f>ROUND(CEILING(AR11*('Summary '!$J$2/100+1),5),0)-1</f>
        <v>149</v>
      </c>
      <c r="AO11" s="63">
        <f t="shared" si="3"/>
        <v>0</v>
      </c>
      <c r="AP11" s="63">
        <f t="shared" si="4"/>
        <v>0</v>
      </c>
      <c r="AQ11" s="63"/>
      <c r="AR11" s="62">
        <v>119</v>
      </c>
      <c r="AS11" s="62"/>
      <c r="AT11" s="514"/>
      <c r="AU11" s="515"/>
      <c r="AV11" s="511">
        <f>IF(OrderFormType="Wholesale",CEILING(AR11*ExchRate,ExchRateRoundUpTo),CEILING(AN11*ExchRate,ExchRateRoundUpTo)/1.22)</f>
        <v>119</v>
      </c>
      <c r="AW11" s="511">
        <f>AV11*(1+AO11+AP11)</f>
        <v>119</v>
      </c>
      <c r="AX11" s="64"/>
      <c r="AY11" s="65"/>
      <c r="AZ11" s="66"/>
      <c r="BA11" s="126"/>
      <c r="BB11" s="68"/>
      <c r="BC11" s="45">
        <f>SUM(AX11:BB11)</f>
        <v>0</v>
      </c>
      <c r="BD11" s="44">
        <f>N11*BC11</f>
        <v>0</v>
      </c>
      <c r="BE11" s="512">
        <f>AV11*(1.05+AO11+AP11)</f>
        <v>124.95</v>
      </c>
      <c r="BF11" s="69"/>
      <c r="BG11" s="210">
        <f t="shared" si="5"/>
        <v>0</v>
      </c>
      <c r="BH11" s="512">
        <f>$AV11*(1.1+$AO11+$AP11)</f>
        <v>130.9</v>
      </c>
      <c r="BI11" s="69"/>
      <c r="BJ11" s="44">
        <f>N11*BI11</f>
        <v>0</v>
      </c>
      <c r="BK11" s="512">
        <f>AV11*(1.15+AO11+AP11)</f>
        <v>136.85</v>
      </c>
      <c r="BL11" s="69"/>
      <c r="BM11" s="210">
        <f>N11*BL11</f>
        <v>0</v>
      </c>
      <c r="BN11" s="512">
        <f>AV11*(1.2+AO11+AP11)</f>
        <v>142.79999999999998</v>
      </c>
      <c r="BO11" s="397">
        <f>(AD11*AW11)+(BC11*BE11)+(BF11*BH11)+(BI11*BK11)+(BL11*BN11)</f>
        <v>0</v>
      </c>
      <c r="BP11" s="210">
        <f>AD11+BC11+BF11+BI11+BL11</f>
        <v>0</v>
      </c>
      <c r="BQ11" s="44">
        <f>N11*BP11</f>
        <v>0</v>
      </c>
      <c r="BR11" s="70">
        <v>939</v>
      </c>
    </row>
    <row r="12" spans="1:298" ht="12" customHeight="1">
      <c r="A12" s="44" t="str">
        <f>"PL7"&amp;REPT(0,4-LEN(BR12))&amp;BR12</f>
        <v>PL70941</v>
      </c>
      <c r="B12" s="591" t="s">
        <v>398</v>
      </c>
      <c r="C12" s="46" t="s">
        <v>279</v>
      </c>
      <c r="D12" s="46" t="s">
        <v>7</v>
      </c>
      <c r="E12" s="243"/>
      <c r="F12" s="48" t="s">
        <v>59</v>
      </c>
      <c r="G12" s="48" t="s">
        <v>87</v>
      </c>
      <c r="H12" s="160" t="s">
        <v>74</v>
      </c>
      <c r="I12" s="263" t="s">
        <v>1798</v>
      </c>
      <c r="J12" s="636" t="s">
        <v>1811</v>
      </c>
      <c r="K12" s="636" t="s">
        <v>1815</v>
      </c>
      <c r="L12" s="263" t="s">
        <v>1799</v>
      </c>
      <c r="M12" s="48">
        <v>5.3150000000000004</v>
      </c>
      <c r="N12" s="44">
        <v>3</v>
      </c>
      <c r="O12" s="210"/>
      <c r="P12" s="210"/>
      <c r="Q12" s="49"/>
      <c r="R12" s="123"/>
      <c r="S12" s="51"/>
      <c r="T12" s="52"/>
      <c r="U12" s="124"/>
      <c r="V12" s="54"/>
      <c r="W12" s="55"/>
      <c r="X12" s="56"/>
      <c r="Y12" s="57"/>
      <c r="Z12" s="58"/>
      <c r="AA12" s="125"/>
      <c r="AB12" s="69"/>
      <c r="AC12" s="69"/>
      <c r="AD12" s="213">
        <f t="shared" si="1"/>
        <v>0</v>
      </c>
      <c r="AE12" s="61">
        <f t="shared" si="6"/>
        <v>0</v>
      </c>
      <c r="AF12" s="62"/>
      <c r="AG12" s="62"/>
      <c r="AH12" s="63"/>
      <c r="AI12" s="62"/>
      <c r="AJ12" s="62"/>
      <c r="AK12" s="62"/>
      <c r="AL12" s="516"/>
      <c r="AM12" s="510"/>
      <c r="AN12" s="62">
        <f>ROUND(CEILING(AR12*('Summary '!$J$2/100+1),5),0)-1</f>
        <v>149</v>
      </c>
      <c r="AO12" s="63">
        <f t="shared" si="3"/>
        <v>0</v>
      </c>
      <c r="AP12" s="63">
        <f t="shared" si="4"/>
        <v>0</v>
      </c>
      <c r="AQ12" s="63"/>
      <c r="AR12" s="62">
        <v>119</v>
      </c>
      <c r="AS12" s="62"/>
      <c r="AT12" s="514"/>
      <c r="AU12" s="515"/>
      <c r="AV12" s="511">
        <f>IF(OrderFormType="Wholesale",CEILING(AR12*ExchRate,ExchRateRoundUpTo),CEILING(AN12*ExchRate,ExchRateRoundUpTo)/1.22)</f>
        <v>119</v>
      </c>
      <c r="AW12" s="511">
        <f>AV12*(1+AO12+AP12)</f>
        <v>119</v>
      </c>
      <c r="AX12" s="64"/>
      <c r="AY12" s="65"/>
      <c r="AZ12" s="66"/>
      <c r="BA12" s="126"/>
      <c r="BB12" s="68"/>
      <c r="BC12" s="45">
        <f>SUM(AX12:BB12)</f>
        <v>0</v>
      </c>
      <c r="BD12" s="44">
        <f>N12*BC12</f>
        <v>0</v>
      </c>
      <c r="BE12" s="512">
        <f>AV12*(1.05+AO12+AP12)</f>
        <v>124.95</v>
      </c>
      <c r="BF12" s="69"/>
      <c r="BG12" s="210">
        <f t="shared" si="5"/>
        <v>0</v>
      </c>
      <c r="BH12" s="512">
        <f>$AV12*(1.1+$AO12+$AP12)</f>
        <v>130.9</v>
      </c>
      <c r="BI12" s="69"/>
      <c r="BJ12" s="44">
        <f>N12*BI12</f>
        <v>0</v>
      </c>
      <c r="BK12" s="512">
        <f>AV12*(1.15+AO12+AP12)</f>
        <v>136.85</v>
      </c>
      <c r="BL12" s="69"/>
      <c r="BM12" s="210">
        <f>N12*BL12</f>
        <v>0</v>
      </c>
      <c r="BN12" s="512">
        <f>AV12*(1.2+AO12+AP12)</f>
        <v>142.79999999999998</v>
      </c>
      <c r="BO12" s="397">
        <f>(AD12*AW12)+(BC12*BE12)+(BF12*BH12)+(BI12*BK12)+(BL12*BN12)</f>
        <v>0</v>
      </c>
      <c r="BP12" s="210">
        <f>AD12+BC12+BF12+BI12+BL12</f>
        <v>0</v>
      </c>
      <c r="BQ12" s="44">
        <f>N12*BP12</f>
        <v>0</v>
      </c>
      <c r="BR12" s="70">
        <v>941</v>
      </c>
    </row>
    <row r="13" spans="1:298" ht="17">
      <c r="A13" s="159"/>
      <c r="B13" s="159"/>
      <c r="C13" s="296" t="s">
        <v>399</v>
      </c>
      <c r="D13" s="127"/>
      <c r="E13" s="252"/>
      <c r="F13" s="128"/>
      <c r="G13" s="128"/>
      <c r="H13" s="128"/>
      <c r="I13" s="128"/>
      <c r="J13" s="253"/>
      <c r="K13" s="253"/>
      <c r="L13" s="253"/>
      <c r="M13" s="128"/>
      <c r="N13" s="129"/>
      <c r="O13" s="254"/>
      <c r="P13" s="254"/>
      <c r="Q13" s="130"/>
      <c r="R13" s="130"/>
      <c r="S13" s="130"/>
      <c r="T13" s="130"/>
      <c r="U13" s="131"/>
      <c r="V13" s="130"/>
      <c r="W13" s="130"/>
      <c r="X13" s="132"/>
      <c r="Y13" s="130"/>
      <c r="Z13" s="132"/>
      <c r="AA13" s="132"/>
      <c r="AB13" s="566"/>
      <c r="AC13" s="566"/>
      <c r="AD13" s="258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258"/>
      <c r="AS13" s="258"/>
      <c r="AT13" s="258"/>
      <c r="AU13" s="258"/>
      <c r="AV13" s="258"/>
      <c r="AW13" s="258"/>
      <c r="AX13" s="566"/>
      <c r="AY13" s="566"/>
      <c r="AZ13" s="566"/>
      <c r="BA13" s="566"/>
      <c r="BB13" s="566"/>
      <c r="BC13" s="258"/>
      <c r="BD13" s="258"/>
      <c r="BE13" s="258"/>
      <c r="BF13" s="566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148"/>
    </row>
    <row r="14" spans="1:298" ht="12.75" customHeight="1">
      <c r="A14" s="44" t="str">
        <f t="shared" ref="A14:A19" si="7">"PL7"&amp;REPT(0,4-LEN(BR14))&amp;BR14</f>
        <v>PL71134</v>
      </c>
      <c r="B14" s="591" t="s">
        <v>399</v>
      </c>
      <c r="C14" s="46" t="s">
        <v>269</v>
      </c>
      <c r="D14" s="46" t="s">
        <v>7</v>
      </c>
      <c r="E14" s="243"/>
      <c r="F14" s="160" t="s">
        <v>59</v>
      </c>
      <c r="G14" s="160" t="s">
        <v>76</v>
      </c>
      <c r="H14" s="160" t="s">
        <v>74</v>
      </c>
      <c r="I14" s="263" t="s">
        <v>1798</v>
      </c>
      <c r="J14" s="636" t="s">
        <v>1811</v>
      </c>
      <c r="K14" s="636" t="s">
        <v>1815</v>
      </c>
      <c r="L14" s="263" t="s">
        <v>1799</v>
      </c>
      <c r="M14" s="160">
        <v>6.5309999999999997</v>
      </c>
      <c r="N14" s="44">
        <v>6</v>
      </c>
      <c r="O14" s="210"/>
      <c r="P14" s="210"/>
      <c r="Q14" s="49"/>
      <c r="R14" s="123"/>
      <c r="S14" s="51"/>
      <c r="T14" s="52"/>
      <c r="U14" s="124"/>
      <c r="V14" s="54"/>
      <c r="W14" s="55"/>
      <c r="X14" s="56"/>
      <c r="Y14" s="57"/>
      <c r="Z14" s="58"/>
      <c r="AA14" s="125"/>
      <c r="AB14" s="69"/>
      <c r="AC14" s="69"/>
      <c r="AD14" s="213">
        <f t="shared" si="1"/>
        <v>0</v>
      </c>
      <c r="AE14" s="61">
        <f>N14*AD14</f>
        <v>0</v>
      </c>
      <c r="AF14" s="62"/>
      <c r="AG14" s="62"/>
      <c r="AH14" s="63"/>
      <c r="AI14" s="62"/>
      <c r="AJ14" s="62"/>
      <c r="AK14" s="62"/>
      <c r="AL14" s="516"/>
      <c r="AM14" s="510"/>
      <c r="AN14" s="62">
        <f>ROUND(CEILING(AR14*('Summary '!$J$2/100+1),5),0)-1</f>
        <v>154</v>
      </c>
      <c r="AO14" s="63">
        <f t="shared" si="3"/>
        <v>0</v>
      </c>
      <c r="AP14" s="63">
        <f t="shared" si="4"/>
        <v>0</v>
      </c>
      <c r="AQ14" s="63"/>
      <c r="AR14" s="62">
        <v>124</v>
      </c>
      <c r="AS14" s="62"/>
      <c r="AT14" s="514"/>
      <c r="AU14" s="515"/>
      <c r="AV14" s="511">
        <f t="shared" ref="AV14:AV19" si="8">IF(OrderFormType="Wholesale",CEILING(AR14*ExchRate,ExchRateRoundUpTo),CEILING(AN14*ExchRate,ExchRateRoundUpTo)/1.22)</f>
        <v>124</v>
      </c>
      <c r="AW14" s="511">
        <f t="shared" ref="AW14:AW19" si="9">AV14*(1+AO14+AP14)</f>
        <v>124</v>
      </c>
      <c r="AX14" s="64"/>
      <c r="AY14" s="65"/>
      <c r="AZ14" s="66"/>
      <c r="BA14" s="126"/>
      <c r="BB14" s="68"/>
      <c r="BC14" s="45">
        <f t="shared" ref="BC14:BC19" si="10">SUM(AX14:BB14)</f>
        <v>0</v>
      </c>
      <c r="BD14" s="44">
        <f t="shared" ref="BD14:BD19" si="11">N14*BC14</f>
        <v>0</v>
      </c>
      <c r="BE14" s="512">
        <f t="shared" ref="BE14:BE19" si="12">AV14*(1.05+AO14+AP14)</f>
        <v>130.20000000000002</v>
      </c>
      <c r="BF14" s="69"/>
      <c r="BG14" s="210">
        <f t="shared" si="5"/>
        <v>0</v>
      </c>
      <c r="BH14" s="512">
        <f t="shared" ref="BH14:BH19" si="13">$AV14*(1.1+$AO14+$AP14)</f>
        <v>136.4</v>
      </c>
      <c r="BI14" s="69"/>
      <c r="BJ14" s="44">
        <f t="shared" ref="BJ14:BJ19" si="14">N14*BI14</f>
        <v>0</v>
      </c>
      <c r="BK14" s="512">
        <f t="shared" ref="BK14:BK19" si="15">AV14*(1.15+AO14+AP14)</f>
        <v>142.6</v>
      </c>
      <c r="BL14" s="69"/>
      <c r="BM14" s="210">
        <f t="shared" ref="BM14:BM19" si="16">N14*BL14</f>
        <v>0</v>
      </c>
      <c r="BN14" s="512">
        <f t="shared" ref="BN14:BN19" si="17">AV14*(1.2+AO14+AP14)</f>
        <v>148.79999999999998</v>
      </c>
      <c r="BO14" s="397">
        <f t="shared" ref="BO14:BO19" si="18">(AD14*AW14)+(BC14*BE14)+(BF14*BH14)+(BI14*BK14)+(BL14*BN14)</f>
        <v>0</v>
      </c>
      <c r="BP14" s="210">
        <f t="shared" ref="BP14:BP19" si="19">AD14+BC14+BF14+BI14+BL14</f>
        <v>0</v>
      </c>
      <c r="BQ14" s="44">
        <f t="shared" ref="BQ14:BQ19" si="20">N14*BP14</f>
        <v>0</v>
      </c>
      <c r="BR14" s="70">
        <v>1134</v>
      </c>
    </row>
    <row r="15" spans="1:298" ht="12.75" customHeight="1">
      <c r="A15" s="44" t="str">
        <f t="shared" si="7"/>
        <v>PL71135</v>
      </c>
      <c r="B15" s="591" t="s">
        <v>399</v>
      </c>
      <c r="C15" s="46" t="s">
        <v>270</v>
      </c>
      <c r="D15" s="46" t="s">
        <v>7</v>
      </c>
      <c r="E15" s="243"/>
      <c r="F15" s="160" t="s">
        <v>59</v>
      </c>
      <c r="G15" s="178" t="s">
        <v>73</v>
      </c>
      <c r="H15" s="160" t="s">
        <v>74</v>
      </c>
      <c r="I15" s="263" t="s">
        <v>1798</v>
      </c>
      <c r="J15" s="636" t="s">
        <v>1811</v>
      </c>
      <c r="K15" s="636" t="s">
        <v>1815</v>
      </c>
      <c r="L15" s="263" t="s">
        <v>1799</v>
      </c>
      <c r="M15" s="160">
        <v>5.6509999999999998</v>
      </c>
      <c r="N15" s="44">
        <v>10</v>
      </c>
      <c r="O15" s="210"/>
      <c r="P15" s="210"/>
      <c r="Q15" s="49"/>
      <c r="R15" s="123"/>
      <c r="S15" s="51"/>
      <c r="T15" s="52"/>
      <c r="U15" s="124"/>
      <c r="V15" s="54"/>
      <c r="W15" s="55"/>
      <c r="X15" s="56"/>
      <c r="Y15" s="57"/>
      <c r="Z15" s="58"/>
      <c r="AA15" s="125"/>
      <c r="AB15" s="69"/>
      <c r="AC15" s="69"/>
      <c r="AD15" s="213">
        <f t="shared" si="1"/>
        <v>0</v>
      </c>
      <c r="AE15" s="61">
        <f>N15*AD15</f>
        <v>0</v>
      </c>
      <c r="AF15" s="62"/>
      <c r="AG15" s="62"/>
      <c r="AH15" s="63"/>
      <c r="AI15" s="62"/>
      <c r="AJ15" s="62"/>
      <c r="AK15" s="62"/>
      <c r="AL15" s="516"/>
      <c r="AM15" s="510"/>
      <c r="AN15" s="62">
        <f>ROUND(CEILING(AR15*('Summary '!$J$2/100+1),5),0)-1</f>
        <v>139</v>
      </c>
      <c r="AO15" s="63">
        <f t="shared" si="3"/>
        <v>0</v>
      </c>
      <c r="AP15" s="63">
        <f t="shared" si="4"/>
        <v>0</v>
      </c>
      <c r="AQ15" s="63"/>
      <c r="AR15" s="62">
        <v>114</v>
      </c>
      <c r="AS15" s="62"/>
      <c r="AT15" s="514"/>
      <c r="AU15" s="515"/>
      <c r="AV15" s="511">
        <f t="shared" si="8"/>
        <v>114</v>
      </c>
      <c r="AW15" s="511">
        <f t="shared" si="9"/>
        <v>114</v>
      </c>
      <c r="AX15" s="64"/>
      <c r="AY15" s="65"/>
      <c r="AZ15" s="66"/>
      <c r="BA15" s="126"/>
      <c r="BB15" s="68"/>
      <c r="BC15" s="45">
        <f t="shared" si="10"/>
        <v>0</v>
      </c>
      <c r="BD15" s="44">
        <f t="shared" si="11"/>
        <v>0</v>
      </c>
      <c r="BE15" s="512">
        <f t="shared" si="12"/>
        <v>119.7</v>
      </c>
      <c r="BF15" s="69"/>
      <c r="BG15" s="210">
        <f t="shared" si="5"/>
        <v>0</v>
      </c>
      <c r="BH15" s="512">
        <f t="shared" si="13"/>
        <v>125.4</v>
      </c>
      <c r="BI15" s="69"/>
      <c r="BJ15" s="44">
        <f t="shared" si="14"/>
        <v>0</v>
      </c>
      <c r="BK15" s="512">
        <f t="shared" si="15"/>
        <v>131.1</v>
      </c>
      <c r="BL15" s="69"/>
      <c r="BM15" s="210">
        <f t="shared" si="16"/>
        <v>0</v>
      </c>
      <c r="BN15" s="512">
        <f t="shared" si="17"/>
        <v>136.79999999999998</v>
      </c>
      <c r="BO15" s="397">
        <f t="shared" si="18"/>
        <v>0</v>
      </c>
      <c r="BP15" s="210">
        <f t="shared" si="19"/>
        <v>0</v>
      </c>
      <c r="BQ15" s="44">
        <f t="shared" si="20"/>
        <v>0</v>
      </c>
      <c r="BR15" s="70">
        <v>1135</v>
      </c>
    </row>
    <row r="16" spans="1:298" ht="12.75" customHeight="1">
      <c r="A16" s="44" t="str">
        <f t="shared" si="7"/>
        <v>PL70936</v>
      </c>
      <c r="B16" s="591" t="s">
        <v>399</v>
      </c>
      <c r="C16" s="46" t="s">
        <v>271</v>
      </c>
      <c r="D16" s="46" t="s">
        <v>7</v>
      </c>
      <c r="E16" s="243"/>
      <c r="F16" s="178" t="s">
        <v>67</v>
      </c>
      <c r="G16" s="160" t="s">
        <v>67</v>
      </c>
      <c r="H16" s="48" t="s">
        <v>77</v>
      </c>
      <c r="I16" s="263" t="s">
        <v>1798</v>
      </c>
      <c r="J16" s="636" t="s">
        <v>1811</v>
      </c>
      <c r="K16" s="636" t="s">
        <v>1815</v>
      </c>
      <c r="L16" s="263" t="s">
        <v>1799</v>
      </c>
      <c r="M16" s="160">
        <v>2.25</v>
      </c>
      <c r="N16" s="44">
        <v>10</v>
      </c>
      <c r="O16" s="210"/>
      <c r="P16" s="210"/>
      <c r="Q16" s="49"/>
      <c r="R16" s="123"/>
      <c r="S16" s="51"/>
      <c r="T16" s="52"/>
      <c r="U16" s="124"/>
      <c r="V16" s="54"/>
      <c r="W16" s="55"/>
      <c r="X16" s="56"/>
      <c r="Y16" s="57"/>
      <c r="Z16" s="58"/>
      <c r="AA16" s="125"/>
      <c r="AB16" s="69"/>
      <c r="AC16" s="69"/>
      <c r="AD16" s="213">
        <f t="shared" si="1"/>
        <v>0</v>
      </c>
      <c r="AE16" s="61">
        <f>N16*AD16</f>
        <v>0</v>
      </c>
      <c r="AF16" s="62"/>
      <c r="AG16" s="62"/>
      <c r="AH16" s="63"/>
      <c r="AI16" s="62"/>
      <c r="AJ16" s="62"/>
      <c r="AK16" s="62"/>
      <c r="AL16" s="516"/>
      <c r="AM16" s="510"/>
      <c r="AN16" s="62">
        <f>ROUND(CEILING(AR16*('Summary '!$J$2/100+1),5),0)-1</f>
        <v>79</v>
      </c>
      <c r="AO16" s="63">
        <f t="shared" si="3"/>
        <v>0</v>
      </c>
      <c r="AP16" s="63">
        <f t="shared" si="4"/>
        <v>0</v>
      </c>
      <c r="AQ16" s="63"/>
      <c r="AR16" s="62">
        <v>64</v>
      </c>
      <c r="AS16" s="62"/>
      <c r="AT16" s="514"/>
      <c r="AU16" s="515"/>
      <c r="AV16" s="511">
        <f t="shared" si="8"/>
        <v>64</v>
      </c>
      <c r="AW16" s="511">
        <f t="shared" si="9"/>
        <v>64</v>
      </c>
      <c r="AX16" s="64"/>
      <c r="AY16" s="65"/>
      <c r="AZ16" s="66"/>
      <c r="BA16" s="126"/>
      <c r="BB16" s="68"/>
      <c r="BC16" s="45">
        <f t="shared" si="10"/>
        <v>0</v>
      </c>
      <c r="BD16" s="44">
        <f t="shared" si="11"/>
        <v>0</v>
      </c>
      <c r="BE16" s="512">
        <f t="shared" si="12"/>
        <v>67.2</v>
      </c>
      <c r="BF16" s="69"/>
      <c r="BG16" s="210">
        <f t="shared" si="5"/>
        <v>0</v>
      </c>
      <c r="BH16" s="512">
        <f t="shared" si="13"/>
        <v>70.400000000000006</v>
      </c>
      <c r="BI16" s="69"/>
      <c r="BJ16" s="44">
        <f t="shared" si="14"/>
        <v>0</v>
      </c>
      <c r="BK16" s="512">
        <f t="shared" si="15"/>
        <v>73.599999999999994</v>
      </c>
      <c r="BL16" s="69"/>
      <c r="BM16" s="210">
        <f t="shared" si="16"/>
        <v>0</v>
      </c>
      <c r="BN16" s="512">
        <f t="shared" si="17"/>
        <v>76.8</v>
      </c>
      <c r="BO16" s="397">
        <f t="shared" si="18"/>
        <v>0</v>
      </c>
      <c r="BP16" s="210">
        <f t="shared" si="19"/>
        <v>0</v>
      </c>
      <c r="BQ16" s="44">
        <f t="shared" si="20"/>
        <v>0</v>
      </c>
      <c r="BR16" s="70">
        <v>936</v>
      </c>
    </row>
    <row r="17" spans="1:70" ht="12.75" customHeight="1">
      <c r="A17" s="44" t="str">
        <f t="shared" si="7"/>
        <v>PL71133</v>
      </c>
      <c r="B17" s="591" t="s">
        <v>399</v>
      </c>
      <c r="C17" s="46" t="s">
        <v>272</v>
      </c>
      <c r="D17" s="46" t="s">
        <v>7</v>
      </c>
      <c r="E17" s="243"/>
      <c r="F17" s="160" t="s">
        <v>67</v>
      </c>
      <c r="G17" s="160" t="s">
        <v>67</v>
      </c>
      <c r="H17" s="48" t="s">
        <v>77</v>
      </c>
      <c r="I17" s="263" t="s">
        <v>1798</v>
      </c>
      <c r="J17" s="636" t="s">
        <v>1811</v>
      </c>
      <c r="K17" s="636" t="s">
        <v>1815</v>
      </c>
      <c r="L17" s="263" t="s">
        <v>1799</v>
      </c>
      <c r="M17" s="160">
        <v>8.3740000000000006</v>
      </c>
      <c r="N17" s="44">
        <v>10</v>
      </c>
      <c r="O17" s="210"/>
      <c r="P17" s="210"/>
      <c r="Q17" s="49"/>
      <c r="R17" s="123"/>
      <c r="S17" s="51"/>
      <c r="T17" s="52"/>
      <c r="U17" s="124"/>
      <c r="V17" s="54"/>
      <c r="W17" s="55"/>
      <c r="X17" s="56"/>
      <c r="Y17" s="57"/>
      <c r="Z17" s="58"/>
      <c r="AA17" s="125"/>
      <c r="AB17" s="69"/>
      <c r="AC17" s="69"/>
      <c r="AD17" s="213">
        <f t="shared" si="1"/>
        <v>0</v>
      </c>
      <c r="AE17" s="61">
        <f>N17*AD17</f>
        <v>0</v>
      </c>
      <c r="AF17" s="62"/>
      <c r="AG17" s="62"/>
      <c r="AH17" s="63"/>
      <c r="AI17" s="62"/>
      <c r="AJ17" s="62"/>
      <c r="AK17" s="62"/>
      <c r="AL17" s="516"/>
      <c r="AM17" s="510"/>
      <c r="AN17" s="62">
        <f>ROUND(CEILING(AR17*('Summary '!$J$2/100+1),5),0)-1</f>
        <v>154</v>
      </c>
      <c r="AO17" s="63">
        <f t="shared" si="3"/>
        <v>0</v>
      </c>
      <c r="AP17" s="63">
        <f t="shared" si="4"/>
        <v>0</v>
      </c>
      <c r="AQ17" s="63"/>
      <c r="AR17" s="62">
        <v>124</v>
      </c>
      <c r="AS17" s="62"/>
      <c r="AT17" s="514"/>
      <c r="AU17" s="515"/>
      <c r="AV17" s="511">
        <f t="shared" si="8"/>
        <v>124</v>
      </c>
      <c r="AW17" s="511">
        <f t="shared" si="9"/>
        <v>124</v>
      </c>
      <c r="AX17" s="64"/>
      <c r="AY17" s="65"/>
      <c r="AZ17" s="66"/>
      <c r="BA17" s="126"/>
      <c r="BB17" s="68"/>
      <c r="BC17" s="45">
        <f t="shared" si="10"/>
        <v>0</v>
      </c>
      <c r="BD17" s="44">
        <f t="shared" si="11"/>
        <v>0</v>
      </c>
      <c r="BE17" s="512">
        <f t="shared" si="12"/>
        <v>130.20000000000002</v>
      </c>
      <c r="BF17" s="69"/>
      <c r="BG17" s="210">
        <f t="shared" si="5"/>
        <v>0</v>
      </c>
      <c r="BH17" s="512">
        <f t="shared" si="13"/>
        <v>136.4</v>
      </c>
      <c r="BI17" s="69"/>
      <c r="BJ17" s="44">
        <f t="shared" si="14"/>
        <v>0</v>
      </c>
      <c r="BK17" s="512">
        <f t="shared" si="15"/>
        <v>142.6</v>
      </c>
      <c r="BL17" s="69"/>
      <c r="BM17" s="210">
        <f t="shared" si="16"/>
        <v>0</v>
      </c>
      <c r="BN17" s="512">
        <f t="shared" si="17"/>
        <v>148.79999999999998</v>
      </c>
      <c r="BO17" s="397">
        <f t="shared" si="18"/>
        <v>0</v>
      </c>
      <c r="BP17" s="210">
        <f t="shared" si="19"/>
        <v>0</v>
      </c>
      <c r="BQ17" s="44">
        <f t="shared" si="20"/>
        <v>0</v>
      </c>
      <c r="BR17" s="70">
        <v>1133</v>
      </c>
    </row>
    <row r="18" spans="1:70" ht="12.75" customHeight="1">
      <c r="A18" s="44" t="str">
        <f>"PL7"&amp;REPT(0,4-LEN(BR18))&amp;BR18</f>
        <v>PL71506</v>
      </c>
      <c r="B18" s="591" t="s">
        <v>399</v>
      </c>
      <c r="C18" s="47" t="s">
        <v>362</v>
      </c>
      <c r="D18" s="46" t="s">
        <v>7</v>
      </c>
      <c r="E18" s="243"/>
      <c r="F18" s="48" t="s">
        <v>67</v>
      </c>
      <c r="G18" s="536" t="s">
        <v>87</v>
      </c>
      <c r="H18" s="48" t="s">
        <v>74</v>
      </c>
      <c r="I18" s="263" t="s">
        <v>1798</v>
      </c>
      <c r="J18" s="636" t="s">
        <v>1811</v>
      </c>
      <c r="K18" s="636" t="s">
        <v>1815</v>
      </c>
      <c r="L18" s="263" t="s">
        <v>1799</v>
      </c>
      <c r="M18" s="48">
        <v>7.7210000000000001</v>
      </c>
      <c r="N18" s="44">
        <v>2</v>
      </c>
      <c r="O18" s="210"/>
      <c r="P18" s="210"/>
      <c r="Q18" s="49"/>
      <c r="R18" s="123"/>
      <c r="S18" s="51"/>
      <c r="T18" s="52"/>
      <c r="U18" s="124"/>
      <c r="V18" s="54"/>
      <c r="W18" s="55"/>
      <c r="X18" s="56"/>
      <c r="Y18" s="57"/>
      <c r="Z18" s="58"/>
      <c r="AA18" s="125"/>
      <c r="AB18" s="69"/>
      <c r="AC18" s="69"/>
      <c r="AD18" s="213">
        <f t="shared" si="1"/>
        <v>0</v>
      </c>
      <c r="AE18" s="61">
        <f t="shared" ref="AE18" si="21">N18*AD18</f>
        <v>0</v>
      </c>
      <c r="AF18" s="62"/>
      <c r="AG18" s="62"/>
      <c r="AH18" s="63"/>
      <c r="AI18" s="62"/>
      <c r="AJ18" s="62"/>
      <c r="AK18" s="62"/>
      <c r="AL18" s="516"/>
      <c r="AM18" s="510"/>
      <c r="AN18" s="62">
        <f>ROUND(CEILING(AR18*('Summary '!$J$2/100+1),5),0)-1</f>
        <v>154</v>
      </c>
      <c r="AO18" s="63">
        <f t="shared" si="3"/>
        <v>0</v>
      </c>
      <c r="AP18" s="63">
        <f t="shared" si="4"/>
        <v>0</v>
      </c>
      <c r="AQ18" s="63"/>
      <c r="AR18" s="62">
        <v>124</v>
      </c>
      <c r="AS18" s="62"/>
      <c r="AT18" s="514"/>
      <c r="AU18" s="515"/>
      <c r="AV18" s="511">
        <f t="shared" si="8"/>
        <v>124</v>
      </c>
      <c r="AW18" s="511">
        <f t="shared" si="9"/>
        <v>124</v>
      </c>
      <c r="AX18" s="64"/>
      <c r="AY18" s="65"/>
      <c r="AZ18" s="66"/>
      <c r="BA18" s="126"/>
      <c r="BB18" s="68"/>
      <c r="BC18" s="45">
        <f t="shared" si="10"/>
        <v>0</v>
      </c>
      <c r="BD18" s="44">
        <f t="shared" si="11"/>
        <v>0</v>
      </c>
      <c r="BE18" s="512">
        <f t="shared" si="12"/>
        <v>130.20000000000002</v>
      </c>
      <c r="BF18" s="69"/>
      <c r="BG18" s="210">
        <f t="shared" si="5"/>
        <v>0</v>
      </c>
      <c r="BH18" s="512">
        <f t="shared" si="13"/>
        <v>136.4</v>
      </c>
      <c r="BI18" s="69"/>
      <c r="BJ18" s="44">
        <f t="shared" si="14"/>
        <v>0</v>
      </c>
      <c r="BK18" s="512">
        <f t="shared" si="15"/>
        <v>142.6</v>
      </c>
      <c r="BL18" s="69"/>
      <c r="BM18" s="210">
        <f t="shared" si="16"/>
        <v>0</v>
      </c>
      <c r="BN18" s="512">
        <f t="shared" si="17"/>
        <v>148.79999999999998</v>
      </c>
      <c r="BO18" s="397">
        <f t="shared" si="18"/>
        <v>0</v>
      </c>
      <c r="BP18" s="210">
        <f t="shared" si="19"/>
        <v>0</v>
      </c>
      <c r="BQ18" s="44">
        <f t="shared" si="20"/>
        <v>0</v>
      </c>
      <c r="BR18" s="70">
        <v>1506</v>
      </c>
    </row>
    <row r="19" spans="1:70" ht="12.75" customHeight="1">
      <c r="A19" s="44" t="str">
        <f t="shared" si="7"/>
        <v>PL71136</v>
      </c>
      <c r="B19" s="591" t="s">
        <v>399</v>
      </c>
      <c r="C19" s="47" t="s">
        <v>403</v>
      </c>
      <c r="D19" s="46" t="s">
        <v>7</v>
      </c>
      <c r="E19" s="243"/>
      <c r="F19" s="48" t="s">
        <v>59</v>
      </c>
      <c r="G19" s="48" t="s">
        <v>87</v>
      </c>
      <c r="H19" s="160" t="s">
        <v>74</v>
      </c>
      <c r="I19" s="263" t="s">
        <v>1798</v>
      </c>
      <c r="J19" s="636" t="s">
        <v>1811</v>
      </c>
      <c r="K19" s="636" t="s">
        <v>1815</v>
      </c>
      <c r="L19" s="263" t="s">
        <v>1799</v>
      </c>
      <c r="M19" s="48">
        <v>8.56</v>
      </c>
      <c r="N19" s="44">
        <v>4</v>
      </c>
      <c r="O19" s="210"/>
      <c r="P19" s="210"/>
      <c r="Q19" s="49"/>
      <c r="R19" s="123"/>
      <c r="S19" s="51"/>
      <c r="T19" s="52"/>
      <c r="U19" s="124"/>
      <c r="V19" s="54"/>
      <c r="W19" s="55"/>
      <c r="X19" s="56"/>
      <c r="Y19" s="57"/>
      <c r="Z19" s="58"/>
      <c r="AA19" s="125"/>
      <c r="AB19" s="69"/>
      <c r="AC19" s="69"/>
      <c r="AD19" s="213">
        <f t="shared" si="1"/>
        <v>0</v>
      </c>
      <c r="AE19" s="61">
        <f t="shared" ref="AE19" si="22">N19*AD19</f>
        <v>0</v>
      </c>
      <c r="AF19" s="62"/>
      <c r="AG19" s="62"/>
      <c r="AH19" s="63"/>
      <c r="AI19" s="62"/>
      <c r="AJ19" s="62"/>
      <c r="AK19" s="62"/>
      <c r="AL19" s="516"/>
      <c r="AM19" s="510"/>
      <c r="AN19" s="62">
        <f>ROUND(CEILING(AR19*('Summary '!$J$2/100+1),5),0)-1</f>
        <v>154</v>
      </c>
      <c r="AO19" s="63">
        <f t="shared" si="3"/>
        <v>0</v>
      </c>
      <c r="AP19" s="63">
        <f t="shared" si="4"/>
        <v>0</v>
      </c>
      <c r="AQ19" s="63"/>
      <c r="AR19" s="62">
        <v>124</v>
      </c>
      <c r="AS19" s="62"/>
      <c r="AT19" s="514"/>
      <c r="AU19" s="515"/>
      <c r="AV19" s="511">
        <f t="shared" si="8"/>
        <v>124</v>
      </c>
      <c r="AW19" s="511">
        <f t="shared" si="9"/>
        <v>124</v>
      </c>
      <c r="AX19" s="64"/>
      <c r="AY19" s="65"/>
      <c r="AZ19" s="66"/>
      <c r="BA19" s="126"/>
      <c r="BB19" s="68"/>
      <c r="BC19" s="45">
        <f t="shared" si="10"/>
        <v>0</v>
      </c>
      <c r="BD19" s="44">
        <f t="shared" si="11"/>
        <v>0</v>
      </c>
      <c r="BE19" s="512">
        <f t="shared" si="12"/>
        <v>130.20000000000002</v>
      </c>
      <c r="BF19" s="69"/>
      <c r="BG19" s="210">
        <f t="shared" si="5"/>
        <v>0</v>
      </c>
      <c r="BH19" s="512">
        <f t="shared" si="13"/>
        <v>136.4</v>
      </c>
      <c r="BI19" s="69"/>
      <c r="BJ19" s="44">
        <f t="shared" si="14"/>
        <v>0</v>
      </c>
      <c r="BK19" s="512">
        <f t="shared" si="15"/>
        <v>142.6</v>
      </c>
      <c r="BL19" s="69"/>
      <c r="BM19" s="210">
        <f t="shared" si="16"/>
        <v>0</v>
      </c>
      <c r="BN19" s="512">
        <f t="shared" si="17"/>
        <v>148.79999999999998</v>
      </c>
      <c r="BO19" s="397">
        <f t="shared" si="18"/>
        <v>0</v>
      </c>
      <c r="BP19" s="210">
        <f t="shared" si="19"/>
        <v>0</v>
      </c>
      <c r="BQ19" s="44">
        <f t="shared" si="20"/>
        <v>0</v>
      </c>
      <c r="BR19" s="70">
        <v>1136</v>
      </c>
    </row>
    <row r="20" spans="1:70" ht="17">
      <c r="A20" s="159"/>
      <c r="B20" s="159"/>
      <c r="C20" s="296" t="s">
        <v>411</v>
      </c>
      <c r="D20" s="127"/>
      <c r="E20" s="252"/>
      <c r="F20" s="128"/>
      <c r="G20" s="128"/>
      <c r="H20" s="128"/>
      <c r="I20" s="128"/>
      <c r="J20" s="253"/>
      <c r="K20" s="253"/>
      <c r="L20" s="253"/>
      <c r="M20" s="128"/>
      <c r="N20" s="129"/>
      <c r="O20" s="254"/>
      <c r="P20" s="254"/>
      <c r="Q20" s="130"/>
      <c r="R20" s="130"/>
      <c r="S20" s="130"/>
      <c r="T20" s="130"/>
      <c r="U20" s="131"/>
      <c r="V20" s="130"/>
      <c r="W20" s="130"/>
      <c r="X20" s="132"/>
      <c r="Y20" s="130"/>
      <c r="Z20" s="132"/>
      <c r="AA20" s="132"/>
      <c r="AB20" s="566"/>
      <c r="AC20" s="566"/>
      <c r="AD20" s="258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258"/>
      <c r="AS20" s="258"/>
      <c r="AT20" s="258"/>
      <c r="AU20" s="258"/>
      <c r="AV20" s="258"/>
      <c r="AW20" s="258"/>
      <c r="AX20" s="566"/>
      <c r="AY20" s="566"/>
      <c r="AZ20" s="566"/>
      <c r="BA20" s="566"/>
      <c r="BB20" s="566"/>
      <c r="BC20" s="258"/>
      <c r="BD20" s="258"/>
      <c r="BE20" s="258"/>
      <c r="BF20" s="566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147"/>
      <c r="BR20" s="148"/>
    </row>
    <row r="21" spans="1:70" ht="12.75" customHeight="1">
      <c r="A21" s="44" t="str">
        <f>"PL7"&amp;REPT(0,4-LEN(BR21))&amp;BR21</f>
        <v>PL71774</v>
      </c>
      <c r="B21" s="591" t="s">
        <v>411</v>
      </c>
      <c r="C21" s="47" t="s">
        <v>436</v>
      </c>
      <c r="D21" s="46" t="s">
        <v>7</v>
      </c>
      <c r="E21" s="243"/>
      <c r="F21" s="160"/>
      <c r="G21" s="178"/>
      <c r="H21" s="160"/>
      <c r="I21" s="263" t="s">
        <v>1798</v>
      </c>
      <c r="J21" s="636" t="s">
        <v>1811</v>
      </c>
      <c r="K21" s="636" t="s">
        <v>1815</v>
      </c>
      <c r="L21" s="263" t="s">
        <v>1799</v>
      </c>
      <c r="M21" s="160">
        <v>6</v>
      </c>
      <c r="N21" s="44">
        <v>4</v>
      </c>
      <c r="O21" s="210"/>
      <c r="P21" s="210"/>
      <c r="Q21" s="49"/>
      <c r="R21" s="123"/>
      <c r="S21" s="51"/>
      <c r="T21" s="52"/>
      <c r="U21" s="124"/>
      <c r="V21" s="54"/>
      <c r="W21" s="55"/>
      <c r="X21" s="56"/>
      <c r="Y21" s="57"/>
      <c r="Z21" s="58"/>
      <c r="AA21" s="125"/>
      <c r="AB21" s="69"/>
      <c r="AC21" s="69"/>
      <c r="AD21" s="213">
        <f t="shared" si="1"/>
        <v>0</v>
      </c>
      <c r="AE21" s="61">
        <f>N21*AD21</f>
        <v>0</v>
      </c>
      <c r="AF21" s="62"/>
      <c r="AG21" s="62"/>
      <c r="AH21" s="63"/>
      <c r="AI21" s="62"/>
      <c r="AJ21" s="62"/>
      <c r="AK21" s="62"/>
      <c r="AL21" s="516"/>
      <c r="AM21" s="510"/>
      <c r="AN21" s="62">
        <f>ROUND(CEILING(AR21*('Summary '!$J$2/100+1),5),0)-1</f>
        <v>139</v>
      </c>
      <c r="AO21" s="63">
        <f t="shared" si="3"/>
        <v>0</v>
      </c>
      <c r="AP21" s="63">
        <f t="shared" si="4"/>
        <v>0</v>
      </c>
      <c r="AQ21" s="63"/>
      <c r="AR21" s="62">
        <v>114</v>
      </c>
      <c r="AS21" s="62"/>
      <c r="AT21" s="514"/>
      <c r="AU21" s="515"/>
      <c r="AV21" s="511">
        <f>IF(OrderFormType="Wholesale",CEILING(AR21*ExchRate,ExchRateRoundUpTo),CEILING(AN21*ExchRate,ExchRateRoundUpTo)/1.22)</f>
        <v>114</v>
      </c>
      <c r="AW21" s="511">
        <f>AV21*(1+AO21+AP21)</f>
        <v>114</v>
      </c>
      <c r="AX21" s="64"/>
      <c r="AY21" s="65"/>
      <c r="AZ21" s="66"/>
      <c r="BA21" s="126"/>
      <c r="BB21" s="68"/>
      <c r="BC21" s="45">
        <f>SUM(AX21:BB21)</f>
        <v>0</v>
      </c>
      <c r="BD21" s="44">
        <f>N21*BC21</f>
        <v>0</v>
      </c>
      <c r="BE21" s="512">
        <f>AV21*(1.05+AO21+AP21)</f>
        <v>119.7</v>
      </c>
      <c r="BF21" s="69"/>
      <c r="BG21" s="210">
        <f t="shared" si="5"/>
        <v>0</v>
      </c>
      <c r="BH21" s="512">
        <f>$AV21*(1.1+$AO21+$AP21)</f>
        <v>125.4</v>
      </c>
      <c r="BI21" s="69"/>
      <c r="BJ21" s="44">
        <f>N21*BI21</f>
        <v>0</v>
      </c>
      <c r="BK21" s="512">
        <f>AV21*(1.15+AO21+AP21)</f>
        <v>131.1</v>
      </c>
      <c r="BL21" s="69"/>
      <c r="BM21" s="210">
        <f>N21*BL21</f>
        <v>0</v>
      </c>
      <c r="BN21" s="512">
        <f>AV21*(1.2+AO21+AP21)</f>
        <v>136.79999999999998</v>
      </c>
      <c r="BO21" s="397">
        <f>(AD21*AW21)+(BC21*BE21)+(BF21*BH21)+(BI21*BK21)+(BL21*BN21)</f>
        <v>0</v>
      </c>
      <c r="BP21" s="210">
        <f>AD21+BC21+BF21+BI21+BL21</f>
        <v>0</v>
      </c>
      <c r="BQ21" s="44">
        <f>N21*BP21</f>
        <v>0</v>
      </c>
      <c r="BR21" s="70">
        <v>1774</v>
      </c>
    </row>
    <row r="22" spans="1:70" ht="17">
      <c r="A22" s="159"/>
      <c r="B22" s="159"/>
      <c r="C22" s="296" t="s">
        <v>400</v>
      </c>
      <c r="D22" s="127"/>
      <c r="E22" s="252"/>
      <c r="F22" s="128"/>
      <c r="G22" s="128"/>
      <c r="H22" s="128"/>
      <c r="I22" s="128"/>
      <c r="J22" s="253"/>
      <c r="K22" s="253"/>
      <c r="L22" s="253"/>
      <c r="M22" s="128"/>
      <c r="N22" s="129"/>
      <c r="O22" s="254"/>
      <c r="P22" s="254"/>
      <c r="Q22" s="130"/>
      <c r="R22" s="130"/>
      <c r="S22" s="130"/>
      <c r="T22" s="130"/>
      <c r="U22" s="131"/>
      <c r="V22" s="130"/>
      <c r="W22" s="130"/>
      <c r="X22" s="132"/>
      <c r="Y22" s="130"/>
      <c r="Z22" s="132"/>
      <c r="AA22" s="132"/>
      <c r="AB22" s="566"/>
      <c r="AC22" s="566"/>
      <c r="AD22" s="258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258"/>
      <c r="AS22" s="258"/>
      <c r="AT22" s="258"/>
      <c r="AU22" s="258"/>
      <c r="AV22" s="258"/>
      <c r="AW22" s="258"/>
      <c r="AX22" s="566"/>
      <c r="AY22" s="566"/>
      <c r="AZ22" s="566"/>
      <c r="BA22" s="566"/>
      <c r="BB22" s="566"/>
      <c r="BC22" s="258"/>
      <c r="BD22" s="258"/>
      <c r="BE22" s="258"/>
      <c r="BF22" s="566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147"/>
      <c r="BR22" s="148"/>
    </row>
    <row r="23" spans="1:70" ht="12.75" customHeight="1">
      <c r="A23" s="44" t="str">
        <f>"PL7"&amp;REPT(0,4-LEN(BR23))&amp;BR23</f>
        <v>PL70931</v>
      </c>
      <c r="B23" s="591" t="s">
        <v>400</v>
      </c>
      <c r="C23" s="46" t="s">
        <v>265</v>
      </c>
      <c r="D23" s="46" t="s">
        <v>7</v>
      </c>
      <c r="E23" s="243"/>
      <c r="F23" s="160" t="s">
        <v>59</v>
      </c>
      <c r="G23" s="178" t="s">
        <v>266</v>
      </c>
      <c r="H23" s="160" t="s">
        <v>74</v>
      </c>
      <c r="I23" s="263" t="s">
        <v>1798</v>
      </c>
      <c r="J23" s="636" t="s">
        <v>1811</v>
      </c>
      <c r="K23" s="636" t="s">
        <v>1815</v>
      </c>
      <c r="L23" s="263" t="s">
        <v>1799</v>
      </c>
      <c r="M23" s="160">
        <v>9.6850000000000005</v>
      </c>
      <c r="N23" s="44">
        <v>26</v>
      </c>
      <c r="O23" s="210"/>
      <c r="P23" s="210"/>
      <c r="Q23" s="49"/>
      <c r="R23" s="123"/>
      <c r="S23" s="51"/>
      <c r="T23" s="52"/>
      <c r="U23" s="124"/>
      <c r="V23" s="54"/>
      <c r="W23" s="55"/>
      <c r="X23" s="56"/>
      <c r="Y23" s="57"/>
      <c r="Z23" s="58"/>
      <c r="AA23" s="125"/>
      <c r="AB23" s="69"/>
      <c r="AC23" s="69"/>
      <c r="AD23" s="213">
        <f t="shared" si="1"/>
        <v>0</v>
      </c>
      <c r="AE23" s="61">
        <f>N23*AD23</f>
        <v>0</v>
      </c>
      <c r="AF23" s="62"/>
      <c r="AG23" s="62"/>
      <c r="AH23" s="63"/>
      <c r="AI23" s="62"/>
      <c r="AJ23" s="62"/>
      <c r="AK23" s="62"/>
      <c r="AL23" s="516"/>
      <c r="AM23" s="510"/>
      <c r="AN23" s="62">
        <f>ROUND(CEILING(AR23*('Summary '!$J$2/100+1),5),0)-1</f>
        <v>204</v>
      </c>
      <c r="AO23" s="63">
        <f t="shared" si="3"/>
        <v>0</v>
      </c>
      <c r="AP23" s="63">
        <f t="shared" si="4"/>
        <v>0</v>
      </c>
      <c r="AQ23" s="63"/>
      <c r="AR23" s="62">
        <v>164</v>
      </c>
      <c r="AS23" s="62"/>
      <c r="AT23" s="514"/>
      <c r="AU23" s="515"/>
      <c r="AV23" s="511">
        <f>IF(OrderFormType="Wholesale",CEILING(AR23*ExchRate,ExchRateRoundUpTo),CEILING(AN23*ExchRate,ExchRateRoundUpTo)/1.22)</f>
        <v>164</v>
      </c>
      <c r="AW23" s="511">
        <f>AV23*(1+AO23+AP23)</f>
        <v>164</v>
      </c>
      <c r="AX23" s="64"/>
      <c r="AY23" s="65"/>
      <c r="AZ23" s="66"/>
      <c r="BA23" s="126"/>
      <c r="BB23" s="68"/>
      <c r="BC23" s="45">
        <f>SUM(AX23:BB23)</f>
        <v>0</v>
      </c>
      <c r="BD23" s="44">
        <f>N23*BC23</f>
        <v>0</v>
      </c>
      <c r="BE23" s="512">
        <f>AV23*(1.05+AO23+AP23)</f>
        <v>172.20000000000002</v>
      </c>
      <c r="BF23" s="69"/>
      <c r="BG23" s="210">
        <f t="shared" si="5"/>
        <v>0</v>
      </c>
      <c r="BH23" s="512">
        <f>$AV23*(1.1+$AO23+$AP23)</f>
        <v>180.4</v>
      </c>
      <c r="BI23" s="69"/>
      <c r="BJ23" s="44">
        <f>N23*BI23</f>
        <v>0</v>
      </c>
      <c r="BK23" s="512">
        <f>AV23*(1.15+AO23+AP23)</f>
        <v>188.6</v>
      </c>
      <c r="BL23" s="69"/>
      <c r="BM23" s="210">
        <f>N23*BL23</f>
        <v>0</v>
      </c>
      <c r="BN23" s="512">
        <f>AV23*(1.2+AO23+AP23)</f>
        <v>196.79999999999998</v>
      </c>
      <c r="BO23" s="397">
        <f>(AD23*AW23)+(BC23*BE23)+(BF23*BH23)+(BI23*BK23)+(BL23*BN23)</f>
        <v>0</v>
      </c>
      <c r="BP23" s="210">
        <f>AD23+BC23+BF23+BI23+BL23</f>
        <v>0</v>
      </c>
      <c r="BQ23" s="44">
        <f>N23*BP23</f>
        <v>0</v>
      </c>
      <c r="BR23" s="70">
        <v>931</v>
      </c>
    </row>
    <row r="24" spans="1:70" ht="12.75" customHeight="1">
      <c r="A24" s="44" t="str">
        <f>"PL7"&amp;REPT(0,4-LEN(BR24))&amp;BR24</f>
        <v>PL70934</v>
      </c>
      <c r="B24" s="591" t="s">
        <v>400</v>
      </c>
      <c r="C24" s="46" t="s">
        <v>267</v>
      </c>
      <c r="D24" s="46" t="s">
        <v>7</v>
      </c>
      <c r="E24" s="243"/>
      <c r="F24" s="160" t="s">
        <v>59</v>
      </c>
      <c r="G24" s="160" t="s">
        <v>76</v>
      </c>
      <c r="H24" s="160" t="s">
        <v>74</v>
      </c>
      <c r="I24" s="263" t="s">
        <v>1798</v>
      </c>
      <c r="J24" s="636" t="s">
        <v>1811</v>
      </c>
      <c r="K24" s="636" t="s">
        <v>1815</v>
      </c>
      <c r="L24" s="263" t="s">
        <v>1799</v>
      </c>
      <c r="M24" s="160">
        <v>1.85</v>
      </c>
      <c r="N24" s="44">
        <v>5</v>
      </c>
      <c r="O24" s="210"/>
      <c r="P24" s="210"/>
      <c r="Q24" s="49"/>
      <c r="R24" s="123"/>
      <c r="S24" s="51"/>
      <c r="T24" s="52"/>
      <c r="U24" s="124"/>
      <c r="V24" s="54"/>
      <c r="W24" s="55"/>
      <c r="X24" s="56"/>
      <c r="Y24" s="57"/>
      <c r="Z24" s="58"/>
      <c r="AA24" s="125"/>
      <c r="AB24" s="69"/>
      <c r="AC24" s="69"/>
      <c r="AD24" s="213">
        <f t="shared" si="1"/>
        <v>0</v>
      </c>
      <c r="AE24" s="61">
        <f>N24*AD24</f>
        <v>0</v>
      </c>
      <c r="AF24" s="62"/>
      <c r="AG24" s="62"/>
      <c r="AH24" s="63"/>
      <c r="AI24" s="62"/>
      <c r="AJ24" s="62"/>
      <c r="AK24" s="62"/>
      <c r="AL24" s="516"/>
      <c r="AM24" s="510"/>
      <c r="AN24" s="62">
        <f>ROUND(CEILING(AR24*('Summary '!$J$2/100+1),5),0)-1</f>
        <v>114</v>
      </c>
      <c r="AO24" s="63">
        <f t="shared" si="3"/>
        <v>0</v>
      </c>
      <c r="AP24" s="63">
        <f t="shared" si="4"/>
        <v>0</v>
      </c>
      <c r="AQ24" s="63"/>
      <c r="AR24" s="62">
        <v>94</v>
      </c>
      <c r="AS24" s="62"/>
      <c r="AT24" s="514"/>
      <c r="AU24" s="515"/>
      <c r="AV24" s="511">
        <f>IF(OrderFormType="Wholesale",CEILING(AR24*ExchRate,ExchRateRoundUpTo),CEILING(AN24*ExchRate,ExchRateRoundUpTo)/1.22)</f>
        <v>94</v>
      </c>
      <c r="AW24" s="511">
        <f>AV24*(1+AO24+AP24)</f>
        <v>94</v>
      </c>
      <c r="AX24" s="64"/>
      <c r="AY24" s="65"/>
      <c r="AZ24" s="66"/>
      <c r="BA24" s="126"/>
      <c r="BB24" s="68"/>
      <c r="BC24" s="45">
        <f>SUM(AX24:BB24)</f>
        <v>0</v>
      </c>
      <c r="BD24" s="44">
        <f>N24*BC24</f>
        <v>0</v>
      </c>
      <c r="BE24" s="512">
        <f>AV24*(1.05+AO24+AP24)</f>
        <v>98.7</v>
      </c>
      <c r="BF24" s="69"/>
      <c r="BG24" s="210">
        <f t="shared" si="5"/>
        <v>0</v>
      </c>
      <c r="BH24" s="512">
        <f>$AV24*(1.1+$AO24+$AP24)</f>
        <v>103.4</v>
      </c>
      <c r="BI24" s="69"/>
      <c r="BJ24" s="44">
        <f>N24*BI24</f>
        <v>0</v>
      </c>
      <c r="BK24" s="512">
        <f>AV24*(1.15+AO24+AP24)</f>
        <v>108.1</v>
      </c>
      <c r="BL24" s="69"/>
      <c r="BM24" s="210">
        <f>N24*BL24</f>
        <v>0</v>
      </c>
      <c r="BN24" s="512">
        <f>AV24*(1.2+AO24+AP24)</f>
        <v>112.8</v>
      </c>
      <c r="BO24" s="397">
        <f>(AD24*AW24)+(BC24*BE24)+(BF24*BH24)+(BI24*BK24)+(BL24*BN24)</f>
        <v>0</v>
      </c>
      <c r="BP24" s="210">
        <f>AD24+BC24+BF24+BI24+BL24</f>
        <v>0</v>
      </c>
      <c r="BQ24" s="44">
        <f>N24*BP24</f>
        <v>0</v>
      </c>
      <c r="BR24" s="70">
        <v>934</v>
      </c>
    </row>
    <row r="25" spans="1:70" ht="12.75" customHeight="1">
      <c r="A25" s="44" t="str">
        <f>"PL7"&amp;REPT(0,4-LEN(BR25))&amp;BR25</f>
        <v>PL70935</v>
      </c>
      <c r="B25" s="591" t="s">
        <v>400</v>
      </c>
      <c r="C25" s="46" t="s">
        <v>273</v>
      </c>
      <c r="D25" s="46" t="s">
        <v>7</v>
      </c>
      <c r="E25" s="243"/>
      <c r="F25" s="118" t="s">
        <v>67</v>
      </c>
      <c r="G25" s="48" t="s">
        <v>67</v>
      </c>
      <c r="H25" s="48" t="s">
        <v>77</v>
      </c>
      <c r="I25" s="263" t="s">
        <v>1798</v>
      </c>
      <c r="J25" s="636" t="s">
        <v>1811</v>
      </c>
      <c r="K25" s="636" t="s">
        <v>1815</v>
      </c>
      <c r="L25" s="263" t="s">
        <v>1799</v>
      </c>
      <c r="M25" s="48">
        <v>1.835</v>
      </c>
      <c r="N25" s="44">
        <v>10</v>
      </c>
      <c r="O25" s="210"/>
      <c r="P25" s="210"/>
      <c r="Q25" s="49"/>
      <c r="R25" s="123"/>
      <c r="S25" s="51"/>
      <c r="T25" s="52"/>
      <c r="U25" s="124"/>
      <c r="V25" s="54"/>
      <c r="W25" s="55"/>
      <c r="X25" s="56"/>
      <c r="Y25" s="57"/>
      <c r="Z25" s="58"/>
      <c r="AA25" s="125"/>
      <c r="AB25" s="69"/>
      <c r="AC25" s="69"/>
      <c r="AD25" s="213">
        <f t="shared" si="1"/>
        <v>0</v>
      </c>
      <c r="AE25" s="61">
        <f>N25*AD25</f>
        <v>0</v>
      </c>
      <c r="AF25" s="62"/>
      <c r="AG25" s="62"/>
      <c r="AH25" s="63"/>
      <c r="AI25" s="62"/>
      <c r="AJ25" s="62"/>
      <c r="AK25" s="62"/>
      <c r="AL25" s="516"/>
      <c r="AM25" s="510"/>
      <c r="AN25" s="62">
        <f>ROUND(CEILING(AR25*('Summary '!$J$2/100+1),5),0)-1</f>
        <v>79</v>
      </c>
      <c r="AO25" s="63">
        <f t="shared" si="3"/>
        <v>0</v>
      </c>
      <c r="AP25" s="63">
        <f t="shared" si="4"/>
        <v>0</v>
      </c>
      <c r="AQ25" s="63"/>
      <c r="AR25" s="62">
        <v>64</v>
      </c>
      <c r="AS25" s="62"/>
      <c r="AT25" s="514"/>
      <c r="AU25" s="515"/>
      <c r="AV25" s="511">
        <f>IF(OrderFormType="Wholesale",CEILING(AR25*ExchRate,ExchRateRoundUpTo),CEILING(AN25*ExchRate,ExchRateRoundUpTo)/1.22)</f>
        <v>64</v>
      </c>
      <c r="AW25" s="511">
        <f>AV25*(1+AO25+AP25)</f>
        <v>64</v>
      </c>
      <c r="AX25" s="64"/>
      <c r="AY25" s="65"/>
      <c r="AZ25" s="66"/>
      <c r="BA25" s="126"/>
      <c r="BB25" s="68"/>
      <c r="BC25" s="45">
        <f>SUM(AX25:BB25)</f>
        <v>0</v>
      </c>
      <c r="BD25" s="44">
        <f>N25*BC25</f>
        <v>0</v>
      </c>
      <c r="BE25" s="512">
        <f>AV25*(1.05+AO25+AP25)</f>
        <v>67.2</v>
      </c>
      <c r="BF25" s="69"/>
      <c r="BG25" s="210">
        <f t="shared" si="5"/>
        <v>0</v>
      </c>
      <c r="BH25" s="512">
        <f>$AV25*(1.1+$AO25+$AP25)</f>
        <v>70.400000000000006</v>
      </c>
      <c r="BI25" s="69"/>
      <c r="BJ25" s="44">
        <f>N25*BI25</f>
        <v>0</v>
      </c>
      <c r="BK25" s="512">
        <f>AV25*(1.15+AO25+AP25)</f>
        <v>73.599999999999994</v>
      </c>
      <c r="BL25" s="69"/>
      <c r="BM25" s="210">
        <f>N25*BL25</f>
        <v>0</v>
      </c>
      <c r="BN25" s="512">
        <f>AV25*(1.2+AO25+AP25)</f>
        <v>76.8</v>
      </c>
      <c r="BO25" s="397">
        <f>(AD25*AW25)+(BC25*BE25)+(BF25*BH25)+(BI25*BK25)+(BL25*BN25)</f>
        <v>0</v>
      </c>
      <c r="BP25" s="210">
        <f>AD25+BC25+BF25+BI25+BL25</f>
        <v>0</v>
      </c>
      <c r="BQ25" s="44">
        <f>N25*BP25</f>
        <v>0</v>
      </c>
      <c r="BR25" s="70">
        <v>935</v>
      </c>
    </row>
    <row r="26" spans="1:70" ht="12.75" customHeight="1">
      <c r="A26" s="44" t="str">
        <f>"PL7"&amp;REPT(0,4-LEN(BR26))&amp;BR26</f>
        <v>PL70932</v>
      </c>
      <c r="B26" s="591" t="s">
        <v>400</v>
      </c>
      <c r="C26" s="46" t="s">
        <v>275</v>
      </c>
      <c r="D26" s="46" t="s">
        <v>7</v>
      </c>
      <c r="E26" s="243"/>
      <c r="F26" s="48" t="s">
        <v>59</v>
      </c>
      <c r="G26" s="118" t="s">
        <v>276</v>
      </c>
      <c r="H26" s="160" t="s">
        <v>74</v>
      </c>
      <c r="I26" s="263" t="s">
        <v>1798</v>
      </c>
      <c r="J26" s="636" t="s">
        <v>1811</v>
      </c>
      <c r="K26" s="636" t="s">
        <v>1815</v>
      </c>
      <c r="L26" s="263" t="s">
        <v>1799</v>
      </c>
      <c r="M26" s="48">
        <v>11.5</v>
      </c>
      <c r="N26" s="44">
        <v>10</v>
      </c>
      <c r="O26" s="210"/>
      <c r="P26" s="210"/>
      <c r="Q26" s="49"/>
      <c r="R26" s="123"/>
      <c r="S26" s="51"/>
      <c r="T26" s="52"/>
      <c r="U26" s="124"/>
      <c r="V26" s="54"/>
      <c r="W26" s="55"/>
      <c r="X26" s="56"/>
      <c r="Y26" s="57"/>
      <c r="Z26" s="58"/>
      <c r="AA26" s="125"/>
      <c r="AB26" s="69"/>
      <c r="AC26" s="69"/>
      <c r="AD26" s="213">
        <f t="shared" si="1"/>
        <v>0</v>
      </c>
      <c r="AE26" s="61">
        <f>N26*AD26</f>
        <v>0</v>
      </c>
      <c r="AF26" s="62"/>
      <c r="AG26" s="62"/>
      <c r="AH26" s="63"/>
      <c r="AI26" s="62"/>
      <c r="AJ26" s="62"/>
      <c r="AK26" s="62"/>
      <c r="AL26" s="516"/>
      <c r="AM26" s="510"/>
      <c r="AN26" s="62">
        <f>ROUND(CEILING(AR26*('Summary '!$J$2/100+1),5),0)-1</f>
        <v>214</v>
      </c>
      <c r="AO26" s="63">
        <f t="shared" si="3"/>
        <v>0</v>
      </c>
      <c r="AP26" s="63">
        <f t="shared" si="4"/>
        <v>0</v>
      </c>
      <c r="AQ26" s="63"/>
      <c r="AR26" s="62">
        <v>174</v>
      </c>
      <c r="AS26" s="62"/>
      <c r="AT26" s="514"/>
      <c r="AU26" s="515"/>
      <c r="AV26" s="511">
        <f>IF(OrderFormType="Wholesale",CEILING(AR26*ExchRate,ExchRateRoundUpTo),CEILING(AN26*ExchRate,ExchRateRoundUpTo)/1.22)</f>
        <v>174</v>
      </c>
      <c r="AW26" s="511">
        <f>AV26*(1+AO26+AP26)</f>
        <v>174</v>
      </c>
      <c r="AX26" s="64"/>
      <c r="AY26" s="65"/>
      <c r="AZ26" s="66"/>
      <c r="BA26" s="126"/>
      <c r="BB26" s="68"/>
      <c r="BC26" s="45">
        <f>SUM(AX26:BB26)</f>
        <v>0</v>
      </c>
      <c r="BD26" s="44">
        <f>N26*BC26</f>
        <v>0</v>
      </c>
      <c r="BE26" s="512">
        <f>AV26*(1.05+AO26+AP26)</f>
        <v>182.70000000000002</v>
      </c>
      <c r="BF26" s="69"/>
      <c r="BG26" s="210">
        <f t="shared" si="5"/>
        <v>0</v>
      </c>
      <c r="BH26" s="512">
        <f>$AV26*(1.1+$AO26+$AP26)</f>
        <v>191.4</v>
      </c>
      <c r="BI26" s="69"/>
      <c r="BJ26" s="44">
        <f>N26*BI26</f>
        <v>0</v>
      </c>
      <c r="BK26" s="512">
        <f>AV26*(1.15+AO26+AP26)</f>
        <v>200.1</v>
      </c>
      <c r="BL26" s="69"/>
      <c r="BM26" s="210">
        <f>N26*BL26</f>
        <v>0</v>
      </c>
      <c r="BN26" s="512">
        <f>AV26*(1.2+AO26+AP26)</f>
        <v>208.79999999999998</v>
      </c>
      <c r="BO26" s="397">
        <f>(AD26*AW26)+(BC26*BE26)+(BF26*BH26)+(BI26*BK26)+(BL26*BN26)</f>
        <v>0</v>
      </c>
      <c r="BP26" s="210">
        <f>AD26+BC26+BF26+BI26+BL26</f>
        <v>0</v>
      </c>
      <c r="BQ26" s="44">
        <f>N26*BP26</f>
        <v>0</v>
      </c>
      <c r="BR26" s="70">
        <v>932</v>
      </c>
    </row>
    <row r="27" spans="1:70" ht="12.75" customHeight="1">
      <c r="A27" s="44" t="str">
        <f>"PL7"&amp;REPT(0,4-LEN(BR27))&amp;BR27</f>
        <v>PL70937</v>
      </c>
      <c r="B27" s="591" t="s">
        <v>400</v>
      </c>
      <c r="C27" s="46" t="s">
        <v>284</v>
      </c>
      <c r="D27" s="46" t="s">
        <v>7</v>
      </c>
      <c r="E27" s="243"/>
      <c r="F27" s="48" t="s">
        <v>59</v>
      </c>
      <c r="G27" s="48" t="s">
        <v>76</v>
      </c>
      <c r="H27" s="48" t="s">
        <v>74</v>
      </c>
      <c r="I27" s="263" t="s">
        <v>1798</v>
      </c>
      <c r="J27" s="636" t="s">
        <v>1811</v>
      </c>
      <c r="K27" s="636" t="s">
        <v>1815</v>
      </c>
      <c r="L27" s="263" t="s">
        <v>1799</v>
      </c>
      <c r="M27" s="48">
        <v>3.4</v>
      </c>
      <c r="N27" s="44">
        <v>5</v>
      </c>
      <c r="O27" s="210"/>
      <c r="P27" s="210"/>
      <c r="Q27" s="49"/>
      <c r="R27" s="123"/>
      <c r="S27" s="51"/>
      <c r="T27" s="52"/>
      <c r="U27" s="124"/>
      <c r="V27" s="54"/>
      <c r="W27" s="55"/>
      <c r="X27" s="56"/>
      <c r="Y27" s="57"/>
      <c r="Z27" s="58"/>
      <c r="AA27" s="125"/>
      <c r="AB27" s="69"/>
      <c r="AC27" s="69"/>
      <c r="AD27" s="213">
        <f t="shared" si="1"/>
        <v>0</v>
      </c>
      <c r="AE27" s="61">
        <f>N27*AD27</f>
        <v>0</v>
      </c>
      <c r="AF27" s="62"/>
      <c r="AG27" s="62"/>
      <c r="AH27" s="63"/>
      <c r="AI27" s="62"/>
      <c r="AJ27" s="62"/>
      <c r="AK27" s="62"/>
      <c r="AL27" s="516"/>
      <c r="AM27" s="510"/>
      <c r="AN27" s="62">
        <f>ROUND(CEILING(AR27*('Summary '!$J$2/100+1),5),0)-1</f>
        <v>79</v>
      </c>
      <c r="AO27" s="63">
        <f t="shared" si="3"/>
        <v>0</v>
      </c>
      <c r="AP27" s="63">
        <f t="shared" si="4"/>
        <v>0</v>
      </c>
      <c r="AQ27" s="63"/>
      <c r="AR27" s="62">
        <v>64</v>
      </c>
      <c r="AS27" s="62"/>
      <c r="AT27" s="514"/>
      <c r="AU27" s="515"/>
      <c r="AV27" s="511">
        <f>IF(OrderFormType="Wholesale",CEILING(AR27*ExchRate,ExchRateRoundUpTo),CEILING(AN27*ExchRate,ExchRateRoundUpTo)/1.22)</f>
        <v>64</v>
      </c>
      <c r="AW27" s="511">
        <f>AV27*(1+AO27+AP27)</f>
        <v>64</v>
      </c>
      <c r="AX27" s="64"/>
      <c r="AY27" s="65"/>
      <c r="AZ27" s="66"/>
      <c r="BA27" s="126"/>
      <c r="BB27" s="68"/>
      <c r="BC27" s="45">
        <f>SUM(AX27:BB27)</f>
        <v>0</v>
      </c>
      <c r="BD27" s="44">
        <f>N27*BC27</f>
        <v>0</v>
      </c>
      <c r="BE27" s="512">
        <f>AV27*(1.05+AO27+AP27)</f>
        <v>67.2</v>
      </c>
      <c r="BF27" s="69"/>
      <c r="BG27" s="210">
        <f t="shared" si="5"/>
        <v>0</v>
      </c>
      <c r="BH27" s="512">
        <f>$AV27*(1.1+$AO27+$AP27)</f>
        <v>70.400000000000006</v>
      </c>
      <c r="BI27" s="69"/>
      <c r="BJ27" s="44">
        <f>N27*BI27</f>
        <v>0</v>
      </c>
      <c r="BK27" s="512">
        <f>AV27*(1.15+AO27+AP27)</f>
        <v>73.599999999999994</v>
      </c>
      <c r="BL27" s="69"/>
      <c r="BM27" s="210">
        <f>N27*BL27</f>
        <v>0</v>
      </c>
      <c r="BN27" s="512">
        <f>AV27*(1.2+AO27+AP27)</f>
        <v>76.8</v>
      </c>
      <c r="BO27" s="397">
        <f>(AD27*AW27)+(BC27*BE27)+(BF27*BH27)+(BI27*BK27)+(BL27*BN27)</f>
        <v>0</v>
      </c>
      <c r="BP27" s="210">
        <f>AD27+BC27+BF27+BI27+BL27</f>
        <v>0</v>
      </c>
      <c r="BQ27" s="44">
        <f>N27*BP27</f>
        <v>0</v>
      </c>
      <c r="BR27" s="70">
        <v>937</v>
      </c>
    </row>
    <row r="28" spans="1:70" ht="17">
      <c r="A28" s="159"/>
      <c r="B28" s="159"/>
      <c r="C28" s="296" t="s">
        <v>401</v>
      </c>
      <c r="D28" s="127"/>
      <c r="E28" s="252"/>
      <c r="F28" s="128"/>
      <c r="G28" s="128"/>
      <c r="H28" s="128"/>
      <c r="I28" s="128"/>
      <c r="J28" s="253"/>
      <c r="K28" s="253"/>
      <c r="L28" s="253"/>
      <c r="M28" s="128"/>
      <c r="N28" s="129"/>
      <c r="O28" s="254"/>
      <c r="P28" s="254"/>
      <c r="Q28" s="130"/>
      <c r="R28" s="130"/>
      <c r="S28" s="130"/>
      <c r="T28" s="130"/>
      <c r="U28" s="131"/>
      <c r="V28" s="130"/>
      <c r="W28" s="130"/>
      <c r="X28" s="132"/>
      <c r="Y28" s="130"/>
      <c r="Z28" s="132"/>
      <c r="AA28" s="132"/>
      <c r="AB28" s="566"/>
      <c r="AC28" s="566"/>
      <c r="AD28" s="258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258"/>
      <c r="AS28" s="258"/>
      <c r="AT28" s="258"/>
      <c r="AU28" s="258"/>
      <c r="AV28" s="258"/>
      <c r="AW28" s="258"/>
      <c r="AX28" s="566"/>
      <c r="AY28" s="566"/>
      <c r="AZ28" s="566"/>
      <c r="BA28" s="566"/>
      <c r="BB28" s="566"/>
      <c r="BC28" s="258"/>
      <c r="BD28" s="258"/>
      <c r="BE28" s="258"/>
      <c r="BF28" s="566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529"/>
      <c r="BR28" s="148"/>
    </row>
    <row r="29" spans="1:70" ht="12" customHeight="1">
      <c r="A29" s="44" t="str">
        <f>"PL7"&amp;REPT(0,4-LEN(BR29))&amp;BR29</f>
        <v>PL71259</v>
      </c>
      <c r="B29" s="591" t="s">
        <v>401</v>
      </c>
      <c r="C29" s="46" t="s">
        <v>280</v>
      </c>
      <c r="D29" s="46" t="s">
        <v>7</v>
      </c>
      <c r="E29" s="243"/>
      <c r="F29" s="48" t="s">
        <v>67</v>
      </c>
      <c r="G29" s="48" t="s">
        <v>67</v>
      </c>
      <c r="H29" s="48" t="s">
        <v>74</v>
      </c>
      <c r="I29" s="263" t="s">
        <v>1798</v>
      </c>
      <c r="J29" s="636" t="s">
        <v>1811</v>
      </c>
      <c r="K29" s="636" t="s">
        <v>1815</v>
      </c>
      <c r="L29" s="263" t="s">
        <v>1799</v>
      </c>
      <c r="M29" s="48">
        <v>0.85799999999999998</v>
      </c>
      <c r="N29" s="44">
        <v>10</v>
      </c>
      <c r="O29" s="210"/>
      <c r="P29" s="210"/>
      <c r="Q29" s="49"/>
      <c r="R29" s="123"/>
      <c r="S29" s="51"/>
      <c r="T29" s="52"/>
      <c r="U29" s="124"/>
      <c r="V29" s="54"/>
      <c r="W29" s="55"/>
      <c r="X29" s="56"/>
      <c r="Y29" s="57"/>
      <c r="Z29" s="58"/>
      <c r="AA29" s="125"/>
      <c r="AB29" s="69"/>
      <c r="AC29" s="69"/>
      <c r="AD29" s="213">
        <f t="shared" si="1"/>
        <v>0</v>
      </c>
      <c r="AE29" s="61">
        <f>N29*AD29</f>
        <v>0</v>
      </c>
      <c r="AF29" s="62"/>
      <c r="AG29" s="62"/>
      <c r="AH29" s="63"/>
      <c r="AI29" s="62"/>
      <c r="AJ29" s="62"/>
      <c r="AK29" s="62"/>
      <c r="AL29" s="516"/>
      <c r="AM29" s="510"/>
      <c r="AN29" s="62">
        <f>ROUND(CEILING(AR29*('Summary '!$J$2/100+1),5),0)-1</f>
        <v>84</v>
      </c>
      <c r="AO29" s="63">
        <f t="shared" si="3"/>
        <v>0</v>
      </c>
      <c r="AP29" s="63">
        <f t="shared" si="4"/>
        <v>0</v>
      </c>
      <c r="AQ29" s="63"/>
      <c r="AR29" s="62">
        <v>69</v>
      </c>
      <c r="AS29" s="62"/>
      <c r="AT29" s="514"/>
      <c r="AU29" s="515"/>
      <c r="AV29" s="511">
        <f>IF(OrderFormType="Wholesale",CEILING(AR29*ExchRate,ExchRateRoundUpTo),CEILING(AN29*ExchRate,ExchRateRoundUpTo)/1.22)</f>
        <v>69</v>
      </c>
      <c r="AW29" s="511">
        <f>AV29*(1+AO29+AP29)</f>
        <v>69</v>
      </c>
      <c r="AX29" s="64"/>
      <c r="AY29" s="65"/>
      <c r="AZ29" s="66"/>
      <c r="BA29" s="126"/>
      <c r="BB29" s="68"/>
      <c r="BC29" s="45">
        <f>SUM(AX29:BB29)</f>
        <v>0</v>
      </c>
      <c r="BD29" s="44">
        <f>N29*BC29</f>
        <v>0</v>
      </c>
      <c r="BE29" s="512">
        <f>AV29*(1.05+AO29+AP29)</f>
        <v>72.45</v>
      </c>
      <c r="BF29" s="69"/>
      <c r="BG29" s="210">
        <f t="shared" si="5"/>
        <v>0</v>
      </c>
      <c r="BH29" s="512">
        <f>$AV29*(1.1+$AO29+$AP29)</f>
        <v>75.900000000000006</v>
      </c>
      <c r="BI29" s="69"/>
      <c r="BJ29" s="44">
        <f>N29*BI29</f>
        <v>0</v>
      </c>
      <c r="BK29" s="512">
        <f>AV29*(1.15+AO29+AP29)</f>
        <v>79.349999999999994</v>
      </c>
      <c r="BL29" s="69"/>
      <c r="BM29" s="210">
        <f>N29*BL29</f>
        <v>0</v>
      </c>
      <c r="BN29" s="512">
        <f>AV29*(1.2+AO29+AP29)</f>
        <v>82.8</v>
      </c>
      <c r="BO29" s="397">
        <f>(AD29*AW29)+(BC29*BE29)+(BF29*BH29)+(BI29*BK29)+(BL29*BN29)</f>
        <v>0</v>
      </c>
      <c r="BP29" s="210">
        <f>AD29+BC29+BF29+BI29+BL29</f>
        <v>0</v>
      </c>
      <c r="BQ29" s="44">
        <f>N29*BP29</f>
        <v>0</v>
      </c>
      <c r="BR29" s="70">
        <v>1259</v>
      </c>
    </row>
    <row r="30" spans="1:70" ht="12.75" customHeight="1">
      <c r="A30" s="44" t="str">
        <f>"PL7"&amp;REPT(0,4-LEN(BR30))&amp;BR30</f>
        <v>PL71257</v>
      </c>
      <c r="B30" s="591" t="s">
        <v>401</v>
      </c>
      <c r="C30" s="3" t="s">
        <v>281</v>
      </c>
      <c r="D30" s="46" t="s">
        <v>7</v>
      </c>
      <c r="E30" s="243"/>
      <c r="F30" s="48" t="s">
        <v>59</v>
      </c>
      <c r="G30" s="48" t="s">
        <v>76</v>
      </c>
      <c r="H30" s="48" t="s">
        <v>74</v>
      </c>
      <c r="I30" s="263" t="s">
        <v>1798</v>
      </c>
      <c r="J30" s="636" t="s">
        <v>1811</v>
      </c>
      <c r="K30" s="636" t="s">
        <v>1815</v>
      </c>
      <c r="L30" s="263" t="s">
        <v>1799</v>
      </c>
      <c r="M30" s="48">
        <v>5.26</v>
      </c>
      <c r="N30" s="44">
        <v>8</v>
      </c>
      <c r="O30" s="210"/>
      <c r="P30" s="210"/>
      <c r="Q30" s="49"/>
      <c r="R30" s="123"/>
      <c r="S30" s="51"/>
      <c r="T30" s="52"/>
      <c r="U30" s="124"/>
      <c r="V30" s="54"/>
      <c r="W30" s="55"/>
      <c r="X30" s="56"/>
      <c r="Y30" s="57"/>
      <c r="Z30" s="58"/>
      <c r="AA30" s="125"/>
      <c r="AB30" s="69"/>
      <c r="AC30" s="69"/>
      <c r="AD30" s="213">
        <f t="shared" si="1"/>
        <v>0</v>
      </c>
      <c r="AE30" s="61">
        <f t="shared" ref="AE30" si="23">N30*AD30</f>
        <v>0</v>
      </c>
      <c r="AF30" s="62"/>
      <c r="AG30" s="62"/>
      <c r="AH30" s="63"/>
      <c r="AI30" s="62"/>
      <c r="AJ30" s="62"/>
      <c r="AK30" s="62"/>
      <c r="AL30" s="516"/>
      <c r="AM30" s="510"/>
      <c r="AN30" s="62">
        <f>ROUND(CEILING(AR30*('Summary '!$J$2/100+1),5),0)-1</f>
        <v>154</v>
      </c>
      <c r="AO30" s="63">
        <f t="shared" si="3"/>
        <v>0</v>
      </c>
      <c r="AP30" s="63">
        <f t="shared" si="4"/>
        <v>0</v>
      </c>
      <c r="AQ30" s="63"/>
      <c r="AR30" s="62">
        <v>124</v>
      </c>
      <c r="AS30" s="62"/>
      <c r="AT30" s="514"/>
      <c r="AU30" s="515"/>
      <c r="AV30" s="511">
        <f>IF(OrderFormType="Wholesale",CEILING(AR30*ExchRate,ExchRateRoundUpTo),CEILING(AN30*ExchRate,ExchRateRoundUpTo)/1.22)</f>
        <v>124</v>
      </c>
      <c r="AW30" s="511">
        <f>AV30*(1+AO30+AP30)</f>
        <v>124</v>
      </c>
      <c r="AX30" s="64"/>
      <c r="AY30" s="65"/>
      <c r="AZ30" s="66"/>
      <c r="BA30" s="126"/>
      <c r="BB30" s="68"/>
      <c r="BC30" s="45">
        <f>SUM(AX30:BB30)</f>
        <v>0</v>
      </c>
      <c r="BD30" s="44">
        <f>N30*BC30</f>
        <v>0</v>
      </c>
      <c r="BE30" s="512">
        <f>AV30*(1.05+AO30+AP30)</f>
        <v>130.20000000000002</v>
      </c>
      <c r="BF30" s="69"/>
      <c r="BG30" s="210">
        <f t="shared" si="5"/>
        <v>0</v>
      </c>
      <c r="BH30" s="512">
        <f>$AV30*(1.1+$AO30+$AP30)</f>
        <v>136.4</v>
      </c>
      <c r="BI30" s="69"/>
      <c r="BJ30" s="44">
        <f>N30*BI30</f>
        <v>0</v>
      </c>
      <c r="BK30" s="512">
        <f>AV30*(1.15+AO30+AP30)</f>
        <v>142.6</v>
      </c>
      <c r="BL30" s="69"/>
      <c r="BM30" s="210">
        <f>N30*BL30</f>
        <v>0</v>
      </c>
      <c r="BN30" s="512">
        <f>AV30*(1.2+AO30+AP30)</f>
        <v>148.79999999999998</v>
      </c>
      <c r="BO30" s="397">
        <f>(AD30*AW30)+(BC30*BE30)+(BF30*BH30)+(BI30*BK30)+(BL30*BN30)</f>
        <v>0</v>
      </c>
      <c r="BP30" s="210">
        <f>AD30+BC30+BF30+BI30+BL30</f>
        <v>0</v>
      </c>
      <c r="BQ30" s="44">
        <f>N30*BP30</f>
        <v>0</v>
      </c>
      <c r="BR30" s="70">
        <v>1257</v>
      </c>
    </row>
    <row r="31" spans="1:70" ht="12.75" customHeight="1">
      <c r="A31" s="44" t="str">
        <f>"PL7"&amp;REPT(0,4-LEN(BR31))&amp;BR31</f>
        <v>PL71258</v>
      </c>
      <c r="B31" s="591" t="s">
        <v>401</v>
      </c>
      <c r="C31" s="46" t="s">
        <v>283</v>
      </c>
      <c r="D31" s="46" t="s">
        <v>7</v>
      </c>
      <c r="E31" s="243"/>
      <c r="F31" s="118" t="s">
        <v>67</v>
      </c>
      <c r="G31" s="48" t="s">
        <v>67</v>
      </c>
      <c r="H31" s="48" t="s">
        <v>74</v>
      </c>
      <c r="I31" s="263" t="s">
        <v>1798</v>
      </c>
      <c r="J31" s="636" t="s">
        <v>1811</v>
      </c>
      <c r="K31" s="636" t="s">
        <v>1815</v>
      </c>
      <c r="L31" s="263" t="s">
        <v>1799</v>
      </c>
      <c r="M31" s="48">
        <v>1.238</v>
      </c>
      <c r="N31" s="44">
        <v>10</v>
      </c>
      <c r="O31" s="210"/>
      <c r="P31" s="210"/>
      <c r="Q31" s="49"/>
      <c r="R31" s="123"/>
      <c r="S31" s="51"/>
      <c r="T31" s="52"/>
      <c r="U31" s="124"/>
      <c r="V31" s="54"/>
      <c r="W31" s="55"/>
      <c r="X31" s="56"/>
      <c r="Y31" s="57"/>
      <c r="Z31" s="58"/>
      <c r="AA31" s="125"/>
      <c r="AB31" s="69"/>
      <c r="AC31" s="69"/>
      <c r="AD31" s="213">
        <f t="shared" si="1"/>
        <v>0</v>
      </c>
      <c r="AE31" s="61">
        <f>N31*AD31</f>
        <v>0</v>
      </c>
      <c r="AF31" s="62"/>
      <c r="AG31" s="62"/>
      <c r="AH31" s="63"/>
      <c r="AI31" s="62"/>
      <c r="AJ31" s="62"/>
      <c r="AK31" s="62"/>
      <c r="AL31" s="516"/>
      <c r="AM31" s="510"/>
      <c r="AN31" s="62">
        <f>ROUND(CEILING(AR31*('Summary '!$J$2/100+1),5),0)-1</f>
        <v>99</v>
      </c>
      <c r="AO31" s="63">
        <f t="shared" si="3"/>
        <v>0</v>
      </c>
      <c r="AP31" s="63">
        <f t="shared" si="4"/>
        <v>0</v>
      </c>
      <c r="AQ31" s="63"/>
      <c r="AR31" s="62">
        <v>79</v>
      </c>
      <c r="AS31" s="62"/>
      <c r="AT31" s="514"/>
      <c r="AU31" s="515"/>
      <c r="AV31" s="511">
        <f>IF(OrderFormType="Wholesale",CEILING(AR31*ExchRate,ExchRateRoundUpTo),CEILING(AN31*ExchRate,ExchRateRoundUpTo)/1.22)</f>
        <v>79</v>
      </c>
      <c r="AW31" s="511">
        <f>AV31*(1+AO31+AP31)</f>
        <v>79</v>
      </c>
      <c r="AX31" s="64"/>
      <c r="AY31" s="65"/>
      <c r="AZ31" s="66"/>
      <c r="BA31" s="126"/>
      <c r="BB31" s="68"/>
      <c r="BC31" s="45">
        <f>SUM(AX31:BB31)</f>
        <v>0</v>
      </c>
      <c r="BD31" s="44">
        <f>N31*BC31</f>
        <v>0</v>
      </c>
      <c r="BE31" s="512">
        <f>AV31*(1.05+AO31+AP31)</f>
        <v>82.95</v>
      </c>
      <c r="BF31" s="69"/>
      <c r="BG31" s="210">
        <f t="shared" si="5"/>
        <v>0</v>
      </c>
      <c r="BH31" s="512">
        <f>$AV31*(1.1+$AO31+$AP31)</f>
        <v>86.9</v>
      </c>
      <c r="BI31" s="69"/>
      <c r="BJ31" s="44">
        <f>N31*BI31</f>
        <v>0</v>
      </c>
      <c r="BK31" s="512">
        <f>AV31*(1.15+AO31+AP31)</f>
        <v>90.85</v>
      </c>
      <c r="BL31" s="69"/>
      <c r="BM31" s="210">
        <f>N31*BL31</f>
        <v>0</v>
      </c>
      <c r="BN31" s="512">
        <f>AV31*(1.2+AO31+AP31)</f>
        <v>94.8</v>
      </c>
      <c r="BO31" s="397">
        <f>(AD31*AW31)+(BC31*BE31)+(BF31*BH31)+(BI31*BK31)+(BL31*BN31)</f>
        <v>0</v>
      </c>
      <c r="BP31" s="210">
        <f>AD31+BC31+BF31+BI31+BL31</f>
        <v>0</v>
      </c>
      <c r="BQ31" s="44">
        <f>N31*BP31</f>
        <v>0</v>
      </c>
      <c r="BR31" s="70">
        <v>1258</v>
      </c>
    </row>
    <row r="32" spans="1:70" ht="12" customHeight="1">
      <c r="A32" s="44" t="str">
        <f t="shared" ref="A32" si="24">"PL7"&amp;REPT(0,4-LEN(BR32))&amp;BR32</f>
        <v>PL71138</v>
      </c>
      <c r="B32" s="591" t="s">
        <v>401</v>
      </c>
      <c r="C32" s="46" t="s">
        <v>282</v>
      </c>
      <c r="D32" s="46" t="s">
        <v>7</v>
      </c>
      <c r="E32" s="243"/>
      <c r="F32" s="48" t="s">
        <v>59</v>
      </c>
      <c r="G32" s="48" t="s">
        <v>76</v>
      </c>
      <c r="H32" s="48" t="s">
        <v>74</v>
      </c>
      <c r="I32" s="263" t="s">
        <v>1798</v>
      </c>
      <c r="J32" s="636" t="s">
        <v>1811</v>
      </c>
      <c r="K32" s="636" t="s">
        <v>1815</v>
      </c>
      <c r="L32" s="263" t="s">
        <v>1799</v>
      </c>
      <c r="M32" s="48">
        <v>24.358000000000001</v>
      </c>
      <c r="N32" s="44">
        <v>7</v>
      </c>
      <c r="O32" s="210"/>
      <c r="P32" s="210"/>
      <c r="Q32" s="49"/>
      <c r="R32" s="123"/>
      <c r="S32" s="51"/>
      <c r="T32" s="52"/>
      <c r="U32" s="124"/>
      <c r="V32" s="54"/>
      <c r="W32" s="55"/>
      <c r="X32" s="56"/>
      <c r="Y32" s="57"/>
      <c r="Z32" s="58"/>
      <c r="AA32" s="125"/>
      <c r="AB32" s="69"/>
      <c r="AC32" s="69"/>
      <c r="AD32" s="213">
        <f t="shared" si="1"/>
        <v>0</v>
      </c>
      <c r="AE32" s="61">
        <f t="shared" ref="AE32" si="25">N32*AD32</f>
        <v>0</v>
      </c>
      <c r="AF32" s="62"/>
      <c r="AG32" s="62"/>
      <c r="AH32" s="63"/>
      <c r="AI32" s="62"/>
      <c r="AJ32" s="62"/>
      <c r="AK32" s="62"/>
      <c r="AL32" s="516"/>
      <c r="AM32" s="510"/>
      <c r="AN32" s="62">
        <f>ROUND(CEILING(AR32*('Summary '!$J$2/100+1),5),0)-1</f>
        <v>404</v>
      </c>
      <c r="AO32" s="63">
        <f t="shared" si="3"/>
        <v>0</v>
      </c>
      <c r="AP32" s="63">
        <f t="shared" si="4"/>
        <v>0</v>
      </c>
      <c r="AQ32" s="63"/>
      <c r="AR32" s="62">
        <v>329</v>
      </c>
      <c r="AS32" s="62"/>
      <c r="AT32" s="514"/>
      <c r="AU32" s="515"/>
      <c r="AV32" s="511">
        <f>IF(OrderFormType="Wholesale",CEILING(AR32*ExchRate,ExchRateRoundUpTo),CEILING(AN32*ExchRate,ExchRateRoundUpTo)/1.22)</f>
        <v>329</v>
      </c>
      <c r="AW32" s="511">
        <f>AV32*(1+AO32+AP32)</f>
        <v>329</v>
      </c>
      <c r="AX32" s="64"/>
      <c r="AY32" s="65"/>
      <c r="AZ32" s="66"/>
      <c r="BA32" s="126"/>
      <c r="BB32" s="68"/>
      <c r="BC32" s="45">
        <f>SUM(AX32:BB32)</f>
        <v>0</v>
      </c>
      <c r="BD32" s="44">
        <f>N32*BC32</f>
        <v>0</v>
      </c>
      <c r="BE32" s="512">
        <f>AV32*(1.05+AO32+AP32)</f>
        <v>345.45</v>
      </c>
      <c r="BF32" s="69"/>
      <c r="BG32" s="210">
        <f t="shared" si="5"/>
        <v>0</v>
      </c>
      <c r="BH32" s="512">
        <f>$AV32*(1.1+$AO32+$AP32)</f>
        <v>361.90000000000003</v>
      </c>
      <c r="BI32" s="69"/>
      <c r="BJ32" s="44">
        <f>N32*BI32</f>
        <v>0</v>
      </c>
      <c r="BK32" s="512">
        <f>AV32*(1.15+AO32+AP32)</f>
        <v>378.34999999999997</v>
      </c>
      <c r="BL32" s="69"/>
      <c r="BM32" s="210">
        <f>N32*BL32</f>
        <v>0</v>
      </c>
      <c r="BN32" s="512">
        <f>AV32*(1.2+AO32+AP32)</f>
        <v>394.8</v>
      </c>
      <c r="BO32" s="397">
        <f>(AD32*AW32)+(BC32*BE32)+(BF32*BH32)+(BI32*BK32)+(BL32*BN32)</f>
        <v>0</v>
      </c>
      <c r="BP32" s="210">
        <f>AD32+BC32+BF32+BI32+BL32</f>
        <v>0</v>
      </c>
      <c r="BQ32" s="44">
        <f>N32*BP32</f>
        <v>0</v>
      </c>
      <c r="BR32" s="70">
        <v>1138</v>
      </c>
    </row>
    <row r="33" spans="1:293" ht="17" customHeight="1">
      <c r="A33" s="251"/>
      <c r="B33" s="251"/>
      <c r="C33" s="294" t="s">
        <v>511</v>
      </c>
      <c r="D33" s="252"/>
      <c r="E33" s="252"/>
      <c r="F33" s="253"/>
      <c r="G33" s="253"/>
      <c r="H33" s="253"/>
      <c r="I33" s="128"/>
      <c r="J33" s="253"/>
      <c r="K33" s="253"/>
      <c r="L33" s="253"/>
      <c r="M33" s="253"/>
      <c r="N33" s="254"/>
      <c r="O33" s="254"/>
      <c r="P33" s="254"/>
      <c r="Q33" s="255"/>
      <c r="R33" s="255"/>
      <c r="S33" s="255"/>
      <c r="T33" s="255"/>
      <c r="U33" s="256"/>
      <c r="V33" s="255"/>
      <c r="W33" s="255"/>
      <c r="X33" s="257"/>
      <c r="Y33" s="255"/>
      <c r="Z33" s="257"/>
      <c r="AA33" s="257"/>
      <c r="AB33" s="566"/>
      <c r="AC33" s="566"/>
      <c r="AD33" s="258"/>
      <c r="AE33" s="258"/>
      <c r="AF33" s="258"/>
      <c r="AG33" s="258"/>
      <c r="AH33" s="258"/>
      <c r="AI33" s="133"/>
      <c r="AJ33" s="133"/>
      <c r="AK33" s="133"/>
      <c r="AL33" s="133"/>
      <c r="AM33" s="133"/>
      <c r="AN33" s="133"/>
      <c r="AO33" s="133"/>
      <c r="AP33" s="133"/>
      <c r="AQ33" s="133"/>
      <c r="AR33" s="258"/>
      <c r="AS33" s="258"/>
      <c r="AT33" s="258"/>
      <c r="AU33" s="258"/>
      <c r="AV33" s="258"/>
      <c r="AW33" s="258"/>
      <c r="AX33" s="566"/>
      <c r="AY33" s="566"/>
      <c r="AZ33" s="566"/>
      <c r="BA33" s="566"/>
      <c r="BB33" s="566"/>
      <c r="BC33" s="258"/>
      <c r="BD33" s="258"/>
      <c r="BE33" s="258"/>
      <c r="BF33" s="566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529"/>
      <c r="BR33" s="470"/>
      <c r="KF33" s="3"/>
      <c r="KG33" s="3"/>
    </row>
    <row r="34" spans="1:293" ht="12.75" customHeight="1">
      <c r="A34" s="210" t="str">
        <f>"PL7"&amp;REPT(0,4-LEN(BR34))&amp;BR34</f>
        <v>PL71836</v>
      </c>
      <c r="B34" s="568" t="s">
        <v>511</v>
      </c>
      <c r="C34" s="241" t="s">
        <v>512</v>
      </c>
      <c r="D34" s="243" t="s">
        <v>7</v>
      </c>
      <c r="E34" s="243"/>
      <c r="F34" s="262" t="s">
        <v>59</v>
      </c>
      <c r="G34" s="262" t="s">
        <v>76</v>
      </c>
      <c r="H34" s="262" t="s">
        <v>74</v>
      </c>
      <c r="I34" s="263" t="s">
        <v>1798</v>
      </c>
      <c r="J34" s="636" t="s">
        <v>1811</v>
      </c>
      <c r="K34" s="636" t="s">
        <v>1815</v>
      </c>
      <c r="L34" s="263" t="s">
        <v>1799</v>
      </c>
      <c r="M34" s="262">
        <v>2.19</v>
      </c>
      <c r="N34" s="210">
        <v>10</v>
      </c>
      <c r="O34" s="210"/>
      <c r="P34" s="210"/>
      <c r="Q34" s="224"/>
      <c r="R34" s="195"/>
      <c r="S34" s="196"/>
      <c r="T34" s="197"/>
      <c r="U34" s="198"/>
      <c r="V34" s="199"/>
      <c r="W34" s="200"/>
      <c r="X34" s="201"/>
      <c r="Y34" s="202"/>
      <c r="Z34" s="203"/>
      <c r="AA34" s="204"/>
      <c r="AB34" s="69"/>
      <c r="AC34" s="69"/>
      <c r="AD34" s="213">
        <f t="shared" si="1"/>
        <v>0</v>
      </c>
      <c r="AE34" s="214">
        <f>N34*AD34</f>
        <v>0</v>
      </c>
      <c r="AF34" s="205"/>
      <c r="AG34" s="205"/>
      <c r="AH34" s="206"/>
      <c r="AI34" s="62"/>
      <c r="AJ34" s="62"/>
      <c r="AK34" s="62"/>
      <c r="AL34" s="516"/>
      <c r="AM34" s="510"/>
      <c r="AN34" s="62">
        <f>ROUND(CEILING(AR34*('Summary '!$J$2/100+1),5),0)-1</f>
        <v>74</v>
      </c>
      <c r="AO34" s="63">
        <f t="shared" si="3"/>
        <v>0</v>
      </c>
      <c r="AP34" s="63">
        <f t="shared" si="4"/>
        <v>0</v>
      </c>
      <c r="AQ34" s="63"/>
      <c r="AR34" s="62">
        <v>59</v>
      </c>
      <c r="AS34" s="62"/>
      <c r="AT34" s="510"/>
      <c r="AU34" s="511"/>
      <c r="AV34" s="511">
        <f>IF(OrderFormType="Wholesale",CEILING(AR34*ExchRate,ExchRateRoundUpTo),CEILING(AN34*ExchRate,ExchRateRoundUpTo)/1.22)</f>
        <v>59</v>
      </c>
      <c r="AW34" s="511">
        <f>AV34*(1+AO34+AP34)</f>
        <v>59</v>
      </c>
      <c r="AX34" s="234"/>
      <c r="AY34" s="235"/>
      <c r="AZ34" s="236"/>
      <c r="BA34" s="249"/>
      <c r="BB34" s="238"/>
      <c r="BC34" s="45">
        <f>SUM(AX34:BB34)</f>
        <v>0</v>
      </c>
      <c r="BD34" s="44">
        <f>N34*BC34</f>
        <v>0</v>
      </c>
      <c r="BE34" s="512">
        <f>AV34*(1.05+AO34+AP34)</f>
        <v>61.95</v>
      </c>
      <c r="BF34" s="69"/>
      <c r="BG34" s="210">
        <f t="shared" si="5"/>
        <v>0</v>
      </c>
      <c r="BH34" s="512">
        <f>$AV34*(1.1+$AO34+$AP34)</f>
        <v>64.900000000000006</v>
      </c>
      <c r="BI34" s="69"/>
      <c r="BJ34" s="44">
        <f>N34*BI34</f>
        <v>0</v>
      </c>
      <c r="BK34" s="512">
        <f>AV34*(1.15+AO34+AP34)</f>
        <v>67.849999999999994</v>
      </c>
      <c r="BL34" s="69"/>
      <c r="BM34" s="210">
        <f>N34*BL34</f>
        <v>0</v>
      </c>
      <c r="BN34" s="512">
        <f>AV34*(1.2+AO34+AP34)</f>
        <v>70.8</v>
      </c>
      <c r="BO34" s="397">
        <f>(AD34*AW34)+(BC34*BE34)+(BF34*BH34)+(BI34*BK34)+(BL34*BN34)</f>
        <v>0</v>
      </c>
      <c r="BP34" s="210">
        <f>AD34+BC34+BF34+BI34+BL34</f>
        <v>0</v>
      </c>
      <c r="BQ34" s="44">
        <f>N34*BP34</f>
        <v>0</v>
      </c>
      <c r="BR34" s="215">
        <v>1836</v>
      </c>
      <c r="KF34" s="3"/>
      <c r="KG34" s="3"/>
    </row>
    <row r="35" spans="1:293" ht="12.75" customHeight="1">
      <c r="A35" s="210" t="str">
        <f>"PL7"&amp;REPT(0,4-LEN(BR35))&amp;BR35</f>
        <v>PL71835</v>
      </c>
      <c r="B35" s="568" t="s">
        <v>511</v>
      </c>
      <c r="C35" s="241" t="s">
        <v>513</v>
      </c>
      <c r="D35" s="243" t="s">
        <v>7</v>
      </c>
      <c r="E35" s="243"/>
      <c r="F35" s="262" t="s">
        <v>59</v>
      </c>
      <c r="G35" s="262" t="s">
        <v>76</v>
      </c>
      <c r="H35" s="262" t="s">
        <v>74</v>
      </c>
      <c r="I35" s="263" t="s">
        <v>1798</v>
      </c>
      <c r="J35" s="636" t="s">
        <v>1811</v>
      </c>
      <c r="K35" s="636" t="s">
        <v>1815</v>
      </c>
      <c r="L35" s="263" t="s">
        <v>1799</v>
      </c>
      <c r="M35" s="262">
        <v>3</v>
      </c>
      <c r="N35" s="210">
        <v>10</v>
      </c>
      <c r="O35" s="210"/>
      <c r="P35" s="210"/>
      <c r="Q35" s="224"/>
      <c r="R35" s="195"/>
      <c r="S35" s="196"/>
      <c r="T35" s="197"/>
      <c r="U35" s="198"/>
      <c r="V35" s="199"/>
      <c r="W35" s="200"/>
      <c r="X35" s="201"/>
      <c r="Y35" s="202"/>
      <c r="Z35" s="203"/>
      <c r="AA35" s="204"/>
      <c r="AB35" s="69"/>
      <c r="AC35" s="69"/>
      <c r="AD35" s="213">
        <f t="shared" si="1"/>
        <v>0</v>
      </c>
      <c r="AE35" s="214">
        <f>N35*AD35</f>
        <v>0</v>
      </c>
      <c r="AF35" s="205"/>
      <c r="AG35" s="205"/>
      <c r="AH35" s="206"/>
      <c r="AI35" s="62"/>
      <c r="AJ35" s="62"/>
      <c r="AK35" s="62"/>
      <c r="AL35" s="516"/>
      <c r="AM35" s="510"/>
      <c r="AN35" s="62">
        <f>ROUND(CEILING(AR35*('Summary '!$J$2/100+1),5),0)-1</f>
        <v>84</v>
      </c>
      <c r="AO35" s="63">
        <f t="shared" si="3"/>
        <v>0</v>
      </c>
      <c r="AP35" s="63">
        <f t="shared" si="4"/>
        <v>0</v>
      </c>
      <c r="AQ35" s="63"/>
      <c r="AR35" s="62">
        <v>69</v>
      </c>
      <c r="AS35" s="62"/>
      <c r="AT35" s="510"/>
      <c r="AU35" s="511"/>
      <c r="AV35" s="511">
        <f>IF(OrderFormType="Wholesale",CEILING(AR35*ExchRate,ExchRateRoundUpTo),CEILING(AN35*ExchRate,ExchRateRoundUpTo)/1.22)</f>
        <v>69</v>
      </c>
      <c r="AW35" s="511">
        <f>AV35*(1+AO35+AP35)</f>
        <v>69</v>
      </c>
      <c r="AX35" s="234"/>
      <c r="AY35" s="235"/>
      <c r="AZ35" s="236"/>
      <c r="BA35" s="249"/>
      <c r="BB35" s="238"/>
      <c r="BC35" s="45">
        <f>SUM(AX35:BB35)</f>
        <v>0</v>
      </c>
      <c r="BD35" s="44">
        <f>N35*BC35</f>
        <v>0</v>
      </c>
      <c r="BE35" s="512">
        <f>AV35*(1.05+AO35+AP35)</f>
        <v>72.45</v>
      </c>
      <c r="BF35" s="69"/>
      <c r="BG35" s="210">
        <f t="shared" si="5"/>
        <v>0</v>
      </c>
      <c r="BH35" s="512">
        <f>$AV35*(1.1+$AO35+$AP35)</f>
        <v>75.900000000000006</v>
      </c>
      <c r="BI35" s="69"/>
      <c r="BJ35" s="44">
        <f>N35*BI35</f>
        <v>0</v>
      </c>
      <c r="BK35" s="512">
        <f>AV35*(1.15+AO35+AP35)</f>
        <v>79.349999999999994</v>
      </c>
      <c r="BL35" s="69"/>
      <c r="BM35" s="210">
        <f>N35*BL35</f>
        <v>0</v>
      </c>
      <c r="BN35" s="512">
        <f>AV35*(1.2+AO35+AP35)</f>
        <v>82.8</v>
      </c>
      <c r="BO35" s="397">
        <f>(AD35*AW35)+(BC35*BE35)+(BF35*BH35)+(BI35*BK35)+(BL35*BN35)</f>
        <v>0</v>
      </c>
      <c r="BP35" s="210">
        <f>AD35+BC35+BF35+BI35+BL35</f>
        <v>0</v>
      </c>
      <c r="BQ35" s="44">
        <f>N35*BP35</f>
        <v>0</v>
      </c>
      <c r="BR35" s="215">
        <v>1835</v>
      </c>
      <c r="KF35" s="3"/>
      <c r="KG35" s="3"/>
    </row>
    <row r="36" spans="1:293" ht="12.75" customHeight="1">
      <c r="A36" s="210" t="str">
        <f>"PL7"&amp;REPT(0,4-LEN(BR36))&amp;BR36</f>
        <v>PL71834</v>
      </c>
      <c r="B36" s="568" t="s">
        <v>511</v>
      </c>
      <c r="C36" s="241" t="s">
        <v>514</v>
      </c>
      <c r="D36" s="243" t="s">
        <v>7</v>
      </c>
      <c r="E36" s="243"/>
      <c r="F36" s="263" t="s">
        <v>67</v>
      </c>
      <c r="G36" s="262" t="s">
        <v>76</v>
      </c>
      <c r="H36" s="262" t="s">
        <v>74</v>
      </c>
      <c r="I36" s="263" t="s">
        <v>1798</v>
      </c>
      <c r="J36" s="636" t="s">
        <v>1811</v>
      </c>
      <c r="K36" s="636" t="s">
        <v>1815</v>
      </c>
      <c r="L36" s="263" t="s">
        <v>1799</v>
      </c>
      <c r="M36" s="262">
        <v>2.46</v>
      </c>
      <c r="N36" s="210">
        <v>10</v>
      </c>
      <c r="O36" s="210"/>
      <c r="P36" s="210"/>
      <c r="Q36" s="224"/>
      <c r="R36" s="195"/>
      <c r="S36" s="196"/>
      <c r="T36" s="197"/>
      <c r="U36" s="198"/>
      <c r="V36" s="199"/>
      <c r="W36" s="200"/>
      <c r="X36" s="201"/>
      <c r="Y36" s="202"/>
      <c r="Z36" s="203"/>
      <c r="AA36" s="204"/>
      <c r="AB36" s="69"/>
      <c r="AC36" s="69"/>
      <c r="AD36" s="213">
        <f t="shared" si="1"/>
        <v>0</v>
      </c>
      <c r="AE36" s="214">
        <f>N36*AD36</f>
        <v>0</v>
      </c>
      <c r="AF36" s="205"/>
      <c r="AG36" s="205"/>
      <c r="AH36" s="206"/>
      <c r="AI36" s="62"/>
      <c r="AJ36" s="62"/>
      <c r="AK36" s="62"/>
      <c r="AL36" s="516"/>
      <c r="AM36" s="510"/>
      <c r="AN36" s="62">
        <f>ROUND(CEILING(AR36*('Summary '!$J$2/100+1),5),0)-1</f>
        <v>74</v>
      </c>
      <c r="AO36" s="63">
        <f t="shared" si="3"/>
        <v>0</v>
      </c>
      <c r="AP36" s="63">
        <f t="shared" si="4"/>
        <v>0</v>
      </c>
      <c r="AQ36" s="63"/>
      <c r="AR36" s="62">
        <v>59</v>
      </c>
      <c r="AS36" s="62"/>
      <c r="AT36" s="510"/>
      <c r="AU36" s="511"/>
      <c r="AV36" s="511">
        <f>IF(OrderFormType="Wholesale",CEILING(AR36*ExchRate,ExchRateRoundUpTo),CEILING(AN36*ExchRate,ExchRateRoundUpTo)/1.22)</f>
        <v>59</v>
      </c>
      <c r="AW36" s="511">
        <f>AV36*(1+AO36+AP36)</f>
        <v>59</v>
      </c>
      <c r="AX36" s="234"/>
      <c r="AY36" s="235"/>
      <c r="AZ36" s="236"/>
      <c r="BA36" s="249"/>
      <c r="BB36" s="238"/>
      <c r="BC36" s="45">
        <f>SUM(AX36:BB36)</f>
        <v>0</v>
      </c>
      <c r="BD36" s="44">
        <f>N36*BC36</f>
        <v>0</v>
      </c>
      <c r="BE36" s="512">
        <f>AV36*(1.05+AO36+AP36)</f>
        <v>61.95</v>
      </c>
      <c r="BF36" s="69"/>
      <c r="BG36" s="210">
        <f t="shared" si="5"/>
        <v>0</v>
      </c>
      <c r="BH36" s="512">
        <f>$AV36*(1.1+$AO36+$AP36)</f>
        <v>64.900000000000006</v>
      </c>
      <c r="BI36" s="69"/>
      <c r="BJ36" s="44">
        <f>N36*BI36</f>
        <v>0</v>
      </c>
      <c r="BK36" s="512">
        <f>AV36*(1.15+AO36+AP36)</f>
        <v>67.849999999999994</v>
      </c>
      <c r="BL36" s="69"/>
      <c r="BM36" s="210">
        <f>N36*BL36</f>
        <v>0</v>
      </c>
      <c r="BN36" s="512">
        <f>AV36*(1.2+AO36+AP36)</f>
        <v>70.8</v>
      </c>
      <c r="BO36" s="397">
        <f>(AD36*AW36)+(BC36*BE36)+(BF36*BH36)+(BI36*BK36)+(BL36*BN36)</f>
        <v>0</v>
      </c>
      <c r="BP36" s="210">
        <f>AD36+BC36+BF36+BI36+BL36</f>
        <v>0</v>
      </c>
      <c r="BQ36" s="44">
        <f>N36*BP36</f>
        <v>0</v>
      </c>
      <c r="BR36" s="215">
        <v>1834</v>
      </c>
      <c r="KF36" s="3"/>
      <c r="KG36" s="3"/>
    </row>
    <row r="37" spans="1:293" ht="12.75" customHeight="1">
      <c r="A37" s="210" t="str">
        <f>"PL7"&amp;REPT(0,4-LEN(BR37))&amp;BR37</f>
        <v>PL71837</v>
      </c>
      <c r="B37" s="568" t="s">
        <v>511</v>
      </c>
      <c r="C37" s="241" t="s">
        <v>515</v>
      </c>
      <c r="D37" s="243" t="s">
        <v>7</v>
      </c>
      <c r="E37" s="243"/>
      <c r="F37" s="263" t="s">
        <v>72</v>
      </c>
      <c r="G37" s="262" t="s">
        <v>76</v>
      </c>
      <c r="H37" s="262" t="s">
        <v>74</v>
      </c>
      <c r="I37" s="263" t="s">
        <v>1798</v>
      </c>
      <c r="J37" s="636" t="s">
        <v>1811</v>
      </c>
      <c r="K37" s="636" t="s">
        <v>1815</v>
      </c>
      <c r="L37" s="263" t="s">
        <v>1799</v>
      </c>
      <c r="M37" s="262">
        <v>1.06</v>
      </c>
      <c r="N37" s="210">
        <v>10</v>
      </c>
      <c r="O37" s="210"/>
      <c r="P37" s="210"/>
      <c r="Q37" s="224"/>
      <c r="R37" s="195"/>
      <c r="S37" s="196"/>
      <c r="T37" s="197"/>
      <c r="U37" s="198"/>
      <c r="V37" s="199"/>
      <c r="W37" s="200"/>
      <c r="X37" s="201"/>
      <c r="Y37" s="202"/>
      <c r="Z37" s="203"/>
      <c r="AA37" s="204"/>
      <c r="AB37" s="69"/>
      <c r="AC37" s="69"/>
      <c r="AD37" s="213">
        <f t="shared" si="1"/>
        <v>0</v>
      </c>
      <c r="AE37" s="214">
        <f>N37*AD37</f>
        <v>0</v>
      </c>
      <c r="AF37" s="205"/>
      <c r="AG37" s="205"/>
      <c r="AH37" s="206"/>
      <c r="AI37" s="62"/>
      <c r="AJ37" s="62"/>
      <c r="AK37" s="62"/>
      <c r="AL37" s="516"/>
      <c r="AM37" s="510"/>
      <c r="AN37" s="62">
        <f>ROUND(CEILING(AR37*('Summary '!$J$2/100+1),5),0)-1</f>
        <v>69</v>
      </c>
      <c r="AO37" s="63">
        <f t="shared" si="3"/>
        <v>0</v>
      </c>
      <c r="AP37" s="63">
        <f t="shared" si="4"/>
        <v>0</v>
      </c>
      <c r="AQ37" s="63"/>
      <c r="AR37" s="62">
        <v>54</v>
      </c>
      <c r="AS37" s="62"/>
      <c r="AT37" s="510"/>
      <c r="AU37" s="511"/>
      <c r="AV37" s="511">
        <f>IF(OrderFormType="Wholesale",CEILING(AR37*ExchRate,ExchRateRoundUpTo),CEILING(AN37*ExchRate,ExchRateRoundUpTo)/1.22)</f>
        <v>54</v>
      </c>
      <c r="AW37" s="511">
        <f>AV37*(1+AO37+AP37)</f>
        <v>54</v>
      </c>
      <c r="AX37" s="234"/>
      <c r="AY37" s="235"/>
      <c r="AZ37" s="236"/>
      <c r="BA37" s="249"/>
      <c r="BB37" s="238"/>
      <c r="BC37" s="45">
        <f>SUM(AX37:BB37)</f>
        <v>0</v>
      </c>
      <c r="BD37" s="44">
        <f>N37*BC37</f>
        <v>0</v>
      </c>
      <c r="BE37" s="512">
        <f>AV37*(1.05+AO37+AP37)</f>
        <v>56.7</v>
      </c>
      <c r="BF37" s="69"/>
      <c r="BG37" s="210">
        <f t="shared" si="5"/>
        <v>0</v>
      </c>
      <c r="BH37" s="512">
        <f>$AV37*(1.1+$AO37+$AP37)</f>
        <v>59.400000000000006</v>
      </c>
      <c r="BI37" s="69"/>
      <c r="BJ37" s="44">
        <f>N37*BI37</f>
        <v>0</v>
      </c>
      <c r="BK37" s="512">
        <f>AV37*(1.15+AO37+AP37)</f>
        <v>62.099999999999994</v>
      </c>
      <c r="BL37" s="69"/>
      <c r="BM37" s="210">
        <f>N37*BL37</f>
        <v>0</v>
      </c>
      <c r="BN37" s="512">
        <f>AV37*(1.2+AO37+AP37)</f>
        <v>64.8</v>
      </c>
      <c r="BO37" s="397">
        <f>(AD37*AW37)+(BC37*BE37)+(BF37*BH37)+(BI37*BK37)+(BL37*BN37)</f>
        <v>0</v>
      </c>
      <c r="BP37" s="210">
        <f>AD37+BC37+BF37+BI37+BL37</f>
        <v>0</v>
      </c>
      <c r="BQ37" s="44">
        <f>N37*BP37</f>
        <v>0</v>
      </c>
      <c r="BR37" s="215">
        <v>1837</v>
      </c>
      <c r="KF37" s="3"/>
      <c r="KG37" s="3"/>
    </row>
    <row r="38" spans="1:293" ht="12.75" customHeight="1">
      <c r="A38" s="210" t="str">
        <f>"PL7"&amp;REPT(0,4-LEN(BR38))&amp;BR38</f>
        <v>PL71838</v>
      </c>
      <c r="B38" s="568" t="s">
        <v>511</v>
      </c>
      <c r="C38" s="241" t="s">
        <v>516</v>
      </c>
      <c r="D38" s="243" t="s">
        <v>7</v>
      </c>
      <c r="E38" s="243"/>
      <c r="F38" s="212" t="s">
        <v>67</v>
      </c>
      <c r="G38" s="262" t="s">
        <v>76</v>
      </c>
      <c r="H38" s="262" t="s">
        <v>74</v>
      </c>
      <c r="I38" s="263" t="s">
        <v>1798</v>
      </c>
      <c r="J38" s="636" t="s">
        <v>1811</v>
      </c>
      <c r="K38" s="636" t="s">
        <v>1815</v>
      </c>
      <c r="L38" s="263" t="s">
        <v>1799</v>
      </c>
      <c r="M38" s="212">
        <v>1.6</v>
      </c>
      <c r="N38" s="210">
        <v>10</v>
      </c>
      <c r="O38" s="210"/>
      <c r="P38" s="210"/>
      <c r="Q38" s="224"/>
      <c r="R38" s="195"/>
      <c r="S38" s="196"/>
      <c r="T38" s="197"/>
      <c r="U38" s="198"/>
      <c r="V38" s="199"/>
      <c r="W38" s="200"/>
      <c r="X38" s="201"/>
      <c r="Y38" s="202"/>
      <c r="Z38" s="203"/>
      <c r="AA38" s="204"/>
      <c r="AB38" s="69"/>
      <c r="AC38" s="69"/>
      <c r="AD38" s="213">
        <f t="shared" si="1"/>
        <v>0</v>
      </c>
      <c r="AE38" s="214">
        <f t="shared" ref="AE38" si="26">N38*AD38</f>
        <v>0</v>
      </c>
      <c r="AF38" s="205"/>
      <c r="AG38" s="205"/>
      <c r="AH38" s="206"/>
      <c r="AI38" s="62"/>
      <c r="AJ38" s="62"/>
      <c r="AK38" s="62"/>
      <c r="AL38" s="516"/>
      <c r="AM38" s="510"/>
      <c r="AN38" s="62">
        <f>ROUND(CEILING(AR38*('Summary '!$J$2/100+1),5),0)-1</f>
        <v>69</v>
      </c>
      <c r="AO38" s="63">
        <f t="shared" ref="AO38" si="27">IF(P38=TRUE,-0.05,0)</f>
        <v>0</v>
      </c>
      <c r="AP38" s="63">
        <f t="shared" ref="AP38" si="28">IF(O38=TRUE,0.15,0)</f>
        <v>0</v>
      </c>
      <c r="AQ38" s="63"/>
      <c r="AR38" s="62">
        <v>54</v>
      </c>
      <c r="AS38" s="62"/>
      <c r="AT38" s="510"/>
      <c r="AU38" s="511"/>
      <c r="AV38" s="511">
        <f>IF(OrderFormType="Wholesale",CEILING(AR38*ExchRate,ExchRateRoundUpTo),CEILING(AN38*ExchRate,ExchRateRoundUpTo)/1.22)</f>
        <v>54</v>
      </c>
      <c r="AW38" s="511">
        <f>AV38*(1+AO38+AP38)</f>
        <v>54</v>
      </c>
      <c r="AX38" s="234"/>
      <c r="AY38" s="235"/>
      <c r="AZ38" s="236"/>
      <c r="BA38" s="249"/>
      <c r="BB38" s="238"/>
      <c r="BC38" s="45">
        <f>SUM(AX38:BB38)</f>
        <v>0</v>
      </c>
      <c r="BD38" s="44">
        <f>N38*BC38</f>
        <v>0</v>
      </c>
      <c r="BE38" s="512">
        <f>AV38*(1.05+AO38+AP38)</f>
        <v>56.7</v>
      </c>
      <c r="BF38" s="69"/>
      <c r="BG38" s="210">
        <f t="shared" si="5"/>
        <v>0</v>
      </c>
      <c r="BH38" s="512">
        <f>$AV38*(1.1+$AO38+$AP38)</f>
        <v>59.400000000000006</v>
      </c>
      <c r="BI38" s="69"/>
      <c r="BJ38" s="44">
        <f>N38*BI38</f>
        <v>0</v>
      </c>
      <c r="BK38" s="512">
        <f>AV38*(1.15+AO38+AP38)</f>
        <v>62.099999999999994</v>
      </c>
      <c r="BL38" s="69"/>
      <c r="BM38" s="210">
        <f>N38*BL38</f>
        <v>0</v>
      </c>
      <c r="BN38" s="512">
        <f>AV38*(1.2+AO38+AP38)</f>
        <v>64.8</v>
      </c>
      <c r="BO38" s="397">
        <f>(AD38*AW38)+(BC38*BE38)+(BF38*BH38)+(BI38*BK38)+(BL38*BN38)</f>
        <v>0</v>
      </c>
      <c r="BP38" s="210">
        <f>AD38+BC38+BF38+BI38+BL38</f>
        <v>0</v>
      </c>
      <c r="BQ38" s="44">
        <f>N38*BP38</f>
        <v>0</v>
      </c>
      <c r="BR38" s="215">
        <v>1838</v>
      </c>
      <c r="KF38" s="3"/>
      <c r="KG38" s="3"/>
    </row>
    <row r="39" spans="1:293" ht="17" customHeight="1">
      <c r="A39" s="251"/>
      <c r="B39" s="251"/>
      <c r="C39" s="294" t="s">
        <v>2429</v>
      </c>
      <c r="D39" s="252"/>
      <c r="E39" s="252"/>
      <c r="F39" s="253"/>
      <c r="G39" s="253"/>
      <c r="H39" s="253"/>
      <c r="I39" s="128"/>
      <c r="J39" s="253"/>
      <c r="K39" s="253"/>
      <c r="L39" s="253"/>
      <c r="M39" s="253"/>
      <c r="N39" s="254"/>
      <c r="O39" s="254"/>
      <c r="P39" s="254"/>
      <c r="Q39" s="255"/>
      <c r="R39" s="255"/>
      <c r="S39" s="255"/>
      <c r="T39" s="255"/>
      <c r="U39" s="256"/>
      <c r="V39" s="255"/>
      <c r="W39" s="255"/>
      <c r="X39" s="257"/>
      <c r="Y39" s="255"/>
      <c r="Z39" s="257"/>
      <c r="AA39" s="257"/>
      <c r="AB39" s="566"/>
      <c r="AC39" s="566"/>
      <c r="AD39" s="258"/>
      <c r="AE39" s="258"/>
      <c r="AF39" s="258"/>
      <c r="AG39" s="258"/>
      <c r="AH39" s="258"/>
      <c r="AI39" s="133"/>
      <c r="AJ39" s="133"/>
      <c r="AK39" s="133"/>
      <c r="AL39" s="133"/>
      <c r="AM39" s="133"/>
      <c r="AN39" s="133"/>
      <c r="AO39" s="133"/>
      <c r="AP39" s="133"/>
      <c r="AQ39" s="133"/>
      <c r="AR39" s="258"/>
      <c r="AS39" s="258"/>
      <c r="AT39" s="258"/>
      <c r="AU39" s="258"/>
      <c r="AV39" s="258"/>
      <c r="AW39" s="258"/>
      <c r="AX39" s="566"/>
      <c r="AY39" s="566"/>
      <c r="AZ39" s="566"/>
      <c r="BA39" s="566"/>
      <c r="BB39" s="566"/>
      <c r="BC39" s="258"/>
      <c r="BD39" s="258"/>
      <c r="BE39" s="258"/>
      <c r="BF39" s="566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529"/>
      <c r="BR39" s="470"/>
      <c r="KF39" s="3"/>
      <c r="KG39" s="3"/>
    </row>
    <row r="40" spans="1:293" ht="12.75" customHeight="1">
      <c r="A40" s="210" t="str">
        <f t="shared" ref="A40:A45" si="29">"PL7"&amp;REPT(0,4-LEN(BR40))&amp;BR40</f>
        <v>PL72885</v>
      </c>
      <c r="B40" s="568" t="s">
        <v>2429</v>
      </c>
      <c r="C40" s="241" t="s">
        <v>2430</v>
      </c>
      <c r="D40" s="243" t="s">
        <v>7</v>
      </c>
      <c r="E40" s="243"/>
      <c r="F40" s="262" t="s">
        <v>59</v>
      </c>
      <c r="G40" s="262" t="s">
        <v>76</v>
      </c>
      <c r="H40" s="262" t="s">
        <v>74</v>
      </c>
      <c r="I40" s="263" t="s">
        <v>1798</v>
      </c>
      <c r="J40" s="636" t="s">
        <v>1811</v>
      </c>
      <c r="K40" s="636" t="s">
        <v>1815</v>
      </c>
      <c r="L40" s="263" t="s">
        <v>1799</v>
      </c>
      <c r="M40" s="262">
        <v>5.8150000000000004</v>
      </c>
      <c r="N40" s="210">
        <v>8</v>
      </c>
      <c r="O40" s="210"/>
      <c r="P40" s="210"/>
      <c r="Q40" s="224"/>
      <c r="R40" s="195"/>
      <c r="S40" s="196"/>
      <c r="T40" s="197"/>
      <c r="U40" s="198"/>
      <c r="V40" s="199"/>
      <c r="W40" s="200"/>
      <c r="X40" s="201"/>
      <c r="Y40" s="202"/>
      <c r="Z40" s="203"/>
      <c r="AA40" s="204"/>
      <c r="AB40" s="69"/>
      <c r="AC40" s="69"/>
      <c r="AD40" s="213">
        <f t="shared" ref="AD40:AD44" si="30">SUM(Q40:AC40)</f>
        <v>0</v>
      </c>
      <c r="AE40" s="214">
        <f>N40*AD40</f>
        <v>0</v>
      </c>
      <c r="AF40" s="205"/>
      <c r="AG40" s="205"/>
      <c r="AH40" s="206"/>
      <c r="AI40" s="62"/>
      <c r="AJ40" s="62"/>
      <c r="AK40" s="62"/>
      <c r="AL40" s="516"/>
      <c r="AM40" s="510"/>
      <c r="AN40" s="62">
        <f>ROUND(CEILING(AR40*('Summary '!$J$2/100+1),5),0)-1</f>
        <v>154</v>
      </c>
      <c r="AO40" s="63">
        <f t="shared" ref="AO40:AO44" si="31">IF(P40=TRUE,-0.05,0)</f>
        <v>0</v>
      </c>
      <c r="AP40" s="63">
        <f t="shared" ref="AP40:AP44" si="32">IF(O40=TRUE,0.15,0)</f>
        <v>0</v>
      </c>
      <c r="AQ40" s="63"/>
      <c r="AR40" s="62">
        <v>124</v>
      </c>
      <c r="AS40" s="62"/>
      <c r="AT40" s="510"/>
      <c r="AU40" s="511"/>
      <c r="AV40" s="511">
        <f t="shared" ref="AV40:AV45" si="33">IF(OrderFormType="Wholesale",CEILING(AR40*ExchRate,ExchRateRoundUpTo),CEILING(AN40*ExchRate,ExchRateRoundUpTo)/1.22)</f>
        <v>124</v>
      </c>
      <c r="AW40" s="511">
        <f t="shared" ref="AW40:AW45" si="34">AV40*(1+AO40+AP40)</f>
        <v>124</v>
      </c>
      <c r="AX40" s="234"/>
      <c r="AY40" s="235"/>
      <c r="AZ40" s="236"/>
      <c r="BA40" s="249"/>
      <c r="BB40" s="238"/>
      <c r="BC40" s="45">
        <f t="shared" ref="BC40:BC45" si="35">SUM(AX40:BB40)</f>
        <v>0</v>
      </c>
      <c r="BD40" s="44">
        <f t="shared" ref="BD40:BD45" si="36">N40*BC40</f>
        <v>0</v>
      </c>
      <c r="BE40" s="512">
        <f t="shared" ref="BE40:BE45" si="37">AV40*(1.05+AO40+AP40)</f>
        <v>130.20000000000002</v>
      </c>
      <c r="BF40" s="69"/>
      <c r="BG40" s="210">
        <f t="shared" ref="BG40:BG44" si="38">$N40*BF40</f>
        <v>0</v>
      </c>
      <c r="BH40" s="512">
        <f t="shared" ref="BH40:BH48" si="39">$AV40*(1.1+$AO40+$AP40)</f>
        <v>136.4</v>
      </c>
      <c r="BI40" s="69"/>
      <c r="BJ40" s="44">
        <f t="shared" ref="BJ40:BJ45" si="40">N40*BI40</f>
        <v>0</v>
      </c>
      <c r="BK40" s="512">
        <f t="shared" ref="BK40:BK45" si="41">AV40*(1.15+AO40+AP40)</f>
        <v>142.6</v>
      </c>
      <c r="BL40" s="69"/>
      <c r="BM40" s="210">
        <f t="shared" ref="BM40:BM45" si="42">N40*BL40</f>
        <v>0</v>
      </c>
      <c r="BN40" s="512">
        <f t="shared" ref="BN40:BN45" si="43">AV40*(1.2+AO40+AP40)</f>
        <v>148.79999999999998</v>
      </c>
      <c r="BO40" s="397">
        <f t="shared" ref="BO40:BO45" si="44">(AD40*AW40)+(BC40*BE40)+(BF40*BH40)+(BI40*BK40)+(BL40*BN40)</f>
        <v>0</v>
      </c>
      <c r="BP40" s="210">
        <f t="shared" ref="BP40:BP45" si="45">AD40+BC40+BF40+BI40+BL40</f>
        <v>0</v>
      </c>
      <c r="BQ40" s="44">
        <f t="shared" ref="BQ40:BQ45" si="46">N40*BP40</f>
        <v>0</v>
      </c>
      <c r="BR40" s="215">
        <v>2885</v>
      </c>
      <c r="KF40" s="3"/>
      <c r="KG40" s="3"/>
    </row>
    <row r="41" spans="1:293" ht="12.75" customHeight="1">
      <c r="A41" s="210" t="str">
        <f t="shared" si="29"/>
        <v>PL72886</v>
      </c>
      <c r="B41" s="568" t="s">
        <v>2429</v>
      </c>
      <c r="C41" s="241" t="s">
        <v>2435</v>
      </c>
      <c r="D41" s="243" t="s">
        <v>7</v>
      </c>
      <c r="E41" s="243"/>
      <c r="F41" s="262" t="s">
        <v>59</v>
      </c>
      <c r="G41" s="262" t="s">
        <v>87</v>
      </c>
      <c r="H41" s="262" t="s">
        <v>74</v>
      </c>
      <c r="I41" s="263" t="s">
        <v>1798</v>
      </c>
      <c r="J41" s="636" t="s">
        <v>1811</v>
      </c>
      <c r="K41" s="636" t="s">
        <v>1815</v>
      </c>
      <c r="L41" s="263" t="s">
        <v>1799</v>
      </c>
      <c r="M41" s="262">
        <v>5.5590000000000002</v>
      </c>
      <c r="N41" s="210">
        <v>4</v>
      </c>
      <c r="O41" s="210"/>
      <c r="P41" s="210"/>
      <c r="Q41" s="224"/>
      <c r="R41" s="195"/>
      <c r="S41" s="196"/>
      <c r="T41" s="197"/>
      <c r="U41" s="198"/>
      <c r="V41" s="199"/>
      <c r="W41" s="200"/>
      <c r="X41" s="201"/>
      <c r="Y41" s="202"/>
      <c r="Z41" s="203"/>
      <c r="AA41" s="204"/>
      <c r="AB41" s="69"/>
      <c r="AC41" s="69"/>
      <c r="AD41" s="213">
        <f t="shared" si="30"/>
        <v>0</v>
      </c>
      <c r="AE41" s="214">
        <f>N41*AD41</f>
        <v>0</v>
      </c>
      <c r="AF41" s="205"/>
      <c r="AG41" s="205"/>
      <c r="AH41" s="206"/>
      <c r="AI41" s="62"/>
      <c r="AJ41" s="62"/>
      <c r="AK41" s="62"/>
      <c r="AL41" s="516"/>
      <c r="AM41" s="510"/>
      <c r="AN41" s="62">
        <f>ROUND(CEILING(AR41*('Summary '!$J$2/100+1),5),0)-1</f>
        <v>124</v>
      </c>
      <c r="AO41" s="63">
        <f t="shared" si="31"/>
        <v>0</v>
      </c>
      <c r="AP41" s="63">
        <f t="shared" si="32"/>
        <v>0</v>
      </c>
      <c r="AQ41" s="63"/>
      <c r="AR41" s="62">
        <v>99</v>
      </c>
      <c r="AS41" s="62"/>
      <c r="AT41" s="510"/>
      <c r="AU41" s="511"/>
      <c r="AV41" s="511">
        <f t="shared" si="33"/>
        <v>99</v>
      </c>
      <c r="AW41" s="511">
        <f t="shared" si="34"/>
        <v>99</v>
      </c>
      <c r="AX41" s="234"/>
      <c r="AY41" s="235"/>
      <c r="AZ41" s="236"/>
      <c r="BA41" s="249"/>
      <c r="BB41" s="238"/>
      <c r="BC41" s="45">
        <f t="shared" si="35"/>
        <v>0</v>
      </c>
      <c r="BD41" s="44">
        <f t="shared" si="36"/>
        <v>0</v>
      </c>
      <c r="BE41" s="512">
        <f t="shared" si="37"/>
        <v>103.95</v>
      </c>
      <c r="BF41" s="69"/>
      <c r="BG41" s="210">
        <f t="shared" si="38"/>
        <v>0</v>
      </c>
      <c r="BH41" s="512">
        <f t="shared" si="39"/>
        <v>108.9</v>
      </c>
      <c r="BI41" s="69"/>
      <c r="BJ41" s="44">
        <f t="shared" si="40"/>
        <v>0</v>
      </c>
      <c r="BK41" s="512">
        <f t="shared" si="41"/>
        <v>113.85</v>
      </c>
      <c r="BL41" s="69"/>
      <c r="BM41" s="210">
        <f t="shared" si="42"/>
        <v>0</v>
      </c>
      <c r="BN41" s="512">
        <f t="shared" si="43"/>
        <v>118.8</v>
      </c>
      <c r="BO41" s="397">
        <f t="shared" si="44"/>
        <v>0</v>
      </c>
      <c r="BP41" s="210">
        <f t="shared" si="45"/>
        <v>0</v>
      </c>
      <c r="BQ41" s="44">
        <f t="shared" si="46"/>
        <v>0</v>
      </c>
      <c r="BR41" s="215">
        <v>2886</v>
      </c>
      <c r="KF41" s="3"/>
      <c r="KG41" s="3"/>
    </row>
    <row r="42" spans="1:293" ht="12.75" customHeight="1">
      <c r="A42" s="210" t="str">
        <f t="shared" si="29"/>
        <v>PL72887</v>
      </c>
      <c r="B42" s="568" t="s">
        <v>2429</v>
      </c>
      <c r="C42" s="241" t="s">
        <v>2431</v>
      </c>
      <c r="D42" s="243" t="s">
        <v>7</v>
      </c>
      <c r="E42" s="243"/>
      <c r="F42" s="262" t="s">
        <v>59</v>
      </c>
      <c r="G42" s="262" t="s">
        <v>87</v>
      </c>
      <c r="H42" s="262" t="s">
        <v>74</v>
      </c>
      <c r="I42" s="263" t="s">
        <v>1798</v>
      </c>
      <c r="J42" s="636" t="s">
        <v>1811</v>
      </c>
      <c r="K42" s="636" t="s">
        <v>1815</v>
      </c>
      <c r="L42" s="263" t="s">
        <v>1799</v>
      </c>
      <c r="M42" s="262">
        <v>6.13</v>
      </c>
      <c r="N42" s="210">
        <v>4</v>
      </c>
      <c r="O42" s="210"/>
      <c r="P42" s="210"/>
      <c r="Q42" s="224"/>
      <c r="R42" s="195"/>
      <c r="S42" s="196"/>
      <c r="T42" s="197"/>
      <c r="U42" s="198"/>
      <c r="V42" s="199"/>
      <c r="W42" s="200"/>
      <c r="X42" s="201"/>
      <c r="Y42" s="202"/>
      <c r="Z42" s="203"/>
      <c r="AA42" s="204"/>
      <c r="AB42" s="69"/>
      <c r="AC42" s="69"/>
      <c r="AD42" s="213">
        <f t="shared" si="30"/>
        <v>0</v>
      </c>
      <c r="AE42" s="214">
        <f>N42*AD42</f>
        <v>0</v>
      </c>
      <c r="AF42" s="205"/>
      <c r="AG42" s="205"/>
      <c r="AH42" s="206"/>
      <c r="AI42" s="62"/>
      <c r="AJ42" s="62"/>
      <c r="AK42" s="62"/>
      <c r="AL42" s="516"/>
      <c r="AM42" s="510"/>
      <c r="AN42" s="62">
        <f>ROUND(CEILING(AR42*('Summary '!$J$2/100+1),5),0)-1</f>
        <v>124</v>
      </c>
      <c r="AO42" s="63">
        <f t="shared" si="31"/>
        <v>0</v>
      </c>
      <c r="AP42" s="63">
        <f t="shared" si="32"/>
        <v>0</v>
      </c>
      <c r="AQ42" s="63"/>
      <c r="AR42" s="62">
        <v>99</v>
      </c>
      <c r="AS42" s="62"/>
      <c r="AT42" s="510"/>
      <c r="AU42" s="511"/>
      <c r="AV42" s="511">
        <f t="shared" si="33"/>
        <v>99</v>
      </c>
      <c r="AW42" s="511">
        <f t="shared" si="34"/>
        <v>99</v>
      </c>
      <c r="AX42" s="234"/>
      <c r="AY42" s="235"/>
      <c r="AZ42" s="236"/>
      <c r="BA42" s="249"/>
      <c r="BB42" s="238"/>
      <c r="BC42" s="45">
        <f t="shared" si="35"/>
        <v>0</v>
      </c>
      <c r="BD42" s="44">
        <f t="shared" si="36"/>
        <v>0</v>
      </c>
      <c r="BE42" s="512">
        <f t="shared" si="37"/>
        <v>103.95</v>
      </c>
      <c r="BF42" s="69"/>
      <c r="BG42" s="210">
        <f t="shared" si="38"/>
        <v>0</v>
      </c>
      <c r="BH42" s="512">
        <f t="shared" si="39"/>
        <v>108.9</v>
      </c>
      <c r="BI42" s="69"/>
      <c r="BJ42" s="44">
        <f t="shared" si="40"/>
        <v>0</v>
      </c>
      <c r="BK42" s="512">
        <f t="shared" si="41"/>
        <v>113.85</v>
      </c>
      <c r="BL42" s="69"/>
      <c r="BM42" s="210">
        <f t="shared" si="42"/>
        <v>0</v>
      </c>
      <c r="BN42" s="512">
        <f t="shared" si="43"/>
        <v>118.8</v>
      </c>
      <c r="BO42" s="397">
        <f t="shared" si="44"/>
        <v>0</v>
      </c>
      <c r="BP42" s="210">
        <f t="shared" si="45"/>
        <v>0</v>
      </c>
      <c r="BQ42" s="44">
        <f t="shared" si="46"/>
        <v>0</v>
      </c>
      <c r="BR42" s="215">
        <v>2887</v>
      </c>
      <c r="KF42" s="3"/>
      <c r="KG42" s="3"/>
    </row>
    <row r="43" spans="1:293" ht="12.75" customHeight="1">
      <c r="A43" s="210" t="str">
        <f t="shared" si="29"/>
        <v>PL72888</v>
      </c>
      <c r="B43" s="568" t="s">
        <v>2429</v>
      </c>
      <c r="C43" s="241" t="s">
        <v>2432</v>
      </c>
      <c r="D43" s="243" t="s">
        <v>7</v>
      </c>
      <c r="E43" s="243"/>
      <c r="F43" s="262" t="s">
        <v>59</v>
      </c>
      <c r="G43" s="262" t="s">
        <v>87</v>
      </c>
      <c r="H43" s="262" t="s">
        <v>74</v>
      </c>
      <c r="I43" s="263" t="s">
        <v>1798</v>
      </c>
      <c r="J43" s="636" t="s">
        <v>1811</v>
      </c>
      <c r="K43" s="636" t="s">
        <v>1815</v>
      </c>
      <c r="L43" s="263" t="s">
        <v>1799</v>
      </c>
      <c r="M43" s="262">
        <v>3.2869999999999999</v>
      </c>
      <c r="N43" s="210">
        <v>4</v>
      </c>
      <c r="O43" s="210"/>
      <c r="P43" s="210"/>
      <c r="Q43" s="224"/>
      <c r="R43" s="195"/>
      <c r="S43" s="196"/>
      <c r="T43" s="197"/>
      <c r="U43" s="198"/>
      <c r="V43" s="199"/>
      <c r="W43" s="200"/>
      <c r="X43" s="201"/>
      <c r="Y43" s="202"/>
      <c r="Z43" s="203"/>
      <c r="AA43" s="204"/>
      <c r="AB43" s="69"/>
      <c r="AC43" s="69"/>
      <c r="AD43" s="213">
        <f t="shared" si="30"/>
        <v>0</v>
      </c>
      <c r="AE43" s="214">
        <f>N43*AD43</f>
        <v>0</v>
      </c>
      <c r="AF43" s="205"/>
      <c r="AG43" s="205"/>
      <c r="AH43" s="206"/>
      <c r="AI43" s="62"/>
      <c r="AJ43" s="62"/>
      <c r="AK43" s="62"/>
      <c r="AL43" s="516"/>
      <c r="AM43" s="510"/>
      <c r="AN43" s="62">
        <f>ROUND(CEILING(AR43*('Summary '!$J$2/100+1),5),0)-1</f>
        <v>69</v>
      </c>
      <c r="AO43" s="63">
        <f t="shared" si="31"/>
        <v>0</v>
      </c>
      <c r="AP43" s="63">
        <f t="shared" si="32"/>
        <v>0</v>
      </c>
      <c r="AQ43" s="63"/>
      <c r="AR43" s="62">
        <v>54</v>
      </c>
      <c r="AS43" s="62"/>
      <c r="AT43" s="510"/>
      <c r="AU43" s="511"/>
      <c r="AV43" s="511">
        <f t="shared" si="33"/>
        <v>54</v>
      </c>
      <c r="AW43" s="511">
        <f t="shared" si="34"/>
        <v>54</v>
      </c>
      <c r="AX43" s="234"/>
      <c r="AY43" s="235"/>
      <c r="AZ43" s="236"/>
      <c r="BA43" s="249"/>
      <c r="BB43" s="238"/>
      <c r="BC43" s="45">
        <f t="shared" si="35"/>
        <v>0</v>
      </c>
      <c r="BD43" s="44">
        <f t="shared" si="36"/>
        <v>0</v>
      </c>
      <c r="BE43" s="512">
        <f t="shared" si="37"/>
        <v>56.7</v>
      </c>
      <c r="BF43" s="69"/>
      <c r="BG43" s="210">
        <f t="shared" si="38"/>
        <v>0</v>
      </c>
      <c r="BH43" s="512">
        <f t="shared" si="39"/>
        <v>59.400000000000006</v>
      </c>
      <c r="BI43" s="69"/>
      <c r="BJ43" s="44">
        <f t="shared" si="40"/>
        <v>0</v>
      </c>
      <c r="BK43" s="512">
        <f t="shared" si="41"/>
        <v>62.099999999999994</v>
      </c>
      <c r="BL43" s="69"/>
      <c r="BM43" s="210">
        <f t="shared" si="42"/>
        <v>0</v>
      </c>
      <c r="BN43" s="512">
        <f t="shared" si="43"/>
        <v>64.8</v>
      </c>
      <c r="BO43" s="397">
        <f t="shared" si="44"/>
        <v>0</v>
      </c>
      <c r="BP43" s="210">
        <f t="shared" si="45"/>
        <v>0</v>
      </c>
      <c r="BQ43" s="44">
        <f t="shared" si="46"/>
        <v>0</v>
      </c>
      <c r="BR43" s="215">
        <v>2888</v>
      </c>
      <c r="KF43" s="3"/>
      <c r="KG43" s="3"/>
    </row>
    <row r="44" spans="1:293" ht="12.75" customHeight="1">
      <c r="A44" s="210" t="str">
        <f t="shared" si="29"/>
        <v>PL72889</v>
      </c>
      <c r="B44" s="568" t="s">
        <v>2429</v>
      </c>
      <c r="C44" s="241" t="s">
        <v>2433</v>
      </c>
      <c r="D44" s="243" t="s">
        <v>7</v>
      </c>
      <c r="E44" s="243"/>
      <c r="F44" s="223" t="s">
        <v>67</v>
      </c>
      <c r="G44" s="262" t="s">
        <v>76</v>
      </c>
      <c r="H44" s="262" t="s">
        <v>74</v>
      </c>
      <c r="I44" s="263" t="s">
        <v>1798</v>
      </c>
      <c r="J44" s="636" t="s">
        <v>1811</v>
      </c>
      <c r="K44" s="636" t="s">
        <v>1815</v>
      </c>
      <c r="L44" s="263" t="s">
        <v>1799</v>
      </c>
      <c r="M44" s="662">
        <v>4.3869999999999996</v>
      </c>
      <c r="N44" s="210">
        <v>10</v>
      </c>
      <c r="O44" s="210"/>
      <c r="P44" s="210"/>
      <c r="Q44" s="224"/>
      <c r="R44" s="195"/>
      <c r="S44" s="196"/>
      <c r="T44" s="197"/>
      <c r="U44" s="198"/>
      <c r="V44" s="199"/>
      <c r="W44" s="200"/>
      <c r="X44" s="201"/>
      <c r="Y44" s="202"/>
      <c r="Z44" s="203"/>
      <c r="AA44" s="204"/>
      <c r="AB44" s="69"/>
      <c r="AC44" s="69"/>
      <c r="AD44" s="213">
        <f t="shared" si="30"/>
        <v>0</v>
      </c>
      <c r="AE44" s="214">
        <f t="shared" ref="AE44" si="47">N44*AD44</f>
        <v>0</v>
      </c>
      <c r="AF44" s="205"/>
      <c r="AG44" s="205"/>
      <c r="AH44" s="206"/>
      <c r="AI44" s="62"/>
      <c r="AJ44" s="62"/>
      <c r="AK44" s="62"/>
      <c r="AL44" s="516"/>
      <c r="AM44" s="510"/>
      <c r="AN44" s="62">
        <f>ROUND(CEILING(AR44*('Summary '!$J$2/100+1),5),0)-1</f>
        <v>104</v>
      </c>
      <c r="AO44" s="63">
        <f t="shared" si="31"/>
        <v>0</v>
      </c>
      <c r="AP44" s="63">
        <f t="shared" si="32"/>
        <v>0</v>
      </c>
      <c r="AQ44" s="63"/>
      <c r="AR44" s="62">
        <v>84</v>
      </c>
      <c r="AS44" s="62"/>
      <c r="AT44" s="510"/>
      <c r="AU44" s="511"/>
      <c r="AV44" s="511">
        <f t="shared" si="33"/>
        <v>84</v>
      </c>
      <c r="AW44" s="511">
        <f t="shared" si="34"/>
        <v>84</v>
      </c>
      <c r="AX44" s="234"/>
      <c r="AY44" s="235"/>
      <c r="AZ44" s="236"/>
      <c r="BA44" s="249"/>
      <c r="BB44" s="238"/>
      <c r="BC44" s="45">
        <f t="shared" si="35"/>
        <v>0</v>
      </c>
      <c r="BD44" s="44">
        <f t="shared" si="36"/>
        <v>0</v>
      </c>
      <c r="BE44" s="512">
        <f t="shared" si="37"/>
        <v>88.2</v>
      </c>
      <c r="BF44" s="69"/>
      <c r="BG44" s="210">
        <f t="shared" si="38"/>
        <v>0</v>
      </c>
      <c r="BH44" s="512">
        <f t="shared" si="39"/>
        <v>92.4</v>
      </c>
      <c r="BI44" s="69"/>
      <c r="BJ44" s="44">
        <f t="shared" si="40"/>
        <v>0</v>
      </c>
      <c r="BK44" s="512">
        <f t="shared" si="41"/>
        <v>96.6</v>
      </c>
      <c r="BL44" s="69"/>
      <c r="BM44" s="210">
        <f t="shared" si="42"/>
        <v>0</v>
      </c>
      <c r="BN44" s="512">
        <f t="shared" si="43"/>
        <v>100.8</v>
      </c>
      <c r="BO44" s="397">
        <f t="shared" si="44"/>
        <v>0</v>
      </c>
      <c r="BP44" s="210">
        <f t="shared" si="45"/>
        <v>0</v>
      </c>
      <c r="BQ44" s="44">
        <f t="shared" si="46"/>
        <v>0</v>
      </c>
      <c r="BR44" s="215">
        <v>2889</v>
      </c>
      <c r="KF44" s="3"/>
      <c r="KG44" s="3"/>
    </row>
    <row r="45" spans="1:293" ht="12.75" customHeight="1">
      <c r="A45" s="210" t="str">
        <f t="shared" si="29"/>
        <v>PL72927</v>
      </c>
      <c r="B45" s="568" t="s">
        <v>2429</v>
      </c>
      <c r="C45" s="241" t="s">
        <v>2491</v>
      </c>
      <c r="D45" s="243" t="s">
        <v>7</v>
      </c>
      <c r="E45" s="243"/>
      <c r="F45" s="223" t="s">
        <v>67</v>
      </c>
      <c r="G45" s="355" t="s">
        <v>76</v>
      </c>
      <c r="H45" s="621" t="s">
        <v>74</v>
      </c>
      <c r="I45" s="263" t="s">
        <v>1798</v>
      </c>
      <c r="J45" s="636" t="s">
        <v>1811</v>
      </c>
      <c r="K45" s="636" t="s">
        <v>1815</v>
      </c>
      <c r="L45" s="263" t="s">
        <v>1799</v>
      </c>
      <c r="M45" s="212">
        <v>4.43</v>
      </c>
      <c r="N45" s="210">
        <v>4</v>
      </c>
      <c r="O45" s="210"/>
      <c r="P45" s="210"/>
      <c r="Q45" s="224"/>
      <c r="R45" s="195"/>
      <c r="S45" s="196"/>
      <c r="T45" s="197"/>
      <c r="U45" s="198"/>
      <c r="V45" s="199"/>
      <c r="W45" s="200"/>
      <c r="X45" s="201"/>
      <c r="Y45" s="202"/>
      <c r="Z45" s="203"/>
      <c r="AA45" s="204"/>
      <c r="AB45" s="69"/>
      <c r="AC45" s="69"/>
      <c r="AD45" s="213">
        <f t="shared" ref="AD45" si="48">SUM(Q45:AC45)</f>
        <v>0</v>
      </c>
      <c r="AE45" s="214">
        <f t="shared" ref="AE45" si="49">N45*AD45</f>
        <v>0</v>
      </c>
      <c r="AF45" s="205"/>
      <c r="AG45" s="205"/>
      <c r="AH45" s="206"/>
      <c r="AI45" s="62"/>
      <c r="AJ45" s="62"/>
      <c r="AK45" s="62"/>
      <c r="AL45" s="516"/>
      <c r="AM45" s="510"/>
      <c r="AN45" s="62">
        <f>ROUND(CEILING(AR45*('Summary '!$J$2/100+1),5),0)-1</f>
        <v>99</v>
      </c>
      <c r="AO45" s="63">
        <f t="shared" ref="AO45" si="50">IF(P45=TRUE,-0.05,0)</f>
        <v>0</v>
      </c>
      <c r="AP45" s="63">
        <f t="shared" ref="AP45" si="51">IF(O45=TRUE,0.15,0)</f>
        <v>0</v>
      </c>
      <c r="AQ45" s="63"/>
      <c r="AR45" s="62">
        <v>79</v>
      </c>
      <c r="AS45" s="62"/>
      <c r="AT45" s="510"/>
      <c r="AU45" s="511"/>
      <c r="AV45" s="511">
        <f t="shared" si="33"/>
        <v>79</v>
      </c>
      <c r="AW45" s="511">
        <f t="shared" si="34"/>
        <v>79</v>
      </c>
      <c r="AX45" s="234"/>
      <c r="AY45" s="235"/>
      <c r="AZ45" s="236"/>
      <c r="BA45" s="249"/>
      <c r="BB45" s="238"/>
      <c r="BC45" s="45">
        <f t="shared" si="35"/>
        <v>0</v>
      </c>
      <c r="BD45" s="44">
        <f t="shared" si="36"/>
        <v>0</v>
      </c>
      <c r="BE45" s="512">
        <f t="shared" si="37"/>
        <v>82.95</v>
      </c>
      <c r="BF45" s="69"/>
      <c r="BG45" s="210">
        <f t="shared" ref="BG45" si="52">$N45*BF45</f>
        <v>0</v>
      </c>
      <c r="BH45" s="512">
        <f t="shared" si="39"/>
        <v>86.9</v>
      </c>
      <c r="BI45" s="69"/>
      <c r="BJ45" s="44">
        <f t="shared" si="40"/>
        <v>0</v>
      </c>
      <c r="BK45" s="512">
        <f t="shared" si="41"/>
        <v>90.85</v>
      </c>
      <c r="BL45" s="69"/>
      <c r="BM45" s="210">
        <f t="shared" si="42"/>
        <v>0</v>
      </c>
      <c r="BN45" s="512">
        <f t="shared" si="43"/>
        <v>94.8</v>
      </c>
      <c r="BO45" s="397">
        <f t="shared" si="44"/>
        <v>0</v>
      </c>
      <c r="BP45" s="210">
        <f t="shared" si="45"/>
        <v>0</v>
      </c>
      <c r="BQ45" s="44">
        <f t="shared" si="46"/>
        <v>0</v>
      </c>
      <c r="BR45" s="215">
        <v>2927</v>
      </c>
      <c r="KF45" s="3"/>
      <c r="KG45" s="3"/>
    </row>
    <row r="46" spans="1:293" ht="12.75" customHeight="1">
      <c r="A46" s="210" t="str">
        <f t="shared" ref="A46" si="53">"PL7"&amp;REPT(0,4-LEN(BR46))&amp;BR46</f>
        <v>PL72890</v>
      </c>
      <c r="B46" s="568" t="s">
        <v>2429</v>
      </c>
      <c r="C46" s="241" t="s">
        <v>2434</v>
      </c>
      <c r="D46" s="243" t="s">
        <v>7</v>
      </c>
      <c r="E46" s="243"/>
      <c r="F46" s="223" t="s">
        <v>67</v>
      </c>
      <c r="G46" s="262" t="s">
        <v>99</v>
      </c>
      <c r="H46" s="262" t="s">
        <v>74</v>
      </c>
      <c r="I46" s="263" t="s">
        <v>1798</v>
      </c>
      <c r="J46" s="636" t="s">
        <v>1811</v>
      </c>
      <c r="K46" s="636" t="s">
        <v>1815</v>
      </c>
      <c r="L46" s="263" t="s">
        <v>1799</v>
      </c>
      <c r="M46" s="212">
        <v>5.12</v>
      </c>
      <c r="N46" s="210">
        <v>2</v>
      </c>
      <c r="O46" s="210"/>
      <c r="P46" s="210"/>
      <c r="Q46" s="224"/>
      <c r="R46" s="195"/>
      <c r="S46" s="196"/>
      <c r="T46" s="197"/>
      <c r="U46" s="198"/>
      <c r="V46" s="199"/>
      <c r="W46" s="200"/>
      <c r="X46" s="201"/>
      <c r="Y46" s="202"/>
      <c r="Z46" s="203"/>
      <c r="AA46" s="204"/>
      <c r="AB46" s="69"/>
      <c r="AC46" s="69"/>
      <c r="AD46" s="213">
        <f>SUM(Q46:AC46)</f>
        <v>0</v>
      </c>
      <c r="AE46" s="214">
        <f t="shared" ref="AE46" si="54">N46*AD46</f>
        <v>0</v>
      </c>
      <c r="AF46" s="205"/>
      <c r="AG46" s="205"/>
      <c r="AH46" s="206"/>
      <c r="AI46" s="62"/>
      <c r="AJ46" s="62"/>
      <c r="AK46" s="62"/>
      <c r="AL46" s="516"/>
      <c r="AM46" s="510"/>
      <c r="AN46" s="62">
        <f>ROUND(CEILING(AR46*('Summary '!$J$2/100+1),5),0)-1</f>
        <v>114</v>
      </c>
      <c r="AO46" s="63">
        <f t="shared" ref="AO46" si="55">IF(P46=TRUE,-0.05,0)</f>
        <v>0</v>
      </c>
      <c r="AP46" s="63">
        <f t="shared" ref="AP46" si="56">IF(O46=TRUE,0.15,0)</f>
        <v>0</v>
      </c>
      <c r="AQ46" s="63"/>
      <c r="AR46" s="62">
        <v>94</v>
      </c>
      <c r="AS46" s="62"/>
      <c r="AT46" s="510"/>
      <c r="AU46" s="511"/>
      <c r="AV46" s="511">
        <f t="shared" ref="AV46" si="57">IF(OrderFormType="Wholesale",CEILING(AR46*ExchRate,ExchRateRoundUpTo),CEILING(AN46*ExchRate,ExchRateRoundUpTo)/1.22)</f>
        <v>94</v>
      </c>
      <c r="AW46" s="511">
        <f t="shared" ref="AW46" si="58">AV46*(1+AO46+AP46)</f>
        <v>94</v>
      </c>
      <c r="AX46" s="234"/>
      <c r="AY46" s="235"/>
      <c r="AZ46" s="236"/>
      <c r="BA46" s="249"/>
      <c r="BB46" s="238"/>
      <c r="BC46" s="45">
        <f t="shared" ref="BC46" si="59">SUM(AX46:BB46)</f>
        <v>0</v>
      </c>
      <c r="BD46" s="44">
        <f t="shared" ref="BD46" si="60">N46*BC46</f>
        <v>0</v>
      </c>
      <c r="BE46" s="512">
        <f t="shared" ref="BE46" si="61">AV46*(1.05+AO46+AP46)</f>
        <v>98.7</v>
      </c>
      <c r="BF46" s="69"/>
      <c r="BG46" s="210">
        <f t="shared" ref="BG46" si="62">$N46*BF46</f>
        <v>0</v>
      </c>
      <c r="BH46" s="512">
        <f t="shared" si="39"/>
        <v>103.4</v>
      </c>
      <c r="BI46" s="69"/>
      <c r="BJ46" s="44">
        <f t="shared" ref="BJ46" si="63">N46*BI46</f>
        <v>0</v>
      </c>
      <c r="BK46" s="512">
        <f t="shared" ref="BK46" si="64">AV46*(1.15+AO46+AP46)</f>
        <v>108.1</v>
      </c>
      <c r="BL46" s="69"/>
      <c r="BM46" s="210">
        <f t="shared" ref="BM46" si="65">N46*BL46</f>
        <v>0</v>
      </c>
      <c r="BN46" s="512">
        <f t="shared" ref="BN46" si="66">AV46*(1.2+AO46+AP46)</f>
        <v>112.8</v>
      </c>
      <c r="BO46" s="397">
        <f t="shared" ref="BO46" si="67">(AD46*AW46)+(BC46*BE46)+(BF46*BH46)+(BI46*BK46)+(BL46*BN46)</f>
        <v>0</v>
      </c>
      <c r="BP46" s="210">
        <f t="shared" ref="BP46" si="68">AD46+BC46+BF46+BI46+BL46</f>
        <v>0</v>
      </c>
      <c r="BQ46" s="44">
        <f t="shared" ref="BQ46" si="69">N46*BP46</f>
        <v>0</v>
      </c>
      <c r="BR46" s="215">
        <v>2890</v>
      </c>
      <c r="KF46" s="3"/>
      <c r="KG46" s="3"/>
    </row>
    <row r="47" spans="1:293" ht="17" customHeight="1">
      <c r="A47" s="251"/>
      <c r="B47" s="251"/>
      <c r="C47" s="294" t="s">
        <v>2617</v>
      </c>
      <c r="D47" s="252"/>
      <c r="E47" s="252"/>
      <c r="F47" s="253"/>
      <c r="G47" s="253"/>
      <c r="H47" s="253"/>
      <c r="I47" s="128"/>
      <c r="J47" s="253"/>
      <c r="K47" s="253"/>
      <c r="L47" s="253"/>
      <c r="M47" s="253"/>
      <c r="N47" s="254"/>
      <c r="O47" s="254"/>
      <c r="P47" s="254"/>
      <c r="Q47" s="255"/>
      <c r="R47" s="255"/>
      <c r="S47" s="255"/>
      <c r="T47" s="255"/>
      <c r="U47" s="256"/>
      <c r="V47" s="255"/>
      <c r="W47" s="255"/>
      <c r="X47" s="257"/>
      <c r="Y47" s="255"/>
      <c r="Z47" s="257"/>
      <c r="AA47" s="257"/>
      <c r="AB47" s="566"/>
      <c r="AC47" s="566"/>
      <c r="AD47" s="258"/>
      <c r="AE47" s="258"/>
      <c r="AF47" s="258"/>
      <c r="AG47" s="258"/>
      <c r="AH47" s="258"/>
      <c r="AI47" s="133"/>
      <c r="AJ47" s="133"/>
      <c r="AK47" s="133"/>
      <c r="AL47" s="133"/>
      <c r="AM47" s="133"/>
      <c r="AN47" s="133"/>
      <c r="AO47" s="133"/>
      <c r="AP47" s="133"/>
      <c r="AQ47" s="133"/>
      <c r="AR47" s="258"/>
      <c r="AS47" s="258"/>
      <c r="AT47" s="258"/>
      <c r="AU47" s="258"/>
      <c r="AV47" s="258"/>
      <c r="AW47" s="258"/>
      <c r="AX47" s="566"/>
      <c r="AY47" s="566"/>
      <c r="AZ47" s="566"/>
      <c r="BA47" s="566"/>
      <c r="BB47" s="566"/>
      <c r="BC47" s="258"/>
      <c r="BD47" s="258"/>
      <c r="BE47" s="258"/>
      <c r="BF47" s="566"/>
      <c r="BG47" s="258"/>
      <c r="BH47" s="258"/>
      <c r="BI47" s="258"/>
      <c r="BJ47" s="258"/>
      <c r="BK47" s="258"/>
      <c r="BL47" s="258"/>
      <c r="BM47" s="258"/>
      <c r="BN47" s="258"/>
      <c r="BO47" s="258"/>
      <c r="BP47" s="258"/>
      <c r="BQ47" s="529"/>
      <c r="BR47" s="470"/>
      <c r="KF47" s="3"/>
      <c r="KG47" s="3"/>
    </row>
    <row r="48" spans="1:293" ht="12.75" customHeight="1">
      <c r="A48" s="210" t="str">
        <f t="shared" ref="A48" si="70">"PL7"&amp;REPT(0,4-LEN(BR48))&amp;BR48</f>
        <v>PL73368</v>
      </c>
      <c r="B48" s="568" t="s">
        <v>2617</v>
      </c>
      <c r="C48" s="241" t="s">
        <v>2618</v>
      </c>
      <c r="D48" s="243" t="s">
        <v>7</v>
      </c>
      <c r="E48" s="695" t="s">
        <v>1298</v>
      </c>
      <c r="F48" s="262" t="s">
        <v>59</v>
      </c>
      <c r="G48" s="262" t="s">
        <v>76</v>
      </c>
      <c r="H48" s="262" t="s">
        <v>74</v>
      </c>
      <c r="I48" s="263" t="s">
        <v>1798</v>
      </c>
      <c r="J48" s="636" t="s">
        <v>1811</v>
      </c>
      <c r="K48" s="636" t="s">
        <v>1815</v>
      </c>
      <c r="L48" s="263" t="s">
        <v>1799</v>
      </c>
      <c r="M48" s="262">
        <v>4.45</v>
      </c>
      <c r="N48" s="210">
        <v>6</v>
      </c>
      <c r="O48" s="210"/>
      <c r="P48" s="210"/>
      <c r="Q48" s="224"/>
      <c r="R48" s="195"/>
      <c r="S48" s="196"/>
      <c r="T48" s="197"/>
      <c r="U48" s="198"/>
      <c r="V48" s="199"/>
      <c r="W48" s="200"/>
      <c r="X48" s="201"/>
      <c r="Y48" s="202"/>
      <c r="Z48" s="203"/>
      <c r="AA48" s="204"/>
      <c r="AB48" s="69"/>
      <c r="AC48" s="69"/>
      <c r="AD48" s="213">
        <f t="shared" ref="AD48" si="71">SUM(Q48:AC48)</f>
        <v>0</v>
      </c>
      <c r="AE48" s="214">
        <f>N48*AD48</f>
        <v>0</v>
      </c>
      <c r="AF48" s="205"/>
      <c r="AG48" s="205"/>
      <c r="AH48" s="206"/>
      <c r="AI48" s="62"/>
      <c r="AJ48" s="62"/>
      <c r="AK48" s="62"/>
      <c r="AL48" s="516"/>
      <c r="AM48" s="510"/>
      <c r="AN48" s="62">
        <f>ROUND(CEILING(AR48*('Summary '!$J$2/100+1),5),0)-1</f>
        <v>109</v>
      </c>
      <c r="AO48" s="63">
        <f t="shared" ref="AO48" si="72">IF(P48=TRUE,-0.05,0)</f>
        <v>0</v>
      </c>
      <c r="AP48" s="63">
        <f t="shared" ref="AP48" si="73">IF(O48=TRUE,0.15,0)</f>
        <v>0</v>
      </c>
      <c r="AQ48" s="63"/>
      <c r="AR48" s="62">
        <v>89</v>
      </c>
      <c r="AS48" s="62"/>
      <c r="AT48" s="510"/>
      <c r="AU48" s="511"/>
      <c r="AV48" s="511">
        <f t="shared" ref="AV48" si="74">IF(OrderFormType="Wholesale",CEILING(AR48*ExchRate,ExchRateRoundUpTo),CEILING(AN48*ExchRate,ExchRateRoundUpTo)/1.22)</f>
        <v>89</v>
      </c>
      <c r="AW48" s="511">
        <f t="shared" ref="AW48" si="75">AV48*(1+AO48+AP48)</f>
        <v>89</v>
      </c>
      <c r="AX48" s="234"/>
      <c r="AY48" s="235"/>
      <c r="AZ48" s="236"/>
      <c r="BA48" s="249"/>
      <c r="BB48" s="238"/>
      <c r="BC48" s="45">
        <f t="shared" ref="BC48" si="76">SUM(AX48:BB48)</f>
        <v>0</v>
      </c>
      <c r="BD48" s="44">
        <f t="shared" ref="BD48" si="77">N48*BC48</f>
        <v>0</v>
      </c>
      <c r="BE48" s="512">
        <f t="shared" ref="BE48" si="78">AV48*(1.05+AO48+AP48)</f>
        <v>93.45</v>
      </c>
      <c r="BF48" s="69"/>
      <c r="BG48" s="210">
        <f t="shared" ref="BG48" si="79">$N48*BF48</f>
        <v>0</v>
      </c>
      <c r="BH48" s="512">
        <f t="shared" si="39"/>
        <v>97.9</v>
      </c>
      <c r="BI48" s="69"/>
      <c r="BJ48" s="44">
        <f t="shared" ref="BJ48" si="80">N48*BI48</f>
        <v>0</v>
      </c>
      <c r="BK48" s="512">
        <f t="shared" ref="BK48" si="81">AV48*(1.15+AO48+AP48)</f>
        <v>102.35</v>
      </c>
      <c r="BL48" s="69"/>
      <c r="BM48" s="210">
        <f t="shared" ref="BM48" si="82">N48*BL48</f>
        <v>0</v>
      </c>
      <c r="BN48" s="512">
        <f t="shared" ref="BN48" si="83">AV48*(1.2+AO48+AP48)</f>
        <v>106.8</v>
      </c>
      <c r="BO48" s="397">
        <f t="shared" ref="BO48" si="84">(AD48*AW48)+(BC48*BE48)+(BF48*BH48)+(BI48*BK48)+(BL48*BN48)</f>
        <v>0</v>
      </c>
      <c r="BP48" s="210">
        <f t="shared" ref="BP48" si="85">AD48+BC48+BF48+BI48+BL48</f>
        <v>0</v>
      </c>
      <c r="BQ48" s="44">
        <f t="shared" ref="BQ48" si="86">N48*BP48</f>
        <v>0</v>
      </c>
      <c r="BR48" s="215">
        <v>3368</v>
      </c>
      <c r="KF48" s="3"/>
      <c r="KG48" s="3"/>
    </row>
    <row r="49" spans="1:293" ht="12.75" customHeight="1">
      <c r="A49" s="159"/>
      <c r="B49" s="159"/>
      <c r="C49" s="127"/>
      <c r="D49" s="127"/>
      <c r="E49" s="252"/>
      <c r="F49" s="128"/>
      <c r="G49" s="128"/>
      <c r="H49" s="128"/>
      <c r="I49" s="253"/>
      <c r="J49" s="253"/>
      <c r="K49" s="253"/>
      <c r="L49" s="253"/>
      <c r="M49" s="128"/>
      <c r="N49" s="129"/>
      <c r="O49" s="254"/>
      <c r="P49" s="254"/>
      <c r="Q49" s="130"/>
      <c r="R49" s="130"/>
      <c r="S49" s="130"/>
      <c r="T49" s="130"/>
      <c r="U49" s="131"/>
      <c r="V49" s="130"/>
      <c r="W49" s="130"/>
      <c r="X49" s="132"/>
      <c r="Y49" s="130"/>
      <c r="Z49" s="132"/>
      <c r="AA49" s="132"/>
      <c r="AB49" s="135"/>
      <c r="AC49" s="135"/>
      <c r="AD49" s="133"/>
      <c r="AE49" s="133"/>
      <c r="AF49" s="133"/>
      <c r="AG49" s="133"/>
      <c r="AH49" s="133"/>
      <c r="AI49" s="133"/>
      <c r="AJ49" s="258"/>
      <c r="AK49" s="258"/>
      <c r="AL49" s="258"/>
      <c r="AM49" s="258"/>
      <c r="AN49" s="133"/>
      <c r="AO49" s="258"/>
      <c r="AP49" s="258"/>
      <c r="AQ49" s="258"/>
      <c r="AR49" s="133"/>
      <c r="AS49" s="134"/>
      <c r="AT49" s="134"/>
      <c r="AU49" s="134"/>
      <c r="AV49" s="134"/>
      <c r="AW49" s="259"/>
      <c r="AX49" s="135"/>
      <c r="AY49" s="135"/>
      <c r="AZ49" s="135"/>
      <c r="BA49" s="136"/>
      <c r="BB49" s="135"/>
      <c r="BC49" s="137"/>
      <c r="BD49" s="137"/>
      <c r="BE49" s="138"/>
      <c r="BF49" s="135"/>
      <c r="BG49" s="137"/>
      <c r="BH49" s="138"/>
      <c r="BI49" s="135"/>
      <c r="BJ49" s="137"/>
      <c r="BK49" s="138"/>
      <c r="BL49" s="135"/>
      <c r="BM49" s="137"/>
      <c r="BN49" s="138"/>
      <c r="BO49" s="138"/>
      <c r="BP49" s="129"/>
      <c r="BQ49" s="147"/>
      <c r="BR49" s="148"/>
    </row>
    <row r="50" spans="1:293" ht="13.5" customHeight="1">
      <c r="KC50" s="3"/>
      <c r="KD50" s="3"/>
      <c r="KE50" s="3"/>
      <c r="KF50" s="3"/>
      <c r="KG50" s="3"/>
    </row>
    <row r="51" spans="1:293" ht="13.5" customHeight="1">
      <c r="KC51" s="3"/>
      <c r="KD51" s="3"/>
      <c r="KE51" s="3"/>
      <c r="KF51" s="3"/>
      <c r="KG51" s="3"/>
    </row>
    <row r="52" spans="1:293" ht="13.5" customHeight="1">
      <c r="KC52" s="3"/>
      <c r="KD52" s="3"/>
      <c r="KE52" s="3"/>
      <c r="KF52" s="3"/>
      <c r="KG52" s="3"/>
    </row>
    <row r="53" spans="1:293" ht="13.5" customHeight="1">
      <c r="KC53" s="3"/>
      <c r="KD53" s="3"/>
      <c r="KE53" s="3"/>
      <c r="KF53" s="3"/>
      <c r="KG53" s="3"/>
    </row>
    <row r="54" spans="1:293" ht="13.5" customHeight="1">
      <c r="KC54" s="3"/>
      <c r="KD54" s="3"/>
      <c r="KE54" s="3"/>
      <c r="KF54" s="3"/>
      <c r="KG54" s="3"/>
    </row>
    <row r="55" spans="1:293" ht="13.5" customHeight="1">
      <c r="KC55" s="3"/>
      <c r="KD55" s="3"/>
      <c r="KE55" s="3"/>
      <c r="KF55" s="3"/>
      <c r="KG55" s="3"/>
    </row>
    <row r="56" spans="1:293" ht="13.5" customHeight="1">
      <c r="KC56" s="3"/>
      <c r="KD56" s="3"/>
      <c r="KE56" s="3"/>
      <c r="KF56" s="3"/>
      <c r="KG56" s="3"/>
    </row>
    <row r="57" spans="1:293" ht="13.5" customHeight="1">
      <c r="KC57" s="3"/>
      <c r="KD57" s="3"/>
      <c r="KE57" s="3"/>
      <c r="KF57" s="3"/>
      <c r="KG57" s="3"/>
    </row>
    <row r="58" spans="1:293" ht="13.5" customHeight="1">
      <c r="KC58" s="3"/>
      <c r="KD58" s="3"/>
      <c r="KE58" s="3"/>
      <c r="KF58" s="3"/>
      <c r="KG58" s="3"/>
    </row>
    <row r="59" spans="1:293" ht="13.5" customHeight="1">
      <c r="KC59" s="3"/>
      <c r="KD59" s="3"/>
      <c r="KE59" s="3"/>
      <c r="KF59" s="3"/>
      <c r="KG59" s="3"/>
    </row>
    <row r="60" spans="1:293" ht="13.5" customHeight="1">
      <c r="KC60" s="3"/>
      <c r="KD60" s="3"/>
      <c r="KE60" s="3"/>
      <c r="KF60" s="3"/>
      <c r="KG60" s="3"/>
    </row>
    <row r="61" spans="1:293" ht="13.5" customHeight="1">
      <c r="KC61" s="3"/>
      <c r="KD61" s="3"/>
      <c r="KE61" s="3"/>
      <c r="KF61" s="3"/>
      <c r="KG61" s="3"/>
    </row>
    <row r="62" spans="1:293" ht="13.5" customHeight="1">
      <c r="KC62" s="3"/>
      <c r="KD62" s="3"/>
      <c r="KE62" s="3"/>
      <c r="KF62" s="3"/>
      <c r="KG62" s="3"/>
    </row>
    <row r="63" spans="1:293" ht="13.5" customHeight="1">
      <c r="KC63" s="3"/>
      <c r="KD63" s="3"/>
      <c r="KE63" s="3"/>
      <c r="KF63" s="3"/>
      <c r="KG63" s="3"/>
    </row>
    <row r="64" spans="1:293" ht="13.5" customHeight="1">
      <c r="KC64" s="3"/>
      <c r="KD64" s="3"/>
      <c r="KE64" s="3"/>
      <c r="KF64" s="3"/>
      <c r="KG64" s="3"/>
    </row>
    <row r="65" spans="289:293" ht="13.5" customHeight="1">
      <c r="KC65" s="3"/>
      <c r="KD65" s="3"/>
      <c r="KE65" s="3"/>
      <c r="KF65" s="3"/>
      <c r="KG65" s="3"/>
    </row>
    <row r="66" spans="289:293" ht="13.5" customHeight="1">
      <c r="KC66" s="3"/>
      <c r="KD66" s="3"/>
      <c r="KE66" s="3"/>
      <c r="KF66" s="3"/>
      <c r="KG66" s="3"/>
    </row>
    <row r="67" spans="289:293" ht="13.5" customHeight="1">
      <c r="KC67" s="3"/>
      <c r="KD67" s="3"/>
      <c r="KE67" s="3"/>
      <c r="KF67" s="3"/>
      <c r="KG67" s="3"/>
    </row>
    <row r="68" spans="289:293" ht="13.5" customHeight="1">
      <c r="KC68" s="3"/>
      <c r="KD68" s="3"/>
      <c r="KE68" s="3"/>
      <c r="KF68" s="3"/>
      <c r="KG68" s="3"/>
    </row>
    <row r="69" spans="289:293" ht="13.5" customHeight="1">
      <c r="KC69" s="3"/>
      <c r="KD69" s="3"/>
      <c r="KE69" s="3"/>
      <c r="KF69" s="3"/>
      <c r="KG69" s="3"/>
    </row>
    <row r="70" spans="289:293" ht="13.5" customHeight="1">
      <c r="KC70" s="3"/>
      <c r="KD70" s="3"/>
      <c r="KE70" s="3"/>
      <c r="KF70" s="3"/>
      <c r="KG70" s="3"/>
    </row>
    <row r="71" spans="289:293" ht="13.5" customHeight="1">
      <c r="KC71" s="3"/>
      <c r="KD71" s="3"/>
      <c r="KE71" s="3"/>
      <c r="KF71" s="3"/>
      <c r="KG71" s="3"/>
    </row>
    <row r="72" spans="289:293" ht="13.5" customHeight="1">
      <c r="KC72" s="3"/>
      <c r="KD72" s="3"/>
      <c r="KE72" s="3"/>
      <c r="KF72" s="3"/>
      <c r="KG72" s="3"/>
    </row>
    <row r="73" spans="289:293" ht="13.5" customHeight="1">
      <c r="KC73" s="3"/>
      <c r="KD73" s="3"/>
      <c r="KE73" s="3"/>
      <c r="KF73" s="3"/>
      <c r="KG73" s="3"/>
    </row>
    <row r="74" spans="289:293" ht="13.5" customHeight="1">
      <c r="KC74" s="3"/>
      <c r="KD74" s="3"/>
      <c r="KE74" s="3"/>
      <c r="KF74" s="3"/>
      <c r="KG74" s="3"/>
    </row>
    <row r="75" spans="289:293" ht="13.5" customHeight="1">
      <c r="KC75" s="3"/>
      <c r="KD75" s="3"/>
      <c r="KE75" s="3"/>
      <c r="KF75" s="3"/>
      <c r="KG75" s="3"/>
    </row>
    <row r="76" spans="289:293" ht="13.5" customHeight="1">
      <c r="KC76" s="3"/>
      <c r="KD76" s="3"/>
      <c r="KE76" s="3"/>
      <c r="KF76" s="3"/>
      <c r="KG76" s="3"/>
    </row>
    <row r="77" spans="289:293" ht="13.5" customHeight="1">
      <c r="KC77" s="3"/>
      <c r="KD77" s="3"/>
      <c r="KE77" s="3"/>
      <c r="KF77" s="3"/>
      <c r="KG77" s="3"/>
    </row>
    <row r="78" spans="289:293" ht="13.5" customHeight="1">
      <c r="KC78" s="3"/>
      <c r="KD78" s="3"/>
      <c r="KE78" s="3"/>
      <c r="KF78" s="3"/>
      <c r="KG78" s="3"/>
    </row>
    <row r="79" spans="289:293" ht="13.5" customHeight="1">
      <c r="KC79" s="3"/>
      <c r="KD79" s="3"/>
      <c r="KE79" s="3"/>
      <c r="KF79" s="3"/>
      <c r="KG79" s="3"/>
    </row>
    <row r="80" spans="289:293" ht="13.5" customHeight="1">
      <c r="KC80" s="3"/>
      <c r="KD80" s="3"/>
      <c r="KE80" s="3"/>
      <c r="KF80" s="3"/>
      <c r="KG80" s="3"/>
    </row>
    <row r="81" spans="289:293" ht="13.5" customHeight="1">
      <c r="KC81" s="3"/>
      <c r="KD81" s="3"/>
      <c r="KE81" s="3"/>
      <c r="KF81" s="3"/>
      <c r="KG81" s="3"/>
    </row>
    <row r="82" spans="289:293" ht="13.5" customHeight="1">
      <c r="KC82" s="3"/>
      <c r="KD82" s="3"/>
      <c r="KE82" s="3"/>
      <c r="KF82" s="3"/>
      <c r="KG82" s="3"/>
    </row>
    <row r="83" spans="289:293" ht="13.5" customHeight="1">
      <c r="KC83" s="3"/>
      <c r="KD83" s="3"/>
      <c r="KE83" s="3"/>
      <c r="KF83" s="3"/>
      <c r="KG83" s="3"/>
    </row>
    <row r="84" spans="289:293" ht="13.5" customHeight="1">
      <c r="KC84" s="3"/>
      <c r="KD84" s="3"/>
      <c r="KE84" s="3"/>
      <c r="KF84" s="3"/>
      <c r="KG84" s="3"/>
    </row>
    <row r="85" spans="289:293" ht="13.5" customHeight="1">
      <c r="KC85" s="3"/>
      <c r="KD85" s="3"/>
      <c r="KE85" s="3"/>
      <c r="KF85" s="3"/>
      <c r="KG85" s="3"/>
    </row>
    <row r="86" spans="289:293" ht="13.5" customHeight="1">
      <c r="KC86" s="3"/>
      <c r="KD86" s="3"/>
      <c r="KE86" s="3"/>
      <c r="KF86" s="3"/>
      <c r="KG86" s="3"/>
    </row>
    <row r="87" spans="289:293" ht="13.5" customHeight="1">
      <c r="KC87" s="3"/>
      <c r="KD87" s="3"/>
      <c r="KE87" s="3"/>
      <c r="KF87" s="3"/>
      <c r="KG87" s="3"/>
    </row>
    <row r="88" spans="289:293" ht="13.5" customHeight="1">
      <c r="KC88" s="3"/>
      <c r="KD88" s="3"/>
      <c r="KE88" s="3"/>
      <c r="KF88" s="3"/>
      <c r="KG88" s="3"/>
    </row>
    <row r="89" spans="289:293" ht="13.5" customHeight="1">
      <c r="KC89" s="3"/>
      <c r="KD89" s="3"/>
      <c r="KE89" s="3"/>
      <c r="KF89" s="3"/>
      <c r="KG89" s="3"/>
    </row>
    <row r="90" spans="289:293" ht="13.5" customHeight="1">
      <c r="KC90" s="3"/>
      <c r="KD90" s="3"/>
      <c r="KE90" s="3"/>
      <c r="KF90" s="3"/>
      <c r="KG90" s="3"/>
    </row>
    <row r="91" spans="289:293" ht="13.5" customHeight="1">
      <c r="KC91" s="3"/>
      <c r="KD91" s="3"/>
      <c r="KE91" s="3"/>
      <c r="KF91" s="3"/>
      <c r="KG91" s="3"/>
    </row>
    <row r="92" spans="289:293" ht="13.5" customHeight="1">
      <c r="KC92" s="3"/>
      <c r="KD92" s="3"/>
      <c r="KE92" s="3"/>
      <c r="KF92" s="3"/>
      <c r="KG92" s="3"/>
    </row>
    <row r="93" spans="289:293" ht="13.5" customHeight="1">
      <c r="KC93" s="3"/>
      <c r="KD93" s="3"/>
      <c r="KE93" s="3"/>
      <c r="KF93" s="3"/>
      <c r="KG93" s="3"/>
    </row>
    <row r="94" spans="289:293" ht="13.5" customHeight="1">
      <c r="KC94" s="3"/>
      <c r="KD94" s="3"/>
      <c r="KE94" s="3"/>
      <c r="KF94" s="3"/>
      <c r="KG94" s="3"/>
    </row>
    <row r="95" spans="289:293" ht="13.5" customHeight="1">
      <c r="KC95" s="3"/>
      <c r="KD95" s="3"/>
      <c r="KE95" s="3"/>
      <c r="KF95" s="3"/>
      <c r="KG95" s="3"/>
    </row>
    <row r="96" spans="289:293" ht="13.5" customHeight="1">
      <c r="KC96" s="3"/>
      <c r="KD96" s="3"/>
      <c r="KE96" s="3"/>
      <c r="KF96" s="3"/>
      <c r="KG96" s="3"/>
    </row>
    <row r="97" spans="289:293" ht="13.5" customHeight="1">
      <c r="KC97" s="3"/>
      <c r="KD97" s="3"/>
      <c r="KE97" s="3"/>
      <c r="KF97" s="3"/>
      <c r="KG97" s="3"/>
    </row>
    <row r="98" spans="289:293" ht="13.5" customHeight="1">
      <c r="KC98" s="3"/>
      <c r="KD98" s="3"/>
      <c r="KE98" s="3"/>
      <c r="KF98" s="3"/>
      <c r="KG98" s="3"/>
    </row>
    <row r="99" spans="289:293" ht="13.5" customHeight="1">
      <c r="KC99" s="3"/>
      <c r="KD99" s="3"/>
      <c r="KE99" s="3"/>
      <c r="KF99" s="3"/>
      <c r="KG99" s="3"/>
    </row>
    <row r="100" spans="289:293" ht="13.5" customHeight="1">
      <c r="KC100" s="3"/>
      <c r="KD100" s="3"/>
      <c r="KE100" s="3"/>
      <c r="KF100" s="3"/>
      <c r="KG100" s="3"/>
    </row>
    <row r="101" spans="289:293" ht="13.5" customHeight="1">
      <c r="KC101" s="3"/>
      <c r="KD101" s="3"/>
      <c r="KE101" s="3"/>
      <c r="KF101" s="3"/>
      <c r="KG101" s="3"/>
    </row>
    <row r="102" spans="289:293" ht="13.5" customHeight="1">
      <c r="KC102" s="3"/>
      <c r="KD102" s="3"/>
      <c r="KE102" s="3"/>
      <c r="KF102" s="3"/>
      <c r="KG102" s="3"/>
    </row>
    <row r="103" spans="289:293" ht="13.5" customHeight="1">
      <c r="KC103" s="3"/>
      <c r="KD103" s="3"/>
      <c r="KE103" s="3"/>
      <c r="KF103" s="3"/>
      <c r="KG103" s="3"/>
    </row>
    <row r="104" spans="289:293" ht="13.5" customHeight="1">
      <c r="KC104" s="3"/>
      <c r="KD104" s="3"/>
      <c r="KE104" s="3"/>
      <c r="KF104" s="3"/>
      <c r="KG104" s="3"/>
    </row>
    <row r="105" spans="289:293" ht="13.5" customHeight="1">
      <c r="KC105" s="3"/>
      <c r="KD105" s="3"/>
      <c r="KE105" s="3"/>
      <c r="KF105" s="3"/>
      <c r="KG105" s="3"/>
    </row>
    <row r="106" spans="289:293" ht="13.5" customHeight="1">
      <c r="KC106" s="3"/>
      <c r="KD106" s="3"/>
      <c r="KE106" s="3"/>
      <c r="KF106" s="3"/>
      <c r="KG106" s="3"/>
    </row>
    <row r="107" spans="289:293" ht="13.5" customHeight="1">
      <c r="KC107" s="3"/>
      <c r="KD107" s="3"/>
      <c r="KE107" s="3"/>
      <c r="KF107" s="3"/>
      <c r="KG107" s="3"/>
    </row>
    <row r="108" spans="289:293" ht="13.5" customHeight="1">
      <c r="KC108" s="3"/>
      <c r="KD108" s="3"/>
      <c r="KE108" s="3"/>
      <c r="KF108" s="3"/>
      <c r="KG108" s="3"/>
    </row>
    <row r="109" spans="289:293" ht="13.5" customHeight="1">
      <c r="KC109" s="3"/>
      <c r="KD109" s="3"/>
      <c r="KE109" s="3"/>
      <c r="KF109" s="3"/>
      <c r="KG109" s="3"/>
    </row>
    <row r="110" spans="289:293" ht="13.5" customHeight="1">
      <c r="KC110" s="3"/>
      <c r="KD110" s="3"/>
      <c r="KE110" s="3"/>
      <c r="KF110" s="3"/>
      <c r="KG110" s="3"/>
    </row>
    <row r="111" spans="289:293" ht="13.5" customHeight="1">
      <c r="KC111" s="3"/>
      <c r="KD111" s="3"/>
      <c r="KE111" s="3"/>
      <c r="KF111" s="3"/>
      <c r="KG111" s="3"/>
    </row>
    <row r="112" spans="289:293" ht="13.5" customHeight="1">
      <c r="KC112" s="3"/>
      <c r="KD112" s="3"/>
      <c r="KE112" s="3"/>
      <c r="KF112" s="3"/>
      <c r="KG112" s="3"/>
    </row>
    <row r="113" spans="289:293" ht="13.5" customHeight="1">
      <c r="KC113" s="3"/>
      <c r="KD113" s="3"/>
      <c r="KE113" s="3"/>
      <c r="KF113" s="3"/>
      <c r="KG113" s="3"/>
    </row>
    <row r="114" spans="289:293" ht="13.5" customHeight="1">
      <c r="KC114" s="3"/>
      <c r="KD114" s="3"/>
      <c r="KE114" s="3"/>
      <c r="KF114" s="3"/>
      <c r="KG114" s="3"/>
    </row>
    <row r="115" spans="289:293" ht="13.5" customHeight="1">
      <c r="KC115" s="3"/>
      <c r="KD115" s="3"/>
      <c r="KE115" s="3"/>
      <c r="KF115" s="3"/>
      <c r="KG115" s="3"/>
    </row>
    <row r="116" spans="289:293" ht="13.5" customHeight="1">
      <c r="KC116" s="3"/>
      <c r="KD116" s="3"/>
      <c r="KE116" s="3"/>
      <c r="KF116" s="3"/>
      <c r="KG116" s="3"/>
    </row>
    <row r="117" spans="289:293" ht="13.5" customHeight="1">
      <c r="KC117" s="3"/>
      <c r="KD117" s="3"/>
      <c r="KE117" s="3"/>
      <c r="KF117" s="3"/>
      <c r="KG117" s="3"/>
    </row>
    <row r="118" spans="289:293" ht="13.5" customHeight="1">
      <c r="KC118" s="3"/>
      <c r="KD118" s="3"/>
      <c r="KE118" s="3"/>
      <c r="KF118" s="3"/>
      <c r="KG118" s="3"/>
    </row>
    <row r="119" spans="289:293" ht="13.5" customHeight="1">
      <c r="KC119" s="3"/>
      <c r="KD119" s="3"/>
      <c r="KE119" s="3"/>
      <c r="KF119" s="3"/>
      <c r="KG119" s="3"/>
    </row>
    <row r="120" spans="289:293" ht="13.5" customHeight="1">
      <c r="KC120" s="3"/>
      <c r="KD120" s="3"/>
      <c r="KE120" s="3"/>
      <c r="KF120" s="3"/>
      <c r="KG120" s="3"/>
    </row>
    <row r="121" spans="289:293" ht="13.5" customHeight="1">
      <c r="KC121" s="3"/>
      <c r="KD121" s="3"/>
      <c r="KE121" s="3"/>
      <c r="KF121" s="3"/>
      <c r="KG121" s="3"/>
    </row>
    <row r="122" spans="289:293" ht="13.5" customHeight="1">
      <c r="KC122" s="3"/>
      <c r="KD122" s="3"/>
      <c r="KE122" s="3"/>
      <c r="KF122" s="3"/>
      <c r="KG122" s="3"/>
    </row>
    <row r="123" spans="289:293" ht="13.5" customHeight="1">
      <c r="KC123" s="3"/>
      <c r="KD123" s="3"/>
      <c r="KE123" s="3"/>
      <c r="KF123" s="3"/>
      <c r="KG123" s="3"/>
    </row>
    <row r="124" spans="289:293" ht="13.5" customHeight="1">
      <c r="KC124" s="3"/>
      <c r="KD124" s="3"/>
      <c r="KE124" s="3"/>
      <c r="KF124" s="3"/>
      <c r="KG124" s="3"/>
    </row>
    <row r="125" spans="289:293" ht="13.5" customHeight="1">
      <c r="KC125" s="3"/>
      <c r="KD125" s="3"/>
      <c r="KE125" s="3"/>
      <c r="KF125" s="3"/>
      <c r="KG125" s="3"/>
    </row>
    <row r="126" spans="289:293" ht="13.5" customHeight="1">
      <c r="KC126" s="3"/>
      <c r="KD126" s="3"/>
      <c r="KE126" s="3"/>
      <c r="KF126" s="3"/>
      <c r="KG126" s="3"/>
    </row>
    <row r="127" spans="289:293" ht="13.5" customHeight="1">
      <c r="KC127" s="3"/>
      <c r="KD127" s="3"/>
      <c r="KE127" s="3"/>
      <c r="KF127" s="3"/>
      <c r="KG127" s="3"/>
    </row>
    <row r="128" spans="289:293" ht="13.5" customHeight="1">
      <c r="KC128" s="3"/>
      <c r="KD128" s="3"/>
      <c r="KE128" s="3"/>
      <c r="KF128" s="3"/>
      <c r="KG128" s="3"/>
    </row>
    <row r="129" spans="289:293" ht="13.5" customHeight="1">
      <c r="KC129" s="3"/>
      <c r="KD129" s="3"/>
      <c r="KE129" s="3"/>
      <c r="KF129" s="3"/>
      <c r="KG129" s="3"/>
    </row>
    <row r="130" spans="289:293" ht="13.5" customHeight="1">
      <c r="KC130" s="3"/>
      <c r="KD130" s="3"/>
      <c r="KE130" s="3"/>
      <c r="KF130" s="3"/>
      <c r="KG130" s="3"/>
    </row>
    <row r="131" spans="289:293" ht="13.5" customHeight="1">
      <c r="KC131" s="3"/>
      <c r="KD131" s="3"/>
      <c r="KE131" s="3"/>
      <c r="KF131" s="3"/>
      <c r="KG131" s="3"/>
    </row>
    <row r="132" spans="289:293" ht="13.5" customHeight="1">
      <c r="KC132" s="3"/>
      <c r="KD132" s="3"/>
      <c r="KE132" s="3"/>
      <c r="KF132" s="3"/>
      <c r="KG132" s="3"/>
    </row>
    <row r="133" spans="289:293" ht="13.5" customHeight="1">
      <c r="KC133" s="3"/>
      <c r="KD133" s="3"/>
      <c r="KE133" s="3"/>
      <c r="KF133" s="3"/>
      <c r="KG133" s="3"/>
    </row>
    <row r="134" spans="289:293" ht="13.5" customHeight="1">
      <c r="KC134" s="3"/>
      <c r="KD134" s="3"/>
      <c r="KE134" s="3"/>
      <c r="KF134" s="3"/>
      <c r="KG134" s="3"/>
    </row>
    <row r="135" spans="289:293" ht="13.5" customHeight="1">
      <c r="KC135" s="3"/>
      <c r="KD135" s="3"/>
      <c r="KE135" s="3"/>
      <c r="KF135" s="3"/>
      <c r="KG135" s="3"/>
    </row>
    <row r="136" spans="289:293" ht="13.5" customHeight="1">
      <c r="KC136" s="3"/>
      <c r="KD136" s="3"/>
      <c r="KE136" s="3"/>
      <c r="KF136" s="3"/>
      <c r="KG136" s="3"/>
    </row>
    <row r="137" spans="289:293" ht="13.5" customHeight="1">
      <c r="KC137" s="3"/>
      <c r="KD137" s="3"/>
      <c r="KE137" s="3"/>
      <c r="KF137" s="3"/>
      <c r="KG137" s="3"/>
    </row>
    <row r="138" spans="289:293" ht="13.5" customHeight="1">
      <c r="KC138" s="3"/>
      <c r="KD138" s="3"/>
      <c r="KE138" s="3"/>
      <c r="KF138" s="3"/>
      <c r="KG138" s="3"/>
    </row>
    <row r="139" spans="289:293" ht="13.5" customHeight="1">
      <c r="KC139" s="3"/>
      <c r="KD139" s="3"/>
      <c r="KE139" s="3"/>
      <c r="KF139" s="3"/>
      <c r="KG139" s="3"/>
    </row>
    <row r="140" spans="289:293" ht="13.5" customHeight="1">
      <c r="KC140" s="3"/>
      <c r="KD140" s="3"/>
      <c r="KE140" s="3"/>
      <c r="KF140" s="3"/>
      <c r="KG140" s="3"/>
    </row>
    <row r="141" spans="289:293" ht="13.5" customHeight="1">
      <c r="KC141" s="3"/>
      <c r="KD141" s="3"/>
      <c r="KE141" s="3"/>
      <c r="KF141" s="3"/>
      <c r="KG141" s="3"/>
    </row>
    <row r="142" spans="289:293" ht="13.5" customHeight="1">
      <c r="KC142" s="3"/>
      <c r="KD142" s="3"/>
      <c r="KE142" s="3"/>
      <c r="KF142" s="3"/>
      <c r="KG142" s="3"/>
    </row>
    <row r="143" spans="289:293" ht="13.5" customHeight="1">
      <c r="KC143" s="3"/>
      <c r="KD143" s="3"/>
      <c r="KE143" s="3"/>
      <c r="KF143" s="3"/>
      <c r="KG143" s="3"/>
    </row>
    <row r="144" spans="289:293" ht="13.5" customHeight="1">
      <c r="KC144" s="3"/>
      <c r="KD144" s="3"/>
      <c r="KE144" s="3"/>
      <c r="KF144" s="3"/>
      <c r="KG144" s="3"/>
    </row>
    <row r="145" spans="289:293" ht="13.5" customHeight="1">
      <c r="KC145" s="3"/>
      <c r="KD145" s="3"/>
      <c r="KE145" s="3"/>
      <c r="KF145" s="3"/>
      <c r="KG145" s="3"/>
    </row>
    <row r="146" spans="289:293" ht="13.5" customHeight="1">
      <c r="KC146" s="3"/>
      <c r="KD146" s="3"/>
      <c r="KE146" s="3"/>
      <c r="KF146" s="3"/>
      <c r="KG146" s="3"/>
    </row>
    <row r="147" spans="289:293" ht="13.5" customHeight="1">
      <c r="KC147" s="3"/>
      <c r="KD147" s="3"/>
      <c r="KE147" s="3"/>
      <c r="KF147" s="3"/>
      <c r="KG147" s="3"/>
    </row>
    <row r="148" spans="289:293" ht="13.5" customHeight="1">
      <c r="KC148" s="3"/>
      <c r="KD148" s="3"/>
      <c r="KE148" s="3"/>
      <c r="KF148" s="3"/>
      <c r="KG148" s="3"/>
    </row>
    <row r="149" spans="289:293" ht="13.5" customHeight="1">
      <c r="KC149" s="3"/>
      <c r="KD149" s="3"/>
      <c r="KE149" s="3"/>
      <c r="KF149" s="3"/>
      <c r="KG149" s="3"/>
    </row>
    <row r="150" spans="289:293" ht="13.5" customHeight="1">
      <c r="KC150" s="3"/>
      <c r="KD150" s="3"/>
      <c r="KE150" s="3"/>
      <c r="KF150" s="3"/>
      <c r="KG150" s="3"/>
    </row>
    <row r="151" spans="289:293" ht="13.5" customHeight="1">
      <c r="KC151" s="3"/>
      <c r="KD151" s="3"/>
      <c r="KE151" s="3"/>
      <c r="KF151" s="3"/>
      <c r="KG151" s="3"/>
    </row>
    <row r="152" spans="289:293" ht="13.5" customHeight="1">
      <c r="KC152" s="3"/>
      <c r="KD152" s="3"/>
      <c r="KE152" s="3"/>
      <c r="KF152" s="3"/>
      <c r="KG152" s="3"/>
    </row>
    <row r="153" spans="289:293" ht="13.5" customHeight="1">
      <c r="KC153" s="3"/>
      <c r="KD153" s="3"/>
      <c r="KE153" s="3"/>
      <c r="KF153" s="3"/>
      <c r="KG153" s="3"/>
    </row>
    <row r="154" spans="289:293" ht="13.5" customHeight="1">
      <c r="KC154" s="3"/>
      <c r="KD154" s="3"/>
      <c r="KE154" s="3"/>
      <c r="KF154" s="3"/>
      <c r="KG154" s="3"/>
    </row>
    <row r="155" spans="289:293" ht="13.5" customHeight="1">
      <c r="KC155" s="3"/>
      <c r="KD155" s="3"/>
      <c r="KE155" s="3"/>
      <c r="KF155" s="3"/>
      <c r="KG155" s="3"/>
    </row>
    <row r="156" spans="289:293" ht="13.5" customHeight="1">
      <c r="KC156" s="3"/>
      <c r="KD156" s="3"/>
      <c r="KE156" s="3"/>
      <c r="KF156" s="3"/>
      <c r="KG156" s="3"/>
    </row>
    <row r="157" spans="289:293" ht="13.5" customHeight="1">
      <c r="KC157" s="3"/>
      <c r="KD157" s="3"/>
      <c r="KE157" s="3"/>
      <c r="KF157" s="3"/>
      <c r="KG157" s="3"/>
    </row>
    <row r="158" spans="289:293" ht="13.5" customHeight="1">
      <c r="KC158" s="3"/>
      <c r="KD158" s="3"/>
      <c r="KE158" s="3"/>
      <c r="KF158" s="3"/>
      <c r="KG158" s="3"/>
    </row>
    <row r="159" spans="289:293" ht="13.5" customHeight="1">
      <c r="KC159" s="3"/>
      <c r="KD159" s="3"/>
      <c r="KE159" s="3"/>
      <c r="KF159" s="3"/>
      <c r="KG159" s="3"/>
    </row>
    <row r="160" spans="289:293" ht="13.5" customHeight="1">
      <c r="KC160" s="3"/>
      <c r="KD160" s="3"/>
      <c r="KE160" s="3"/>
      <c r="KF160" s="3"/>
      <c r="KG160" s="3"/>
    </row>
    <row r="161" spans="289:293" ht="13.5" customHeight="1">
      <c r="KC161" s="3"/>
      <c r="KD161" s="3"/>
      <c r="KE161" s="3"/>
      <c r="KF161" s="3"/>
      <c r="KG161" s="3"/>
    </row>
    <row r="162" spans="289:293" ht="13.5" customHeight="1">
      <c r="KC162" s="3"/>
      <c r="KD162" s="3"/>
      <c r="KE162" s="3"/>
      <c r="KF162" s="3"/>
      <c r="KG162" s="3"/>
    </row>
    <row r="163" spans="289:293" ht="13.5" customHeight="1">
      <c r="KC163" s="3"/>
      <c r="KD163" s="3"/>
      <c r="KE163" s="3"/>
      <c r="KF163" s="3"/>
      <c r="KG163" s="3"/>
    </row>
    <row r="164" spans="289:293" ht="13.5" customHeight="1">
      <c r="KC164" s="3"/>
      <c r="KD164" s="3"/>
      <c r="KE164" s="3"/>
      <c r="KF164" s="3"/>
      <c r="KG164" s="3"/>
    </row>
    <row r="165" spans="289:293" ht="13.5" customHeight="1">
      <c r="KC165" s="3"/>
      <c r="KD165" s="3"/>
      <c r="KE165" s="3"/>
      <c r="KF165" s="3"/>
      <c r="KG165" s="3"/>
    </row>
    <row r="166" spans="289:293" ht="13.5" customHeight="1">
      <c r="KC166" s="3"/>
      <c r="KD166" s="3"/>
      <c r="KE166" s="3"/>
      <c r="KF166" s="3"/>
      <c r="KG166" s="3"/>
    </row>
    <row r="167" spans="289:293" ht="13.5" customHeight="1">
      <c r="KC167" s="3"/>
      <c r="KD167" s="3"/>
      <c r="KE167" s="3"/>
      <c r="KF167" s="3"/>
      <c r="KG167" s="3"/>
    </row>
    <row r="168" spans="289:293" ht="13.5" customHeight="1">
      <c r="KC168" s="3"/>
      <c r="KD168" s="3"/>
      <c r="KE168" s="3"/>
      <c r="KF168" s="3"/>
      <c r="KG168" s="3"/>
    </row>
    <row r="169" spans="289:293" ht="13.5" customHeight="1">
      <c r="KC169" s="3"/>
      <c r="KD169" s="3"/>
      <c r="KE169" s="3"/>
      <c r="KF169" s="3"/>
      <c r="KG169" s="3"/>
    </row>
    <row r="170" spans="289:293" ht="13.5" customHeight="1">
      <c r="KC170" s="3"/>
      <c r="KD170" s="3"/>
      <c r="KE170" s="3"/>
      <c r="KF170" s="3"/>
      <c r="KG170" s="3"/>
    </row>
    <row r="171" spans="289:293" ht="13.5" customHeight="1">
      <c r="KC171" s="3"/>
      <c r="KD171" s="3"/>
      <c r="KE171" s="3"/>
      <c r="KF171" s="3"/>
      <c r="KG171" s="3"/>
    </row>
    <row r="172" spans="289:293" ht="13.5" customHeight="1">
      <c r="KC172" s="3"/>
      <c r="KD172" s="3"/>
      <c r="KE172" s="3"/>
      <c r="KF172" s="3"/>
      <c r="KG172" s="3"/>
    </row>
    <row r="173" spans="289:293" ht="13.5" customHeight="1">
      <c r="KC173" s="3"/>
      <c r="KD173" s="3"/>
      <c r="KE173" s="3"/>
      <c r="KF173" s="3"/>
      <c r="KG173" s="3"/>
    </row>
    <row r="174" spans="289:293" ht="13.5" customHeight="1">
      <c r="KC174" s="3"/>
      <c r="KD174" s="3"/>
      <c r="KE174" s="3"/>
      <c r="KF174" s="3"/>
      <c r="KG174" s="3"/>
    </row>
    <row r="175" spans="289:293" ht="13.5" customHeight="1">
      <c r="KC175" s="3"/>
      <c r="KD175" s="3"/>
      <c r="KE175" s="3"/>
      <c r="KF175" s="3"/>
      <c r="KG175" s="3"/>
    </row>
    <row r="176" spans="289:293" ht="13.5" customHeight="1">
      <c r="KC176" s="3"/>
      <c r="KD176" s="3"/>
      <c r="KE176" s="3"/>
      <c r="KF176" s="3"/>
      <c r="KG176" s="3"/>
    </row>
    <row r="177" spans="289:293" ht="13.5" customHeight="1">
      <c r="KC177" s="3"/>
      <c r="KD177" s="3"/>
      <c r="KE177" s="3"/>
      <c r="KF177" s="3"/>
      <c r="KG177" s="3"/>
    </row>
    <row r="178" spans="289:293" ht="13.5" customHeight="1">
      <c r="KC178" s="3"/>
      <c r="KD178" s="3"/>
      <c r="KE178" s="3"/>
      <c r="KF178" s="3"/>
      <c r="KG178" s="3"/>
    </row>
    <row r="179" spans="289:293" ht="13.5" customHeight="1">
      <c r="KC179" s="3"/>
      <c r="KD179" s="3"/>
      <c r="KE179" s="3"/>
      <c r="KF179" s="3"/>
      <c r="KG179" s="3"/>
    </row>
    <row r="180" spans="289:293" ht="13.5" customHeight="1">
      <c r="KC180" s="3"/>
      <c r="KD180" s="3"/>
      <c r="KE180" s="3"/>
      <c r="KF180" s="3"/>
      <c r="KG180" s="3"/>
    </row>
    <row r="181" spans="289:293" ht="13.5" customHeight="1">
      <c r="KC181" s="3"/>
      <c r="KD181" s="3"/>
      <c r="KE181" s="3"/>
      <c r="KF181" s="3"/>
      <c r="KG181" s="3"/>
    </row>
    <row r="182" spans="289:293" ht="13.5" customHeight="1">
      <c r="KC182" s="3"/>
      <c r="KD182" s="3"/>
      <c r="KE182" s="3"/>
      <c r="KF182" s="3"/>
      <c r="KG182" s="3"/>
    </row>
    <row r="183" spans="289:293" ht="13.5" customHeight="1">
      <c r="KC183" s="3"/>
      <c r="KD183" s="3"/>
      <c r="KE183" s="3"/>
      <c r="KF183" s="3"/>
      <c r="KG183" s="3"/>
    </row>
    <row r="184" spans="289:293" ht="13.5" customHeight="1">
      <c r="KC184" s="3"/>
      <c r="KD184" s="3"/>
      <c r="KE184" s="3"/>
      <c r="KF184" s="3"/>
      <c r="KG184" s="3"/>
    </row>
    <row r="185" spans="289:293" ht="13.5" customHeight="1">
      <c r="KC185" s="3"/>
      <c r="KD185" s="3"/>
      <c r="KE185" s="3"/>
      <c r="KF185" s="3"/>
      <c r="KG185" s="3"/>
    </row>
    <row r="186" spans="289:293" ht="13.5" customHeight="1">
      <c r="KC186" s="3"/>
      <c r="KD186" s="3"/>
      <c r="KE186" s="3"/>
      <c r="KF186" s="3"/>
      <c r="KG186" s="3"/>
    </row>
    <row r="187" spans="289:293" ht="13.5" customHeight="1">
      <c r="KC187" s="3"/>
      <c r="KD187" s="3"/>
      <c r="KE187" s="3"/>
      <c r="KF187" s="3"/>
      <c r="KG187" s="3"/>
    </row>
    <row r="188" spans="289:293" ht="13.5" customHeight="1">
      <c r="KC188" s="3"/>
      <c r="KD188" s="3"/>
      <c r="KE188" s="3"/>
      <c r="KF188" s="3"/>
      <c r="KG188" s="3"/>
    </row>
    <row r="189" spans="289:293" ht="13.5" customHeight="1">
      <c r="KC189" s="3"/>
      <c r="KD189" s="3"/>
      <c r="KE189" s="3"/>
      <c r="KF189" s="3"/>
      <c r="KG189" s="3"/>
    </row>
    <row r="190" spans="289:293" ht="13.5" customHeight="1">
      <c r="KC190" s="3"/>
      <c r="KD190" s="3"/>
      <c r="KE190" s="3"/>
      <c r="KF190" s="3"/>
      <c r="KG190" s="3"/>
    </row>
    <row r="191" spans="289:293" ht="13.5" customHeight="1">
      <c r="KC191" s="3"/>
      <c r="KD191" s="3"/>
      <c r="KE191" s="3"/>
      <c r="KF191" s="3"/>
      <c r="KG191" s="3"/>
    </row>
    <row r="192" spans="289:293" ht="13.5" customHeight="1">
      <c r="KC192" s="3"/>
      <c r="KD192" s="3"/>
      <c r="KE192" s="3"/>
      <c r="KF192" s="3"/>
      <c r="KG192" s="3"/>
    </row>
    <row r="193" spans="289:293" ht="13.5" customHeight="1">
      <c r="KC193" s="3"/>
      <c r="KD193" s="3"/>
      <c r="KE193" s="3"/>
      <c r="KF193" s="3"/>
      <c r="KG193" s="3"/>
    </row>
    <row r="194" spans="289:293" ht="13.5" customHeight="1">
      <c r="KC194" s="3"/>
      <c r="KD194" s="3"/>
      <c r="KE194" s="3"/>
      <c r="KF194" s="3"/>
      <c r="KG194" s="3"/>
    </row>
    <row r="195" spans="289:293" ht="13.5" customHeight="1">
      <c r="KC195" s="3"/>
      <c r="KD195" s="3"/>
      <c r="KE195" s="3"/>
      <c r="KF195" s="3"/>
      <c r="KG195" s="3"/>
    </row>
    <row r="196" spans="289:293" ht="13.5" customHeight="1">
      <c r="KC196" s="3"/>
      <c r="KD196" s="3"/>
      <c r="KE196" s="3"/>
      <c r="KF196" s="3"/>
      <c r="KG196" s="3"/>
    </row>
    <row r="197" spans="289:293" ht="13.5" customHeight="1">
      <c r="KC197" s="3"/>
      <c r="KD197" s="3"/>
      <c r="KE197" s="3"/>
      <c r="KF197" s="3"/>
      <c r="KG197" s="3"/>
    </row>
    <row r="198" spans="289:293" ht="13.5" customHeight="1">
      <c r="KC198" s="3"/>
      <c r="KD198" s="3"/>
      <c r="KE198" s="3"/>
      <c r="KF198" s="3"/>
      <c r="KG198" s="3"/>
    </row>
    <row r="199" spans="289:293" ht="13.5" customHeight="1">
      <c r="KC199" s="3"/>
      <c r="KD199" s="3"/>
      <c r="KE199" s="3"/>
      <c r="KF199" s="3"/>
      <c r="KG199" s="3"/>
    </row>
    <row r="200" spans="289:293" ht="13.5" customHeight="1">
      <c r="KC200" s="3"/>
      <c r="KD200" s="3"/>
      <c r="KE200" s="3"/>
      <c r="KF200" s="3"/>
      <c r="KG200" s="3"/>
    </row>
    <row r="201" spans="289:293" ht="13.5" customHeight="1">
      <c r="KC201" s="3"/>
      <c r="KD201" s="3"/>
      <c r="KE201" s="3"/>
      <c r="KF201" s="3"/>
      <c r="KG201" s="3"/>
    </row>
    <row r="202" spans="289:293" ht="13.5" customHeight="1">
      <c r="KC202" s="3"/>
      <c r="KD202" s="3"/>
      <c r="KE202" s="3"/>
      <c r="KF202" s="3"/>
      <c r="KG202" s="3"/>
    </row>
    <row r="203" spans="289:293" ht="13.5" customHeight="1">
      <c r="KC203" s="3"/>
      <c r="KD203" s="3"/>
      <c r="KE203" s="3"/>
      <c r="KF203" s="3"/>
      <c r="KG203" s="3"/>
    </row>
    <row r="204" spans="289:293" ht="13.5" customHeight="1">
      <c r="KC204" s="3"/>
      <c r="KD204" s="3"/>
      <c r="KE204" s="3"/>
      <c r="KF204" s="3"/>
      <c r="KG204" s="3"/>
    </row>
    <row r="205" spans="289:293" ht="13.5" customHeight="1">
      <c r="KC205" s="3"/>
      <c r="KD205" s="3"/>
      <c r="KE205" s="3"/>
      <c r="KF205" s="3"/>
      <c r="KG205" s="3"/>
    </row>
    <row r="206" spans="289:293" ht="13.5" customHeight="1">
      <c r="KC206" s="3"/>
      <c r="KD206" s="3"/>
      <c r="KE206" s="3"/>
      <c r="KF206" s="3"/>
      <c r="KG206" s="3"/>
    </row>
    <row r="207" spans="289:293" ht="13.5" customHeight="1">
      <c r="KC207" s="3"/>
      <c r="KD207" s="3"/>
      <c r="KE207" s="3"/>
      <c r="KF207" s="3"/>
      <c r="KG207" s="3"/>
    </row>
    <row r="208" spans="289:293" ht="13.5" customHeight="1">
      <c r="KC208" s="3"/>
      <c r="KD208" s="3"/>
      <c r="KE208" s="3"/>
      <c r="KF208" s="3"/>
      <c r="KG208" s="3"/>
    </row>
    <row r="209" spans="289:293" ht="13.5" customHeight="1">
      <c r="KC209" s="3"/>
      <c r="KD209" s="3"/>
      <c r="KE209" s="3"/>
      <c r="KF209" s="3"/>
      <c r="KG209" s="3"/>
    </row>
    <row r="210" spans="289:293" ht="13.5" customHeight="1">
      <c r="KC210" s="3"/>
      <c r="KD210" s="3"/>
      <c r="KE210" s="3"/>
      <c r="KF210" s="3"/>
      <c r="KG210" s="3"/>
    </row>
    <row r="211" spans="289:293" ht="13.5" customHeight="1">
      <c r="KC211" s="3"/>
      <c r="KD211" s="3"/>
      <c r="KE211" s="3"/>
      <c r="KF211" s="3"/>
      <c r="KG211" s="3"/>
    </row>
    <row r="212" spans="289:293" ht="13.5" customHeight="1">
      <c r="KC212" s="3"/>
      <c r="KD212" s="3"/>
      <c r="KE212" s="3"/>
      <c r="KF212" s="3"/>
      <c r="KG212" s="3"/>
    </row>
    <row r="213" spans="289:293" ht="13.5" customHeight="1">
      <c r="KC213" s="3"/>
      <c r="KD213" s="3"/>
      <c r="KE213" s="3"/>
      <c r="KF213" s="3"/>
      <c r="KG213" s="3"/>
    </row>
  </sheetData>
  <sheetProtection algorithmName="SHA-512" hashValue="3soavcf+zkL6q61NWwDyBlRea9t2/JHatdYWankydiqzFkdxYqPgdVxvg4GDsgeRf6SDXOvOi9GuXguzWYCtSg==" saltValue="6GTKRkOgtpFP0aWFjebuBw==" spinCount="100000" sheet="1" sort="0" autoFilter="0"/>
  <autoFilter ref="A6:BR49" xr:uid="{09E6142C-4EDC-3645-A9B3-BFEEB1A8C975}"/>
  <conditionalFormatting sqref="AM29:AM32 AM8:AM12 AM14:AM19 AM21 AM23:AM27 AM34:AM38 AM40:AM46 AM48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{4E5491E4-4A6C-AA43-8053-D36F1EE914F9}</x14:id>
        </ext>
      </extLst>
    </cfRule>
  </conditionalFormatting>
  <conditionalFormatting sqref="AT7:AU49">
    <cfRule type="dataBar" priority="278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{FE855684-0CA0-BF48-82E5-F26B4335D1AF}</x14:id>
        </ext>
      </extLst>
    </cfRule>
  </conditionalFormatting>
  <dataValidations count="1">
    <dataValidation type="whole" operator="greaterThan" allowBlank="1" showInputMessage="1" showErrorMessage="1" sqref="BI8:BJ8 BQ33 BI7 BQ28 BI9:BI12 BL7:BL12 BM8:BM12 BI14:BI19 BL14:BM19 BI21 BL21:BM21 BI23:BI27 BL23:BM27 BI29:BI32 BL29:BM32 BF21:BG21 BF7:BF12 BF14:BG19 BG8:BG12 BF23:BG27 BF29:BG32 AX23:BB27 AX21:BB21 AX14:BB19 AX7:BB12 AX29:BB32 AX34:BB38 BF34:BG38 BI34:BI38 BL34:BM38 BI48:BI49 BQ39 BF48:BF49 AX48:BB49 BL48:BL49 Q7:AC49 BL40:BM46 AX40:BB46 BI40:BI46 BF40:BG46 BQ47 BM48 BG48" xr:uid="{00000000-0002-0000-0700-000000000000}">
      <formula1>0</formula1>
    </dataValidation>
  </dataValidations>
  <pageMargins left="0.7" right="0.7" top="0.75" bottom="0.75" header="0.3" footer="0.3"/>
  <pageSetup orientation="portrait" r:id="rId1"/>
  <headerFooter>
    <oddFooter>&amp;C&amp;"Helvetica Neue,Regular"&amp;12&amp;K000000&amp;P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E5491E4-4A6C-AA43-8053-D36F1EE914F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AM29:AM32 AM8:AM12 AM14:AM19 AM21 AM23:AM27 AM34:AM38 AM40:AM46 AM48</xm:sqref>
        </x14:conditionalFormatting>
        <x14:conditionalFormatting xmlns:xm="http://schemas.microsoft.com/office/excel/2006/main">
          <x14:cfRule type="dataBar" id="{FE855684-0CA0-BF48-82E5-F26B4335D1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AT7:AU49</xm:sqref>
        </x14:conditionalFormatting>
        <x14:conditionalFormatting xmlns:xm="http://schemas.microsoft.com/office/excel/2006/main">
          <x14:cfRule type="expression" priority="97" id="{164DB67D-2B0A-9B4B-A731-B06E7A743AF4}">
            <xm:f>Currency!$H$2="Dollar"</xm:f>
            <x14:dxf>
              <numFmt numFmtId="171" formatCode="[$$-409]#,##0.00"/>
            </x14:dxf>
          </x14:cfRule>
          <x14:cfRule type="expression" priority="98" id="{0201D715-5075-3942-827D-E8D0FBBEE720}">
            <xm:f>Currency!$H$2="Pound"</xm:f>
            <x14:dxf>
              <numFmt numFmtId="177" formatCode="[$£-809]#,##0.00"/>
            </x14:dxf>
          </x14:cfRule>
          <x14:cfRule type="expression" priority="99" id="{7445BF6F-1F1A-D041-B528-8681B05D02AE}">
            <xm:f>Currency!$H$2="Franc"</xm:f>
            <x14:dxf>
              <numFmt numFmtId="178" formatCode="[$CHF]\ #,##0.00"/>
            </x14:dxf>
          </x14:cfRule>
          <x14:cfRule type="expression" priority="100" id="{AF63A81E-6AFA-1A46-87F7-587099D0DB8E}">
            <xm:f>Currency!$H$2="Krone"</xm:f>
            <x14:dxf>
              <numFmt numFmtId="184" formatCode="[$kr-43B]\ #,##0.00"/>
            </x14:dxf>
          </x14:cfRule>
          <x14:cfRule type="expression" priority="101" id="{EA5D83B4-6344-CB40-BA61-22A672AFE811}">
            <xm:f>Currency!$H$2="Koruna"</xm:f>
            <x14:dxf>
              <numFmt numFmtId="180" formatCode="#,##0.00\ [$Kč-405]"/>
            </x14:dxf>
          </x14:cfRule>
          <x14:cfRule type="expression" priority="102" id="{A4E98662-BFA7-854D-86F4-5EAB8D8D905E}">
            <xm:f>Currency!$H$2="Yen"</xm:f>
            <x14:dxf>
              <numFmt numFmtId="181" formatCode="[$¥-411]#,##0.00"/>
            </x14:dxf>
          </x14:cfRule>
          <x14:cfRule type="expression" priority="103" id="{D41A1455-90E7-2C4B-BDC5-70A7432F1AD9}">
            <xm:f>Currency!$H$2="Yuan"</xm:f>
            <x14:dxf>
              <numFmt numFmtId="182" formatCode="[$¥-804]#,##0.00"/>
            </x14:dxf>
          </x14:cfRule>
          <x14:cfRule type="expression" priority="104" id="{A1945F8E-84FD-D24F-8DBA-6BC95B52277D}">
            <xm:f>Currency!$H$2="Won"</xm:f>
            <x14:dxf>
              <numFmt numFmtId="183" formatCode="[$₩-412]#,##0.00"/>
            </x14:dxf>
          </x14:cfRule>
          <xm:sqref>BN5:BO12 BH7:BH12 BK7:BK12 AW7:AW49 BE7:BE49 BG13:BQ13 BH14:BH19 BK14:BK19 BN14:BO19 BG20:BP20 BH21 BK21 BN21:BO21 BG22:BP22 BH23:BH27 BK23:BK27 BN23:BO27 BG28:BP28 BH29:BH32 BK29:BK32 BN29:BO32 BG33:BP33 BH34:BH38 BK34:BK38 BN34:BO38 BG39:BP39 BH40:BH46 BK40:BK46 BN40:BO46 BG47:BP47 BH48:BH49 BK48:BK49 BN48:BO49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W204"/>
  <sheetViews>
    <sheetView showGridLines="0" topLeftCell="C1" zoomScaleNormal="100" workbookViewId="0">
      <pane ySplit="1" topLeftCell="A2" activePane="bottomLeft" state="frozen"/>
      <selection pane="bottomLeft" activeCell="Q8" sqref="Q8"/>
    </sheetView>
  </sheetViews>
  <sheetFormatPr baseColWidth="10" defaultColWidth="11.5" defaultRowHeight="13.5" customHeight="1" outlineLevelCol="1"/>
  <cols>
    <col min="1" max="1" width="8.5" style="2" hidden="1" customWidth="1" outlineLevel="1"/>
    <col min="2" max="2" width="17" style="2" hidden="1" customWidth="1" outlineLevel="1"/>
    <col min="3" max="3" width="24.6640625" style="2" customWidth="1" collapsed="1"/>
    <col min="4" max="4" width="12" style="2" customWidth="1"/>
    <col min="5" max="5" width="5" style="2" customWidth="1"/>
    <col min="6" max="6" width="32.33203125" style="2" hidden="1" customWidth="1" outlineLevel="1"/>
    <col min="7" max="7" width="13.83203125" style="2" customWidth="1" collapsed="1"/>
    <col min="8" max="8" width="12.33203125" style="2" hidden="1" customWidth="1" outlineLevel="1"/>
    <col min="9" max="9" width="14.5" style="2" hidden="1" customWidth="1" outlineLevel="1"/>
    <col min="10" max="10" width="26.33203125" style="2" hidden="1" customWidth="1" outlineLevel="1"/>
    <col min="11" max="11" width="24" style="2" hidden="1" customWidth="1" outlineLevel="1"/>
    <col min="12" max="12" width="21" style="2" hidden="1" customWidth="1" outlineLevel="1"/>
    <col min="13" max="13" width="8.1640625" style="2" hidden="1" customWidth="1" outlineLevel="1"/>
    <col min="14" max="14" width="5.1640625" style="2" bestFit="1" customWidth="1" collapsed="1"/>
    <col min="15" max="15" width="6.6640625" style="2" hidden="1" customWidth="1" outlineLevel="1"/>
    <col min="16" max="16" width="4.6640625" style="2" hidden="1" customWidth="1" outlineLevel="1"/>
    <col min="17" max="17" width="4.6640625" style="2" customWidth="1" collapsed="1"/>
    <col min="18" max="29" width="4.6640625" style="2" customWidth="1"/>
    <col min="30" max="30" width="4.33203125" style="2" customWidth="1"/>
    <col min="31" max="31" width="5.1640625" style="2" customWidth="1"/>
    <col min="32" max="32" width="12.1640625" style="2" hidden="1" customWidth="1" outlineLevel="1"/>
    <col min="33" max="33" width="12.6640625" style="2" hidden="1" customWidth="1" outlineLevel="1"/>
    <col min="34" max="34" width="8.83203125" style="2" hidden="1" customWidth="1" outlineLevel="1"/>
    <col min="35" max="35" width="9.33203125" style="2" hidden="1" customWidth="1" outlineLevel="1"/>
    <col min="36" max="39" width="10.83203125" style="2" hidden="1" customWidth="1" outlineLevel="1"/>
    <col min="40" max="41" width="12.33203125" style="2" hidden="1" customWidth="1" outlineLevel="1"/>
    <col min="42" max="43" width="12.83203125" style="2" hidden="1" customWidth="1" outlineLevel="1"/>
    <col min="44" max="44" width="10.1640625" style="2" hidden="1" customWidth="1" outlineLevel="1"/>
    <col min="45" max="45" width="11.83203125" style="2" hidden="1" customWidth="1" outlineLevel="1"/>
    <col min="46" max="47" width="12.5" style="2" hidden="1" customWidth="1" outlineLevel="1"/>
    <col min="48" max="48" width="13.6640625" style="2" hidden="1" customWidth="1" outlineLevel="1"/>
    <col min="49" max="49" width="14" style="2" customWidth="1" collapsed="1"/>
    <col min="50" max="54" width="4.6640625" style="2" customWidth="1"/>
    <col min="55" max="55" width="6.5" style="2" customWidth="1"/>
    <col min="56" max="56" width="8.83203125" style="2" customWidth="1"/>
    <col min="57" max="57" width="13.5" style="2" customWidth="1"/>
    <col min="58" max="58" width="6.1640625" style="2" customWidth="1"/>
    <col min="59" max="59" width="5.1640625" style="2" bestFit="1" customWidth="1"/>
    <col min="60" max="60" width="13.33203125" style="2" customWidth="1"/>
    <col min="61" max="61" width="5.83203125" style="2" bestFit="1" customWidth="1"/>
    <col min="62" max="62" width="5.1640625" style="2" bestFit="1" customWidth="1"/>
    <col min="63" max="63" width="13.33203125" style="2" customWidth="1"/>
    <col min="64" max="64" width="6" style="2" customWidth="1"/>
    <col min="65" max="65" width="5.1640625" style="2" bestFit="1" customWidth="1"/>
    <col min="66" max="66" width="12.83203125" style="2" customWidth="1"/>
    <col min="67" max="67" width="19" style="2" customWidth="1"/>
    <col min="68" max="68" width="4.33203125" style="2" bestFit="1" customWidth="1"/>
    <col min="69" max="69" width="5.1640625" style="2" bestFit="1" customWidth="1"/>
    <col min="70" max="70" width="5.1640625" style="2" hidden="1" customWidth="1" outlineLevel="1"/>
    <col min="71" max="71" width="11.5" style="2" customWidth="1" collapsed="1"/>
    <col min="72" max="283" width="11.5" style="2" customWidth="1"/>
    <col min="284" max="16384" width="11.5" style="3"/>
  </cols>
  <sheetData>
    <row r="1" spans="1:283" ht="39">
      <c r="A1" s="365" t="s">
        <v>26</v>
      </c>
      <c r="B1" s="366" t="s">
        <v>69</v>
      </c>
      <c r="C1" s="367"/>
      <c r="D1" s="368" t="s">
        <v>27</v>
      </c>
      <c r="E1" s="369" t="s">
        <v>1298</v>
      </c>
      <c r="F1" s="368" t="s">
        <v>28</v>
      </c>
      <c r="G1" s="368" t="s">
        <v>29</v>
      </c>
      <c r="H1" s="368" t="s">
        <v>30</v>
      </c>
      <c r="I1" s="368" t="s">
        <v>1790</v>
      </c>
      <c r="J1" s="368" t="s">
        <v>1791</v>
      </c>
      <c r="K1" s="368" t="s">
        <v>1792</v>
      </c>
      <c r="L1" s="368" t="s">
        <v>1793</v>
      </c>
      <c r="M1" s="370" t="s">
        <v>31</v>
      </c>
      <c r="N1" s="356" t="s">
        <v>32</v>
      </c>
      <c r="O1" s="371" t="s">
        <v>1299</v>
      </c>
      <c r="P1" s="372" t="s">
        <v>1300</v>
      </c>
      <c r="Q1" s="329" t="s">
        <v>33</v>
      </c>
      <c r="R1" s="330"/>
      <c r="S1" s="330"/>
      <c r="T1" s="330"/>
      <c r="U1" s="330"/>
      <c r="V1" s="331"/>
      <c r="W1" s="331"/>
      <c r="X1" s="331"/>
      <c r="Y1" s="331"/>
      <c r="Z1" s="331"/>
      <c r="AA1" s="331"/>
      <c r="AB1" s="331"/>
      <c r="AC1" s="331"/>
      <c r="AD1" s="373" t="s">
        <v>6</v>
      </c>
      <c r="AE1" s="374" t="s">
        <v>7</v>
      </c>
      <c r="AF1" s="375"/>
      <c r="AG1" s="375"/>
      <c r="AH1" s="375"/>
      <c r="AI1" s="375"/>
      <c r="AJ1" s="602"/>
      <c r="AK1" s="603"/>
      <c r="AL1" s="29"/>
      <c r="AM1" s="29"/>
      <c r="AN1" s="375" t="s">
        <v>35</v>
      </c>
      <c r="AO1" s="375" t="s">
        <v>1301</v>
      </c>
      <c r="AP1" s="375" t="s">
        <v>1302</v>
      </c>
      <c r="AQ1" s="375"/>
      <c r="AR1" s="375" t="s">
        <v>36</v>
      </c>
      <c r="AS1" s="375"/>
      <c r="AT1" s="376"/>
      <c r="AU1" s="376"/>
      <c r="AV1" s="376" t="s">
        <v>37</v>
      </c>
      <c r="AW1" s="376" t="s">
        <v>37</v>
      </c>
      <c r="AX1" s="346" t="s">
        <v>38</v>
      </c>
      <c r="AY1" s="347"/>
      <c r="AZ1" s="348"/>
      <c r="BA1" s="348"/>
      <c r="BB1" s="348"/>
      <c r="BC1" s="377" t="s">
        <v>6</v>
      </c>
      <c r="BD1" s="378" t="s">
        <v>7</v>
      </c>
      <c r="BE1" s="379" t="s">
        <v>37</v>
      </c>
      <c r="BF1" s="601" t="s">
        <v>1677</v>
      </c>
      <c r="BG1" s="381" t="s">
        <v>7</v>
      </c>
      <c r="BH1" s="382" t="s">
        <v>37</v>
      </c>
      <c r="BI1" s="380" t="s">
        <v>39</v>
      </c>
      <c r="BJ1" s="381" t="s">
        <v>7</v>
      </c>
      <c r="BK1" s="382" t="s">
        <v>37</v>
      </c>
      <c r="BL1" s="380" t="s">
        <v>1303</v>
      </c>
      <c r="BM1" s="381" t="s">
        <v>7</v>
      </c>
      <c r="BN1" s="382" t="s">
        <v>37</v>
      </c>
      <c r="BO1" s="383" t="s">
        <v>5</v>
      </c>
      <c r="BP1" s="384" t="s">
        <v>6</v>
      </c>
      <c r="BQ1" s="385" t="s">
        <v>7</v>
      </c>
      <c r="BR1" s="386" t="s">
        <v>40</v>
      </c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</row>
    <row r="2" spans="1:283" ht="13" customHeight="1">
      <c r="A2" s="315"/>
      <c r="B2" s="328"/>
      <c r="C2" s="359"/>
      <c r="D2" s="315"/>
      <c r="E2" s="315"/>
      <c r="F2" s="316"/>
      <c r="G2" s="316"/>
      <c r="H2" s="316"/>
      <c r="I2" s="328"/>
      <c r="J2" s="328"/>
      <c r="K2" s="328"/>
      <c r="L2" s="328"/>
      <c r="M2" s="328"/>
      <c r="N2" s="362" t="s">
        <v>1278</v>
      </c>
      <c r="O2" s="362"/>
      <c r="P2" s="362"/>
      <c r="Q2" s="343" t="s">
        <v>41</v>
      </c>
      <c r="R2" s="343" t="s">
        <v>42</v>
      </c>
      <c r="S2" s="343" t="s">
        <v>43</v>
      </c>
      <c r="T2" s="343" t="s">
        <v>44</v>
      </c>
      <c r="U2" s="343" t="s">
        <v>45</v>
      </c>
      <c r="V2" s="343" t="s">
        <v>46</v>
      </c>
      <c r="W2" s="343" t="s">
        <v>47</v>
      </c>
      <c r="X2" s="343" t="s">
        <v>48</v>
      </c>
      <c r="Y2" s="343" t="s">
        <v>49</v>
      </c>
      <c r="Z2" s="343" t="s">
        <v>50</v>
      </c>
      <c r="AA2" s="343" t="s">
        <v>51</v>
      </c>
      <c r="AB2" s="343"/>
      <c r="AC2" s="344"/>
      <c r="AD2" s="327"/>
      <c r="AE2" s="319"/>
      <c r="AF2" s="319"/>
      <c r="AG2" s="319"/>
      <c r="AH2" s="319"/>
      <c r="AI2" s="319"/>
      <c r="AJ2" s="319"/>
      <c r="AK2" s="319"/>
      <c r="AL2" s="319"/>
      <c r="AM2" s="34"/>
      <c r="AN2" s="319"/>
      <c r="AO2" s="319"/>
      <c r="AP2" s="319"/>
      <c r="AQ2" s="319"/>
      <c r="AR2" s="319"/>
      <c r="AS2" s="320"/>
      <c r="AT2" s="320"/>
      <c r="AU2" s="320"/>
      <c r="AV2" s="345"/>
      <c r="AW2" s="345"/>
      <c r="AX2" s="343" t="s">
        <v>52</v>
      </c>
      <c r="AY2" s="343" t="s">
        <v>44</v>
      </c>
      <c r="AZ2" s="343" t="s">
        <v>43</v>
      </c>
      <c r="BA2" s="343" t="s">
        <v>53</v>
      </c>
      <c r="BB2" s="343" t="s">
        <v>50</v>
      </c>
      <c r="BC2" s="327"/>
      <c r="BD2" s="319"/>
      <c r="BE2" s="321"/>
      <c r="BF2" s="387"/>
      <c r="BG2" s="319"/>
      <c r="BH2" s="321"/>
      <c r="BI2" s="387"/>
      <c r="BJ2" s="319"/>
      <c r="BK2" s="321"/>
      <c r="BL2" s="387"/>
      <c r="BM2" s="319"/>
      <c r="BN2" s="321"/>
      <c r="BO2" s="322"/>
      <c r="BP2" s="323"/>
      <c r="BQ2" s="324"/>
      <c r="BR2" s="325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</row>
    <row r="3" spans="1:283" ht="13" customHeight="1">
      <c r="A3" s="315"/>
      <c r="B3" s="328"/>
      <c r="C3" s="359"/>
      <c r="D3" s="315"/>
      <c r="E3" s="317"/>
      <c r="F3" s="317"/>
      <c r="G3" s="317"/>
      <c r="H3" s="317"/>
      <c r="I3" s="620"/>
      <c r="J3" s="620"/>
      <c r="K3" s="620"/>
      <c r="L3" s="620"/>
      <c r="M3" s="328"/>
      <c r="N3" s="362" t="s">
        <v>500</v>
      </c>
      <c r="O3" s="362"/>
      <c r="P3" s="362"/>
      <c r="Q3" s="343" t="s">
        <v>1281</v>
      </c>
      <c r="R3" s="343" t="s">
        <v>1283</v>
      </c>
      <c r="S3" s="343" t="s">
        <v>1279</v>
      </c>
      <c r="T3" s="343" t="s">
        <v>1284</v>
      </c>
      <c r="U3" s="343" t="s">
        <v>1288</v>
      </c>
      <c r="V3" s="343" t="s">
        <v>1287</v>
      </c>
      <c r="W3" s="343" t="s">
        <v>1285</v>
      </c>
      <c r="X3" s="343" t="s">
        <v>1289</v>
      </c>
      <c r="Y3" s="343" t="s">
        <v>1282</v>
      </c>
      <c r="Z3" s="343" t="s">
        <v>1280</v>
      </c>
      <c r="AA3" s="343" t="s">
        <v>1286</v>
      </c>
      <c r="AB3" s="343" t="s">
        <v>501</v>
      </c>
      <c r="AC3" s="344" t="s">
        <v>502</v>
      </c>
      <c r="AD3" s="327"/>
      <c r="AE3" s="319"/>
      <c r="AF3" s="319"/>
      <c r="AG3" s="319"/>
      <c r="AH3" s="319"/>
      <c r="AI3" s="319"/>
      <c r="AJ3" s="319"/>
      <c r="AK3" s="319"/>
      <c r="AL3" s="319"/>
      <c r="AM3" s="34"/>
      <c r="AN3" s="319"/>
      <c r="AO3" s="319"/>
      <c r="AP3" s="319"/>
      <c r="AQ3" s="319"/>
      <c r="AR3" s="319"/>
      <c r="AS3" s="319"/>
      <c r="AT3" s="320"/>
      <c r="AU3" s="320"/>
      <c r="AV3" s="345"/>
      <c r="AW3" s="345"/>
      <c r="AX3" s="343"/>
      <c r="AY3" s="343"/>
      <c r="AZ3" s="343"/>
      <c r="BA3" s="343"/>
      <c r="BB3" s="343"/>
      <c r="BC3" s="327"/>
      <c r="BD3" s="319"/>
      <c r="BE3" s="321"/>
      <c r="BF3" s="318"/>
      <c r="BG3" s="319"/>
      <c r="BH3" s="321"/>
      <c r="BI3" s="318"/>
      <c r="BJ3" s="319"/>
      <c r="BK3" s="321"/>
      <c r="BL3" s="318"/>
      <c r="BM3" s="319"/>
      <c r="BN3" s="321"/>
      <c r="BO3" s="322"/>
      <c r="BP3" s="323"/>
      <c r="BQ3" s="324"/>
      <c r="BR3" s="325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</row>
    <row r="4" spans="1:283" ht="13" customHeight="1">
      <c r="A4" s="315"/>
      <c r="B4" s="704"/>
      <c r="C4" s="359"/>
      <c r="D4" s="315"/>
      <c r="E4" s="315"/>
      <c r="F4" s="316"/>
      <c r="G4" s="316"/>
      <c r="H4" s="316"/>
      <c r="I4" s="328"/>
      <c r="J4" s="328"/>
      <c r="K4" s="328"/>
      <c r="L4" s="328"/>
      <c r="M4" s="328"/>
      <c r="N4" s="326" t="s">
        <v>2346</v>
      </c>
      <c r="O4" s="363"/>
      <c r="P4" s="363"/>
      <c r="Q4" s="344" t="s">
        <v>54</v>
      </c>
      <c r="R4" s="344" t="s">
        <v>546</v>
      </c>
      <c r="S4" s="344" t="s">
        <v>807</v>
      </c>
      <c r="T4" s="344" t="s">
        <v>806</v>
      </c>
      <c r="U4" s="344" t="s">
        <v>55</v>
      </c>
      <c r="V4" s="344" t="s">
        <v>458</v>
      </c>
      <c r="W4" s="344"/>
      <c r="X4" s="344" t="s">
        <v>809</v>
      </c>
      <c r="Y4" s="344" t="s">
        <v>810</v>
      </c>
      <c r="Z4" s="344" t="s">
        <v>549</v>
      </c>
      <c r="AA4" s="344"/>
      <c r="AB4" s="344"/>
      <c r="AC4" s="344" t="s">
        <v>1918</v>
      </c>
      <c r="AD4" s="327"/>
      <c r="AE4" s="319"/>
      <c r="AF4" s="319"/>
      <c r="AG4" s="319"/>
      <c r="AH4" s="319"/>
      <c r="AI4" s="319"/>
      <c r="AJ4" s="319"/>
      <c r="AK4" s="319"/>
      <c r="AL4" s="319"/>
      <c r="AM4" s="34"/>
      <c r="AN4" s="319"/>
      <c r="AO4" s="319"/>
      <c r="AP4" s="319"/>
      <c r="AQ4" s="319"/>
      <c r="AR4" s="319"/>
      <c r="AS4" s="319"/>
      <c r="AT4" s="320"/>
      <c r="AU4" s="320"/>
      <c r="AV4" s="345"/>
      <c r="AW4" s="345"/>
      <c r="AX4" s="344" t="s">
        <v>1452</v>
      </c>
      <c r="AY4" s="344" t="s">
        <v>808</v>
      </c>
      <c r="AZ4" s="344"/>
      <c r="BA4" s="344"/>
      <c r="BB4" s="344" t="s">
        <v>916</v>
      </c>
      <c r="BC4" s="327"/>
      <c r="BD4" s="319"/>
      <c r="BE4" s="321"/>
      <c r="BF4" s="388"/>
      <c r="BG4" s="319"/>
      <c r="BH4" s="321"/>
      <c r="BI4" s="388"/>
      <c r="BJ4" s="319"/>
      <c r="BK4" s="321"/>
      <c r="BL4" s="388"/>
      <c r="BM4" s="319"/>
      <c r="BN4" s="321"/>
      <c r="BO4" s="322"/>
      <c r="BP4" s="323"/>
      <c r="BQ4" s="324"/>
      <c r="BR4" s="325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</row>
    <row r="5" spans="1:283" ht="14.25" customHeight="1">
      <c r="A5" s="389"/>
      <c r="B5" s="708"/>
      <c r="C5" s="703"/>
      <c r="D5" s="431"/>
      <c r="E5" s="390"/>
      <c r="F5" s="390"/>
      <c r="G5" s="390"/>
      <c r="H5" s="390"/>
      <c r="I5" s="390"/>
      <c r="J5" s="390"/>
      <c r="K5" s="390"/>
      <c r="L5" s="390"/>
      <c r="M5" s="390"/>
      <c r="N5" s="354"/>
      <c r="O5" s="390"/>
      <c r="P5" s="390"/>
      <c r="Q5" s="332">
        <f t="shared" ref="Q5:AC5" si="0">SUMPRODUCT(Q6:Q54,$N6:$N54)</f>
        <v>0</v>
      </c>
      <c r="R5" s="333">
        <f t="shared" si="0"/>
        <v>0</v>
      </c>
      <c r="S5" s="334">
        <f t="shared" si="0"/>
        <v>0</v>
      </c>
      <c r="T5" s="335">
        <f t="shared" si="0"/>
        <v>0</v>
      </c>
      <c r="U5" s="336">
        <f t="shared" si="0"/>
        <v>0</v>
      </c>
      <c r="V5" s="337">
        <f t="shared" si="0"/>
        <v>0</v>
      </c>
      <c r="W5" s="338">
        <f t="shared" si="0"/>
        <v>0</v>
      </c>
      <c r="X5" s="339">
        <f t="shared" si="0"/>
        <v>0</v>
      </c>
      <c r="Y5" s="340">
        <f t="shared" si="0"/>
        <v>0</v>
      </c>
      <c r="Z5" s="341">
        <f t="shared" si="0"/>
        <v>0</v>
      </c>
      <c r="AA5" s="342">
        <f t="shared" si="0"/>
        <v>0</v>
      </c>
      <c r="AB5" s="354">
        <f t="shared" si="0"/>
        <v>0</v>
      </c>
      <c r="AC5" s="354">
        <f t="shared" si="0"/>
        <v>0</v>
      </c>
      <c r="AD5" s="392">
        <f>SUM(AD6:AD54)</f>
        <v>0</v>
      </c>
      <c r="AE5" s="392">
        <f>SUM(AE6:AE54)</f>
        <v>0</v>
      </c>
      <c r="AF5" s="390"/>
      <c r="AG5" s="390"/>
      <c r="AH5" s="390"/>
      <c r="AI5" s="390"/>
      <c r="AJ5" s="390"/>
      <c r="AK5" s="390"/>
      <c r="AL5" s="390"/>
      <c r="AM5" s="36"/>
      <c r="AN5" s="390"/>
      <c r="AO5" s="390"/>
      <c r="AP5" s="390"/>
      <c r="AQ5" s="390"/>
      <c r="AR5" s="390"/>
      <c r="AS5" s="392"/>
      <c r="AT5" s="392"/>
      <c r="AU5" s="392"/>
      <c r="AV5" s="392" t="s">
        <v>56</v>
      </c>
      <c r="AW5" s="392" t="s">
        <v>56</v>
      </c>
      <c r="AX5" s="349">
        <f>SUMPRODUCT(AX6:AX54,$N6:$N54)</f>
        <v>0</v>
      </c>
      <c r="AY5" s="350">
        <f>SUMPRODUCT(AY6:AY54,$N6:$N54)</f>
        <v>0</v>
      </c>
      <c r="AZ5" s="351">
        <f>SUMPRODUCT(AZ6:AZ54,$N6:$N54)</f>
        <v>0</v>
      </c>
      <c r="BA5" s="352">
        <f>SUMPRODUCT(BA6:BA54,$N6:$N54)</f>
        <v>0</v>
      </c>
      <c r="BB5" s="353">
        <f>SUMPRODUCT(BB6:BB54,$N6:$N54)</f>
        <v>0</v>
      </c>
      <c r="BC5" s="390">
        <f>SUM(BC6:BC54)</f>
        <v>0</v>
      </c>
      <c r="BD5" s="390">
        <f>SUM(BD6:BD54)</f>
        <v>0</v>
      </c>
      <c r="BE5" s="393" t="s">
        <v>56</v>
      </c>
      <c r="BF5" s="390">
        <f>SUMPRODUCT(BF6:BF54,$N6:$N54)</f>
        <v>0</v>
      </c>
      <c r="BG5" s="390">
        <f>SUM(BG6:BG54)</f>
        <v>0</v>
      </c>
      <c r="BH5" s="393" t="s">
        <v>56</v>
      </c>
      <c r="BI5" s="390">
        <f>SUMPRODUCT(BI6:BI54,$N6:$N54)</f>
        <v>0</v>
      </c>
      <c r="BJ5" s="390">
        <f>SUM(BJ6:BJ54)</f>
        <v>0</v>
      </c>
      <c r="BK5" s="393" t="s">
        <v>56</v>
      </c>
      <c r="BL5" s="390">
        <f>SUMPRODUCT(BL6:BL54,$N6:$N54)</f>
        <v>0</v>
      </c>
      <c r="BM5" s="390">
        <f>SUM(BM6:BM54)</f>
        <v>0</v>
      </c>
      <c r="BN5" s="393" t="s">
        <v>56</v>
      </c>
      <c r="BO5" s="567">
        <f>SUM(BO6:BO54)</f>
        <v>0</v>
      </c>
      <c r="BP5" s="389">
        <f>SUM(BP6:BP54)</f>
        <v>0</v>
      </c>
      <c r="BQ5" s="389">
        <f>SUM(BQ6:BQ54)</f>
        <v>0</v>
      </c>
      <c r="BR5" s="394">
        <f>ROWS(BR6:BR54)</f>
        <v>49</v>
      </c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</row>
    <row r="6" spans="1:283" ht="13">
      <c r="A6" s="395"/>
      <c r="B6" s="390"/>
      <c r="C6" s="12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87"/>
      <c r="R6" s="387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87"/>
      <c r="AG6" s="387"/>
      <c r="AH6" s="387"/>
      <c r="AI6" s="387"/>
      <c r="AJ6" s="387"/>
      <c r="AK6" s="387"/>
      <c r="AL6" s="387"/>
      <c r="AM6" s="33"/>
      <c r="AN6" s="387"/>
      <c r="AO6" s="387"/>
      <c r="AP6" s="387"/>
      <c r="AQ6" s="387"/>
      <c r="AR6" s="387"/>
      <c r="AS6" s="387"/>
      <c r="AT6" s="387"/>
      <c r="AU6" s="387"/>
      <c r="AV6" s="387"/>
      <c r="AW6" s="387"/>
      <c r="AX6" s="387"/>
      <c r="AY6" s="387"/>
      <c r="AZ6" s="387"/>
      <c r="BA6" s="387"/>
      <c r="BB6" s="387"/>
      <c r="BC6" s="396"/>
      <c r="BD6" s="396"/>
      <c r="BE6" s="396"/>
      <c r="BF6" s="387"/>
      <c r="BG6" s="396"/>
      <c r="BH6" s="396"/>
      <c r="BI6" s="387"/>
      <c r="BJ6" s="396"/>
      <c r="BK6" s="396"/>
      <c r="BL6" s="387"/>
      <c r="BM6" s="396"/>
      <c r="BN6" s="396"/>
      <c r="BO6" s="397"/>
      <c r="BP6" s="395"/>
      <c r="BQ6" s="395"/>
      <c r="BR6" s="398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</row>
    <row r="7" spans="1:283" ht="17">
      <c r="A7" s="272"/>
      <c r="B7" s="252"/>
      <c r="C7" s="294" t="s">
        <v>1863</v>
      </c>
      <c r="D7" s="252"/>
      <c r="E7" s="252"/>
      <c r="F7" s="253"/>
      <c r="G7" s="253"/>
      <c r="H7" s="253"/>
      <c r="I7" s="253"/>
      <c r="J7" s="253"/>
      <c r="K7" s="253"/>
      <c r="L7" s="253"/>
      <c r="M7" s="253"/>
      <c r="N7" s="254"/>
      <c r="O7" s="254"/>
      <c r="P7" s="254"/>
      <c r="Q7" s="609"/>
      <c r="R7" s="255"/>
      <c r="S7" s="255"/>
      <c r="T7" s="255"/>
      <c r="U7" s="256"/>
      <c r="V7" s="255"/>
      <c r="W7" s="255"/>
      <c r="X7" s="257"/>
      <c r="Y7" s="255"/>
      <c r="Z7" s="257"/>
      <c r="AA7" s="257"/>
      <c r="AB7" s="260"/>
      <c r="AC7" s="260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Q7" s="258"/>
      <c r="AR7" s="258"/>
      <c r="AS7" s="258"/>
      <c r="AT7" s="258"/>
      <c r="AU7" s="258"/>
      <c r="AV7" s="258"/>
      <c r="AW7" s="258"/>
      <c r="AX7" s="260"/>
      <c r="AY7" s="260"/>
      <c r="AZ7" s="260"/>
      <c r="BA7" s="261"/>
      <c r="BB7" s="260"/>
      <c r="BC7" s="273"/>
      <c r="BD7" s="273"/>
      <c r="BE7" s="258"/>
      <c r="BF7" s="566"/>
      <c r="BG7" s="258"/>
      <c r="BH7" s="258"/>
      <c r="BI7" s="258"/>
      <c r="BJ7" s="258"/>
      <c r="BK7" s="258"/>
      <c r="BL7" s="258"/>
      <c r="BM7" s="258"/>
      <c r="BN7" s="258"/>
      <c r="BO7" s="258"/>
      <c r="BP7" s="258"/>
      <c r="BQ7" s="254"/>
      <c r="BR7" s="275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</row>
    <row r="8" spans="1:283" ht="13.5" customHeight="1">
      <c r="A8" s="210" t="str">
        <f t="shared" ref="A8" si="1">"RE7"&amp;REPT(0,4-LEN(BR8))&amp;BR8</f>
        <v>RE72693</v>
      </c>
      <c r="B8" s="247" t="s">
        <v>1862</v>
      </c>
      <c r="C8" s="247" t="s">
        <v>1864</v>
      </c>
      <c r="D8" s="247" t="s">
        <v>1504</v>
      </c>
      <c r="E8" s="399"/>
      <c r="F8" s="263"/>
      <c r="G8" s="658" t="s">
        <v>2186</v>
      </c>
      <c r="H8" s="263"/>
      <c r="I8" s="263" t="s">
        <v>1822</v>
      </c>
      <c r="J8" s="263" t="s">
        <v>1796</v>
      </c>
      <c r="K8" s="263" t="s">
        <v>1797</v>
      </c>
      <c r="L8" s="263" t="s">
        <v>1813</v>
      </c>
      <c r="M8" s="262">
        <v>2.2959999999999998</v>
      </c>
      <c r="N8" s="210">
        <v>1</v>
      </c>
      <c r="O8" s="210"/>
      <c r="P8" s="210"/>
      <c r="Q8" s="224"/>
      <c r="R8" s="195"/>
      <c r="S8" s="196"/>
      <c r="T8" s="197"/>
      <c r="U8" s="198"/>
      <c r="V8" s="199"/>
      <c r="W8" s="200"/>
      <c r="X8" s="201"/>
      <c r="Y8" s="202"/>
      <c r="Z8" s="203"/>
      <c r="AA8" s="204"/>
      <c r="AB8" s="242"/>
      <c r="AC8" s="242"/>
      <c r="AD8" s="213">
        <f>SUM(Q8:AC8)</f>
        <v>0</v>
      </c>
      <c r="AE8" s="214">
        <f t="shared" ref="AE8" si="2">N8*AD8</f>
        <v>0</v>
      </c>
      <c r="AF8" s="205"/>
      <c r="AG8" s="205"/>
      <c r="AH8" s="206"/>
      <c r="AI8" s="205"/>
      <c r="AJ8" s="509"/>
      <c r="AK8" s="509"/>
      <c r="AL8" s="516"/>
      <c r="AM8" s="510"/>
      <c r="AN8" s="205">
        <f>ROUND(CEILING(AR8*('Summary '!$J$4/100+1),5),0)-1</f>
        <v>389</v>
      </c>
      <c r="AO8" s="206">
        <f t="shared" ref="AO8" si="3">IF(P8=TRUE,-0.05,0)</f>
        <v>0</v>
      </c>
      <c r="AP8" s="206">
        <f t="shared" ref="AP8" si="4">IF(O8=TRUE,0.15,0)</f>
        <v>0</v>
      </c>
      <c r="AQ8" s="63"/>
      <c r="AR8" s="205">
        <v>319</v>
      </c>
      <c r="AS8" s="205"/>
      <c r="AT8" s="510"/>
      <c r="AU8" s="511"/>
      <c r="AV8" s="511">
        <f t="shared" ref="AV8" si="5">IF(OrderFormType="Wholesale",CEILING(AR8*ExchRate,ExchRateRoundUpTo),CEILING(AN8*ExchRate,ExchRateRoundUpTo)/1.22)</f>
        <v>319</v>
      </c>
      <c r="AW8" s="511">
        <f t="shared" ref="AW8" si="6">AV8*(1+AO8+AP8)</f>
        <v>319</v>
      </c>
      <c r="AX8" s="234"/>
      <c r="AY8" s="235"/>
      <c r="AZ8" s="236"/>
      <c r="BA8" s="249"/>
      <c r="BB8" s="238"/>
      <c r="BC8" s="239">
        <f>SUM(AX8:BB8)</f>
        <v>0</v>
      </c>
      <c r="BD8" s="210">
        <f>N8*BC8</f>
        <v>0</v>
      </c>
      <c r="BE8" s="512">
        <f>AV8*(1.05+AO8+AP8)</f>
        <v>334.95</v>
      </c>
      <c r="BF8" s="242"/>
      <c r="BG8" s="210">
        <f t="shared" ref="BG8" si="7">$N8*BF8</f>
        <v>0</v>
      </c>
      <c r="BH8" s="512">
        <f t="shared" ref="BH8:BH12" si="8">$AV8*(1.1+$AO8+$AP8)</f>
        <v>350.90000000000003</v>
      </c>
      <c r="BI8" s="400"/>
      <c r="BJ8" s="210">
        <f>N8*BI8</f>
        <v>0</v>
      </c>
      <c r="BK8" s="512">
        <f>AV8*(1.15+AO8+AP8)</f>
        <v>366.84999999999997</v>
      </c>
      <c r="BL8" s="400"/>
      <c r="BM8" s="210">
        <f>N8*BL8</f>
        <v>0</v>
      </c>
      <c r="BN8" s="512">
        <f>AV8*(1.2+AO8+AP8)</f>
        <v>382.8</v>
      </c>
      <c r="BO8" s="397">
        <f>(AD8*AW8)+(BC8*BE8)+(BF8*BH8)+(BI8*BK8)+(BL8*BN8)</f>
        <v>0</v>
      </c>
      <c r="BP8" s="210">
        <f>AD8+BC8+BF8+BI8+BL8</f>
        <v>0</v>
      </c>
      <c r="BQ8" s="210">
        <f>N8*BP8</f>
        <v>0</v>
      </c>
      <c r="BR8" s="215">
        <v>2693</v>
      </c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</row>
    <row r="9" spans="1:283" ht="13.5" customHeight="1">
      <c r="A9" s="210" t="str">
        <f t="shared" ref="A9:A10" si="9">"RE7"&amp;REPT(0,4-LEN(BR9))&amp;BR9</f>
        <v>RE72694</v>
      </c>
      <c r="B9" s="247" t="s">
        <v>1862</v>
      </c>
      <c r="C9" s="247" t="s">
        <v>1865</v>
      </c>
      <c r="D9" s="247" t="s">
        <v>1504</v>
      </c>
      <c r="E9" s="399"/>
      <c r="F9" s="263"/>
      <c r="G9" s="658" t="s">
        <v>2187</v>
      </c>
      <c r="H9" s="263"/>
      <c r="I9" s="263" t="s">
        <v>1822</v>
      </c>
      <c r="J9" s="263" t="s">
        <v>1796</v>
      </c>
      <c r="K9" s="263" t="s">
        <v>1797</v>
      </c>
      <c r="L9" s="263" t="s">
        <v>1813</v>
      </c>
      <c r="M9" s="262">
        <v>1.889</v>
      </c>
      <c r="N9" s="210">
        <v>1</v>
      </c>
      <c r="O9" s="210"/>
      <c r="P9" s="210"/>
      <c r="Q9" s="224"/>
      <c r="R9" s="195"/>
      <c r="S9" s="196"/>
      <c r="T9" s="197"/>
      <c r="U9" s="198"/>
      <c r="V9" s="199"/>
      <c r="W9" s="200"/>
      <c r="X9" s="201"/>
      <c r="Y9" s="202"/>
      <c r="Z9" s="203"/>
      <c r="AA9" s="204"/>
      <c r="AB9" s="242"/>
      <c r="AC9" s="242"/>
      <c r="AD9" s="213">
        <f t="shared" ref="AD9:AD53" si="10">SUM(Q9:AC9)</f>
        <v>0</v>
      </c>
      <c r="AE9" s="214">
        <f t="shared" ref="AE9:AE10" si="11">N9*AD9</f>
        <v>0</v>
      </c>
      <c r="AF9" s="205"/>
      <c r="AG9" s="205"/>
      <c r="AH9" s="206"/>
      <c r="AI9" s="205"/>
      <c r="AJ9" s="509"/>
      <c r="AK9" s="509"/>
      <c r="AL9" s="516"/>
      <c r="AM9" s="510"/>
      <c r="AN9" s="205">
        <f>ROUND(CEILING(AR9*('Summary '!$J$4/100+1),5),0)-1</f>
        <v>379</v>
      </c>
      <c r="AO9" s="206">
        <f t="shared" ref="AO9:AO10" si="12">IF(P9=TRUE,-0.05,0)</f>
        <v>0</v>
      </c>
      <c r="AP9" s="206">
        <f t="shared" ref="AP9:AP10" si="13">IF(O9=TRUE,0.15,0)</f>
        <v>0</v>
      </c>
      <c r="AQ9" s="63"/>
      <c r="AR9" s="205">
        <v>309</v>
      </c>
      <c r="AS9" s="205"/>
      <c r="AT9" s="510"/>
      <c r="AU9" s="511"/>
      <c r="AV9" s="511">
        <f t="shared" ref="AV9:AV10" si="14">IF(OrderFormType="Wholesale",CEILING(AR9*ExchRate,ExchRateRoundUpTo),CEILING(AN9*ExchRate,ExchRateRoundUpTo)/1.22)</f>
        <v>309</v>
      </c>
      <c r="AW9" s="511">
        <f t="shared" ref="AW9:AW10" si="15">AV9*(1+AO9+AP9)</f>
        <v>309</v>
      </c>
      <c r="AX9" s="234"/>
      <c r="AY9" s="235"/>
      <c r="AZ9" s="236"/>
      <c r="BA9" s="249"/>
      <c r="BB9" s="238"/>
      <c r="BC9" s="239">
        <f>SUM(AX9:BB9)</f>
        <v>0</v>
      </c>
      <c r="BD9" s="210">
        <f>N9*BC9</f>
        <v>0</v>
      </c>
      <c r="BE9" s="512">
        <f>AV9*(1.05+AO9+AP9)</f>
        <v>324.45</v>
      </c>
      <c r="BF9" s="242"/>
      <c r="BG9" s="210">
        <f t="shared" ref="BG9:BG10" si="16">$N9*BF9</f>
        <v>0</v>
      </c>
      <c r="BH9" s="512">
        <f t="shared" si="8"/>
        <v>339.90000000000003</v>
      </c>
      <c r="BI9" s="400"/>
      <c r="BJ9" s="210">
        <f>N9*BI9</f>
        <v>0</v>
      </c>
      <c r="BK9" s="512">
        <f>AV9*(1.15+AO9+AP9)</f>
        <v>355.34999999999997</v>
      </c>
      <c r="BL9" s="400"/>
      <c r="BM9" s="210">
        <f>N9*BL9</f>
        <v>0</v>
      </c>
      <c r="BN9" s="512">
        <f>AV9*(1.2+AO9+AP9)</f>
        <v>370.8</v>
      </c>
      <c r="BO9" s="397">
        <f>(AD9*AW9)+(BC9*BE9)+(BF9*BH9)+(BI9*BK9)+(BL9*BN9)</f>
        <v>0</v>
      </c>
      <c r="BP9" s="210">
        <f>AD9+BC9+BF9+BI9+BL9</f>
        <v>0</v>
      </c>
      <c r="BQ9" s="210">
        <f>N9*BP9</f>
        <v>0</v>
      </c>
      <c r="BR9" s="215">
        <v>2694</v>
      </c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</row>
    <row r="10" spans="1:283" ht="13.5" customHeight="1">
      <c r="A10" s="210" t="str">
        <f t="shared" si="9"/>
        <v>RE72695</v>
      </c>
      <c r="B10" s="247" t="s">
        <v>1862</v>
      </c>
      <c r="C10" s="247" t="s">
        <v>1866</v>
      </c>
      <c r="D10" s="247" t="s">
        <v>1504</v>
      </c>
      <c r="E10" s="399"/>
      <c r="F10" s="263"/>
      <c r="G10" s="658" t="s">
        <v>2127</v>
      </c>
      <c r="H10" s="263"/>
      <c r="I10" s="263" t="s">
        <v>1822</v>
      </c>
      <c r="J10" s="263" t="s">
        <v>1796</v>
      </c>
      <c r="K10" s="263" t="s">
        <v>1797</v>
      </c>
      <c r="L10" s="263" t="s">
        <v>1813</v>
      </c>
      <c r="M10" s="262">
        <v>1.4850000000000001</v>
      </c>
      <c r="N10" s="210">
        <v>1</v>
      </c>
      <c r="O10" s="210"/>
      <c r="P10" s="210"/>
      <c r="Q10" s="224"/>
      <c r="R10" s="195"/>
      <c r="S10" s="196"/>
      <c r="T10" s="197"/>
      <c r="U10" s="198"/>
      <c r="V10" s="199"/>
      <c r="W10" s="200"/>
      <c r="X10" s="201"/>
      <c r="Y10" s="202"/>
      <c r="Z10" s="203"/>
      <c r="AA10" s="204"/>
      <c r="AB10" s="242"/>
      <c r="AC10" s="242"/>
      <c r="AD10" s="213">
        <f t="shared" si="10"/>
        <v>0</v>
      </c>
      <c r="AE10" s="214">
        <f t="shared" si="11"/>
        <v>0</v>
      </c>
      <c r="AF10" s="205"/>
      <c r="AG10" s="205"/>
      <c r="AH10" s="206"/>
      <c r="AI10" s="205"/>
      <c r="AJ10" s="509"/>
      <c r="AK10" s="509"/>
      <c r="AL10" s="516"/>
      <c r="AM10" s="510"/>
      <c r="AN10" s="205">
        <f>ROUND(CEILING(AR10*('Summary '!$J$4/100+1),5),0)-1</f>
        <v>349</v>
      </c>
      <c r="AO10" s="206">
        <f t="shared" si="12"/>
        <v>0</v>
      </c>
      <c r="AP10" s="206">
        <f t="shared" si="13"/>
        <v>0</v>
      </c>
      <c r="AQ10" s="63"/>
      <c r="AR10" s="205">
        <v>284</v>
      </c>
      <c r="AS10" s="205"/>
      <c r="AT10" s="510"/>
      <c r="AU10" s="511"/>
      <c r="AV10" s="511">
        <f t="shared" si="14"/>
        <v>284</v>
      </c>
      <c r="AW10" s="511">
        <f t="shared" si="15"/>
        <v>284</v>
      </c>
      <c r="AX10" s="234"/>
      <c r="AY10" s="235"/>
      <c r="AZ10" s="236"/>
      <c r="BA10" s="249"/>
      <c r="BB10" s="238"/>
      <c r="BC10" s="239">
        <f>SUM(AX10:BB10)</f>
        <v>0</v>
      </c>
      <c r="BD10" s="210">
        <f>N10*BC10</f>
        <v>0</v>
      </c>
      <c r="BE10" s="512">
        <f>AV10*(1.05+AO10+AP10)</f>
        <v>298.2</v>
      </c>
      <c r="BF10" s="242"/>
      <c r="BG10" s="210">
        <f t="shared" si="16"/>
        <v>0</v>
      </c>
      <c r="BH10" s="512">
        <f t="shared" si="8"/>
        <v>312.40000000000003</v>
      </c>
      <c r="BI10" s="400"/>
      <c r="BJ10" s="210">
        <f>N10*BI10</f>
        <v>0</v>
      </c>
      <c r="BK10" s="512">
        <f>AV10*(1.15+AO10+AP10)</f>
        <v>326.59999999999997</v>
      </c>
      <c r="BL10" s="400"/>
      <c r="BM10" s="210">
        <f>N10*BL10</f>
        <v>0</v>
      </c>
      <c r="BN10" s="512">
        <f>AV10*(1.2+AO10+AP10)</f>
        <v>340.8</v>
      </c>
      <c r="BO10" s="397">
        <f>(AD10*AW10)+(BC10*BE10)+(BF10*BH10)+(BI10*BK10)+(BL10*BN10)</f>
        <v>0</v>
      </c>
      <c r="BP10" s="210">
        <f>AD10+BC10+BF10+BI10+BL10</f>
        <v>0</v>
      </c>
      <c r="BQ10" s="210">
        <f>N10*BP10</f>
        <v>0</v>
      </c>
      <c r="BR10" s="215">
        <v>2695</v>
      </c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</row>
    <row r="11" spans="1:283" ht="13.5" customHeight="1">
      <c r="A11" s="210" t="str">
        <f t="shared" ref="A11" si="17">"RE7"&amp;REPT(0,4-LEN(BR11))&amp;BR11</f>
        <v>RE72696</v>
      </c>
      <c r="B11" s="247" t="s">
        <v>1862</v>
      </c>
      <c r="C11" s="247" t="s">
        <v>1867</v>
      </c>
      <c r="D11" s="247" t="s">
        <v>1504</v>
      </c>
      <c r="E11" s="399"/>
      <c r="F11" s="263"/>
      <c r="G11" s="658" t="s">
        <v>2188</v>
      </c>
      <c r="H11" s="263"/>
      <c r="I11" s="263" t="s">
        <v>1822</v>
      </c>
      <c r="J11" s="263" t="s">
        <v>1796</v>
      </c>
      <c r="K11" s="263" t="s">
        <v>1797</v>
      </c>
      <c r="L11" s="263" t="s">
        <v>1813</v>
      </c>
      <c r="M11" s="262">
        <v>1.3540000000000001</v>
      </c>
      <c r="N11" s="210">
        <v>1</v>
      </c>
      <c r="O11" s="210"/>
      <c r="P11" s="210"/>
      <c r="Q11" s="224"/>
      <c r="R11" s="195"/>
      <c r="S11" s="196"/>
      <c r="T11" s="197"/>
      <c r="U11" s="198"/>
      <c r="V11" s="199"/>
      <c r="W11" s="200"/>
      <c r="X11" s="201"/>
      <c r="Y11" s="202"/>
      <c r="Z11" s="203"/>
      <c r="AA11" s="204"/>
      <c r="AB11" s="242"/>
      <c r="AC11" s="242"/>
      <c r="AD11" s="213">
        <f t="shared" si="10"/>
        <v>0</v>
      </c>
      <c r="AE11" s="214">
        <f t="shared" ref="AE11" si="18">N11*AD11</f>
        <v>0</v>
      </c>
      <c r="AF11" s="205"/>
      <c r="AG11" s="205"/>
      <c r="AH11" s="206"/>
      <c r="AI11" s="205"/>
      <c r="AJ11" s="509"/>
      <c r="AK11" s="509"/>
      <c r="AL11" s="516"/>
      <c r="AM11" s="510"/>
      <c r="AN11" s="205">
        <f>ROUND(CEILING(AR11*('Summary '!$J$4/100+1),5),0)-1</f>
        <v>334</v>
      </c>
      <c r="AO11" s="206">
        <f t="shared" ref="AO11" si="19">IF(P11=TRUE,-0.05,0)</f>
        <v>0</v>
      </c>
      <c r="AP11" s="206">
        <f t="shared" ref="AP11" si="20">IF(O11=TRUE,0.15,0)</f>
        <v>0</v>
      </c>
      <c r="AQ11" s="63"/>
      <c r="AR11" s="205">
        <v>274</v>
      </c>
      <c r="AS11" s="205"/>
      <c r="AT11" s="510"/>
      <c r="AU11" s="511"/>
      <c r="AV11" s="511">
        <f t="shared" ref="AV11" si="21">IF(OrderFormType="Wholesale",CEILING(AR11*ExchRate,ExchRateRoundUpTo),CEILING(AN11*ExchRate,ExchRateRoundUpTo)/1.22)</f>
        <v>274</v>
      </c>
      <c r="AW11" s="511">
        <f t="shared" ref="AW11" si="22">AV11*(1+AO11+AP11)</f>
        <v>274</v>
      </c>
      <c r="AX11" s="234"/>
      <c r="AY11" s="235"/>
      <c r="AZ11" s="236"/>
      <c r="BA11" s="249"/>
      <c r="BB11" s="238"/>
      <c r="BC11" s="239">
        <f>SUM(AX11:BB11)</f>
        <v>0</v>
      </c>
      <c r="BD11" s="210">
        <f>N11*BC11</f>
        <v>0</v>
      </c>
      <c r="BE11" s="512">
        <f>AV11*(1.05+AO11+AP11)</f>
        <v>287.7</v>
      </c>
      <c r="BF11" s="242"/>
      <c r="BG11" s="210">
        <f t="shared" ref="BG11" si="23">$N11*BF11</f>
        <v>0</v>
      </c>
      <c r="BH11" s="512">
        <f t="shared" si="8"/>
        <v>301.40000000000003</v>
      </c>
      <c r="BI11" s="400"/>
      <c r="BJ11" s="210">
        <f>N11*BI11</f>
        <v>0</v>
      </c>
      <c r="BK11" s="512">
        <f>AV11*(1.15+AO11+AP11)</f>
        <v>315.09999999999997</v>
      </c>
      <c r="BL11" s="400"/>
      <c r="BM11" s="210">
        <f>N11*BL11</f>
        <v>0</v>
      </c>
      <c r="BN11" s="512">
        <f>AV11*(1.2+AO11+AP11)</f>
        <v>328.8</v>
      </c>
      <c r="BO11" s="397">
        <f>(AD11*AW11)+(BC11*BE11)+(BF11*BH11)+(BI11*BK11)+(BL11*BN11)</f>
        <v>0</v>
      </c>
      <c r="BP11" s="210">
        <f>AD11+BC11+BF11+BI11+BL11</f>
        <v>0</v>
      </c>
      <c r="BQ11" s="210">
        <f>N11*BP11</f>
        <v>0</v>
      </c>
      <c r="BR11" s="215">
        <v>2696</v>
      </c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</row>
    <row r="12" spans="1:283" ht="13.5" customHeight="1">
      <c r="A12" s="210" t="str">
        <f t="shared" ref="A12" si="24">"RE7"&amp;REPT(0,4-LEN(BR12))&amp;BR12</f>
        <v>RE72697</v>
      </c>
      <c r="B12" s="247" t="s">
        <v>1862</v>
      </c>
      <c r="C12" s="247" t="s">
        <v>1868</v>
      </c>
      <c r="D12" s="247" t="s">
        <v>1504</v>
      </c>
      <c r="E12" s="399"/>
      <c r="F12" s="263"/>
      <c r="G12" s="658" t="s">
        <v>2189</v>
      </c>
      <c r="H12" s="263"/>
      <c r="I12" s="263" t="s">
        <v>1822</v>
      </c>
      <c r="J12" s="263" t="s">
        <v>1796</v>
      </c>
      <c r="K12" s="263" t="s">
        <v>1797</v>
      </c>
      <c r="L12" s="263" t="s">
        <v>1813</v>
      </c>
      <c r="M12" s="262">
        <v>1.29</v>
      </c>
      <c r="N12" s="210">
        <v>1</v>
      </c>
      <c r="O12" s="210"/>
      <c r="P12" s="210"/>
      <c r="Q12" s="224"/>
      <c r="R12" s="195"/>
      <c r="S12" s="196"/>
      <c r="T12" s="197"/>
      <c r="U12" s="198"/>
      <c r="V12" s="199"/>
      <c r="W12" s="200"/>
      <c r="X12" s="201"/>
      <c r="Y12" s="202"/>
      <c r="Z12" s="203"/>
      <c r="AA12" s="204"/>
      <c r="AB12" s="242"/>
      <c r="AC12" s="242"/>
      <c r="AD12" s="213">
        <f t="shared" si="10"/>
        <v>0</v>
      </c>
      <c r="AE12" s="214">
        <f t="shared" ref="AE12" si="25">N12*AD12</f>
        <v>0</v>
      </c>
      <c r="AF12" s="205"/>
      <c r="AG12" s="205"/>
      <c r="AH12" s="206"/>
      <c r="AI12" s="205"/>
      <c r="AJ12" s="509"/>
      <c r="AK12" s="509"/>
      <c r="AL12" s="516"/>
      <c r="AM12" s="510"/>
      <c r="AN12" s="205">
        <f>ROUND(CEILING(AR12*('Summary '!$J$4/100+1),5),0)-1</f>
        <v>324</v>
      </c>
      <c r="AO12" s="206">
        <f t="shared" ref="AO12" si="26">IF(P12=TRUE,-0.05,0)</f>
        <v>0</v>
      </c>
      <c r="AP12" s="206">
        <f t="shared" ref="AP12" si="27">IF(O12=TRUE,0.15,0)</f>
        <v>0</v>
      </c>
      <c r="AQ12" s="63"/>
      <c r="AR12" s="205">
        <v>264</v>
      </c>
      <c r="AS12" s="205"/>
      <c r="AT12" s="510"/>
      <c r="AU12" s="511"/>
      <c r="AV12" s="511">
        <f t="shared" ref="AV12" si="28">IF(OrderFormType="Wholesale",CEILING(AR12*ExchRate,ExchRateRoundUpTo),CEILING(AN12*ExchRate,ExchRateRoundUpTo)/1.22)</f>
        <v>264</v>
      </c>
      <c r="AW12" s="511">
        <f t="shared" ref="AW12" si="29">AV12*(1+AO12+AP12)</f>
        <v>264</v>
      </c>
      <c r="AX12" s="234"/>
      <c r="AY12" s="235"/>
      <c r="AZ12" s="236"/>
      <c r="BA12" s="249"/>
      <c r="BB12" s="238"/>
      <c r="BC12" s="239">
        <f>SUM(AX12:BB12)</f>
        <v>0</v>
      </c>
      <c r="BD12" s="210">
        <f>N12*BC12</f>
        <v>0</v>
      </c>
      <c r="BE12" s="512">
        <f>AV12*(1.05+AO12+AP12)</f>
        <v>277.2</v>
      </c>
      <c r="BF12" s="242"/>
      <c r="BG12" s="210">
        <f t="shared" ref="BG12" si="30">$N12*BF12</f>
        <v>0</v>
      </c>
      <c r="BH12" s="512">
        <f t="shared" si="8"/>
        <v>290.40000000000003</v>
      </c>
      <c r="BI12" s="400"/>
      <c r="BJ12" s="210">
        <f>N12*BI12</f>
        <v>0</v>
      </c>
      <c r="BK12" s="512">
        <f>AV12*(1.15+AO12+AP12)</f>
        <v>303.59999999999997</v>
      </c>
      <c r="BL12" s="400"/>
      <c r="BM12" s="210">
        <f>N12*BL12</f>
        <v>0</v>
      </c>
      <c r="BN12" s="512">
        <f>AV12*(1.2+AO12+AP12)</f>
        <v>316.8</v>
      </c>
      <c r="BO12" s="397">
        <f>(AD12*AW12)+(BC12*BE12)+(BF12*BH12)+(BI12*BK12)+(BL12*BN12)</f>
        <v>0</v>
      </c>
      <c r="BP12" s="210">
        <f>AD12+BC12+BF12+BI12+BL12</f>
        <v>0</v>
      </c>
      <c r="BQ12" s="210">
        <f>N12*BP12</f>
        <v>0</v>
      </c>
      <c r="BR12" s="215">
        <v>2697</v>
      </c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</row>
    <row r="13" spans="1:283" ht="17">
      <c r="A13" s="272"/>
      <c r="B13" s="252"/>
      <c r="C13" s="294" t="s">
        <v>1304</v>
      </c>
      <c r="D13" s="252"/>
      <c r="E13" s="252"/>
      <c r="F13" s="253"/>
      <c r="G13" s="253"/>
      <c r="H13" s="253"/>
      <c r="I13" s="253"/>
      <c r="J13" s="253"/>
      <c r="K13" s="253"/>
      <c r="L13" s="253"/>
      <c r="M13" s="253"/>
      <c r="N13" s="254"/>
      <c r="O13" s="254"/>
      <c r="P13" s="254"/>
      <c r="Q13" s="255"/>
      <c r="R13" s="255"/>
      <c r="S13" s="255"/>
      <c r="T13" s="255"/>
      <c r="U13" s="256"/>
      <c r="V13" s="255"/>
      <c r="W13" s="255"/>
      <c r="X13" s="257"/>
      <c r="Y13" s="255"/>
      <c r="Z13" s="257"/>
      <c r="AA13" s="257"/>
      <c r="AB13" s="260"/>
      <c r="AC13" s="260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9"/>
      <c r="AT13" s="259"/>
      <c r="AU13" s="259"/>
      <c r="AV13" s="259"/>
      <c r="AW13" s="259"/>
      <c r="AX13" s="260"/>
      <c r="AY13" s="260"/>
      <c r="AZ13" s="260"/>
      <c r="BA13" s="261"/>
      <c r="BB13" s="260"/>
      <c r="BC13" s="273"/>
      <c r="BD13" s="273"/>
      <c r="BE13" s="274"/>
      <c r="BF13" s="260"/>
      <c r="BG13" s="273"/>
      <c r="BH13" s="274"/>
      <c r="BI13" s="529"/>
      <c r="BJ13" s="273"/>
      <c r="BK13" s="274"/>
      <c r="BL13" s="529"/>
      <c r="BM13" s="273"/>
      <c r="BN13" s="274"/>
      <c r="BO13" s="274"/>
      <c r="BP13" s="254"/>
      <c r="BQ13" s="254"/>
      <c r="BR13" s="275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</row>
    <row r="14" spans="1:283" ht="13.5" customHeight="1">
      <c r="A14" s="210" t="str">
        <f t="shared" ref="A14:A21" si="31">"RE7"&amp;REPT(0,4-LEN(BR14))&amp;BR14</f>
        <v>RE72409</v>
      </c>
      <c r="B14" s="247" t="s">
        <v>1304</v>
      </c>
      <c r="C14" s="247" t="s">
        <v>1305</v>
      </c>
      <c r="D14" s="247" t="s">
        <v>65</v>
      </c>
      <c r="E14" s="399"/>
      <c r="F14" s="263" t="s">
        <v>1762</v>
      </c>
      <c r="G14" s="658" t="s">
        <v>2190</v>
      </c>
      <c r="H14" s="263" t="s">
        <v>95</v>
      </c>
      <c r="I14" s="262" t="s">
        <v>592</v>
      </c>
      <c r="J14" s="263" t="s">
        <v>1796</v>
      </c>
      <c r="K14" s="263" t="s">
        <v>1797</v>
      </c>
      <c r="L14" s="263" t="s">
        <v>1799</v>
      </c>
      <c r="M14" s="262">
        <v>0.65</v>
      </c>
      <c r="N14" s="210">
        <v>1</v>
      </c>
      <c r="O14" s="568" t="s">
        <v>1306</v>
      </c>
      <c r="P14" s="210"/>
      <c r="Q14" s="224"/>
      <c r="R14" s="195"/>
      <c r="S14" s="196"/>
      <c r="T14" s="197"/>
      <c r="U14" s="198"/>
      <c r="V14" s="199"/>
      <c r="W14" s="200"/>
      <c r="X14" s="201"/>
      <c r="Y14" s="202"/>
      <c r="Z14" s="203"/>
      <c r="AA14" s="204"/>
      <c r="AB14" s="242"/>
      <c r="AC14" s="242"/>
      <c r="AD14" s="213">
        <f t="shared" si="10"/>
        <v>0</v>
      </c>
      <c r="AE14" s="214">
        <f t="shared" ref="AE14:AE21" si="32">N14*AD14</f>
        <v>0</v>
      </c>
      <c r="AF14" s="205"/>
      <c r="AG14" s="205"/>
      <c r="AH14" s="206"/>
      <c r="AI14" s="205"/>
      <c r="AJ14" s="509"/>
      <c r="AK14" s="509"/>
      <c r="AL14" s="516"/>
      <c r="AM14" s="510"/>
      <c r="AN14" s="205">
        <f>ROUND(CEILING(AR14*('Summary '!$J$4/100+1),5),0)-1</f>
        <v>239</v>
      </c>
      <c r="AO14" s="206">
        <f t="shared" ref="AO14:AO53" si="33">IF(P14=TRUE,-0.05,0)</f>
        <v>0</v>
      </c>
      <c r="AP14" s="206">
        <f t="shared" ref="AP14:AP53" si="34">IF(O14=TRUE,0.15,0)</f>
        <v>0</v>
      </c>
      <c r="AQ14" s="63"/>
      <c r="AR14" s="205">
        <v>194</v>
      </c>
      <c r="AS14" s="205"/>
      <c r="AT14" s="510"/>
      <c r="AU14" s="511"/>
      <c r="AV14" s="511">
        <f t="shared" ref="AV14:AV53" si="35">IF(OrderFormType="Wholesale",CEILING(AR14*ExchRate,ExchRateRoundUpTo),CEILING(AN14*ExchRate,ExchRateRoundUpTo)/1.22)</f>
        <v>194</v>
      </c>
      <c r="AW14" s="511">
        <f t="shared" ref="AW14:AW53" si="36">AV14*(1+AO14+AP14)</f>
        <v>194</v>
      </c>
      <c r="AX14" s="234"/>
      <c r="AY14" s="235"/>
      <c r="AZ14" s="236"/>
      <c r="BA14" s="249"/>
      <c r="BB14" s="238"/>
      <c r="BC14" s="239">
        <f t="shared" ref="BC14:BC53" si="37">SUM(AX14:BB14)</f>
        <v>0</v>
      </c>
      <c r="BD14" s="210">
        <f t="shared" ref="BD14:BD53" si="38">N14*BC14</f>
        <v>0</v>
      </c>
      <c r="BE14" s="512">
        <f t="shared" ref="BE14:BE41" si="39">AV14*(1.05+AO14+AP14)</f>
        <v>203.70000000000002</v>
      </c>
      <c r="BF14" s="242"/>
      <c r="BG14" s="210">
        <f>$N14*BF14</f>
        <v>0</v>
      </c>
      <c r="BH14" s="512">
        <f>$AV14*(1.1+$AO14+$AP14)</f>
        <v>213.4</v>
      </c>
      <c r="BI14" s="400"/>
      <c r="BJ14" s="210">
        <f t="shared" ref="BJ14:BJ53" si="40">N14*BI14</f>
        <v>0</v>
      </c>
      <c r="BK14" s="512">
        <f t="shared" ref="BK14:BK53" si="41">AV14*(1.15+AO14+AP14)</f>
        <v>223.1</v>
      </c>
      <c r="BL14" s="400"/>
      <c r="BM14" s="210">
        <f t="shared" ref="BM14:BM53" si="42">N14*BL14</f>
        <v>0</v>
      </c>
      <c r="BN14" s="512">
        <f t="shared" ref="BN14:BN53" si="43">AV14*(1.2+AO14+AP14)</f>
        <v>232.79999999999998</v>
      </c>
      <c r="BO14" s="397">
        <f t="shared" ref="BO14:BO53" si="44">(AD14*AW14)+(BC14*BE14)+(BF14*BH14)+(BI14*BK14)+(BL14*BN14)</f>
        <v>0</v>
      </c>
      <c r="BP14" s="210">
        <f t="shared" ref="BP14:BP53" si="45">AD14+BC14+BF14+BI14+BL14</f>
        <v>0</v>
      </c>
      <c r="BQ14" s="210">
        <f t="shared" ref="BQ14:BQ53" si="46">N14*BP14</f>
        <v>0</v>
      </c>
      <c r="BR14" s="215">
        <v>2409</v>
      </c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</row>
    <row r="15" spans="1:283" ht="13.5" customHeight="1">
      <c r="A15" s="210" t="str">
        <f t="shared" si="31"/>
        <v>RE72410</v>
      </c>
      <c r="B15" s="247" t="s">
        <v>1304</v>
      </c>
      <c r="C15" s="247" t="s">
        <v>1307</v>
      </c>
      <c r="D15" s="247" t="s">
        <v>65</v>
      </c>
      <c r="E15" s="399"/>
      <c r="F15" s="263" t="s">
        <v>1763</v>
      </c>
      <c r="G15" s="658" t="s">
        <v>2191</v>
      </c>
      <c r="H15" s="262" t="s">
        <v>74</v>
      </c>
      <c r="I15" s="262" t="s">
        <v>592</v>
      </c>
      <c r="J15" s="263" t="s">
        <v>1796</v>
      </c>
      <c r="K15" s="263" t="s">
        <v>1797</v>
      </c>
      <c r="L15" s="263" t="s">
        <v>1799</v>
      </c>
      <c r="M15" s="262">
        <v>0.73</v>
      </c>
      <c r="N15" s="210">
        <v>1</v>
      </c>
      <c r="O15" s="210"/>
      <c r="P15" s="210"/>
      <c r="Q15" s="224"/>
      <c r="R15" s="195"/>
      <c r="S15" s="196"/>
      <c r="T15" s="197"/>
      <c r="U15" s="198"/>
      <c r="V15" s="199"/>
      <c r="W15" s="200"/>
      <c r="X15" s="201"/>
      <c r="Y15" s="202"/>
      <c r="Z15" s="203"/>
      <c r="AA15" s="204"/>
      <c r="AB15" s="242"/>
      <c r="AC15" s="242"/>
      <c r="AD15" s="213">
        <f t="shared" si="10"/>
        <v>0</v>
      </c>
      <c r="AE15" s="214">
        <f t="shared" si="32"/>
        <v>0</v>
      </c>
      <c r="AF15" s="205"/>
      <c r="AG15" s="205"/>
      <c r="AH15" s="206"/>
      <c r="AI15" s="205"/>
      <c r="AJ15" s="509"/>
      <c r="AK15" s="509"/>
      <c r="AL15" s="516"/>
      <c r="AM15" s="510"/>
      <c r="AN15" s="205">
        <f>ROUND(CEILING(AR15*('Summary '!$J$4/100+1),5),0)-1</f>
        <v>264</v>
      </c>
      <c r="AO15" s="206">
        <f t="shared" si="33"/>
        <v>0</v>
      </c>
      <c r="AP15" s="206">
        <f t="shared" si="34"/>
        <v>0</v>
      </c>
      <c r="AQ15" s="63"/>
      <c r="AR15" s="205">
        <v>214</v>
      </c>
      <c r="AS15" s="205"/>
      <c r="AT15" s="510"/>
      <c r="AU15" s="511"/>
      <c r="AV15" s="511">
        <f t="shared" si="35"/>
        <v>214</v>
      </c>
      <c r="AW15" s="511">
        <f t="shared" si="36"/>
        <v>214</v>
      </c>
      <c r="AX15" s="234"/>
      <c r="AY15" s="235"/>
      <c r="AZ15" s="236"/>
      <c r="BA15" s="249"/>
      <c r="BB15" s="238"/>
      <c r="BC15" s="239">
        <f t="shared" si="37"/>
        <v>0</v>
      </c>
      <c r="BD15" s="210">
        <f t="shared" si="38"/>
        <v>0</v>
      </c>
      <c r="BE15" s="512">
        <f t="shared" si="39"/>
        <v>224.70000000000002</v>
      </c>
      <c r="BF15" s="242"/>
      <c r="BG15" s="210">
        <f t="shared" ref="BG15:BG53" si="47">$N15*BF15</f>
        <v>0</v>
      </c>
      <c r="BH15" s="512">
        <f t="shared" ref="BH15:BH53" si="48">$AV15*(1.1+$AO15+$AP15)</f>
        <v>235.4</v>
      </c>
      <c r="BI15" s="400"/>
      <c r="BJ15" s="210">
        <f t="shared" si="40"/>
        <v>0</v>
      </c>
      <c r="BK15" s="512">
        <f t="shared" si="41"/>
        <v>246.1</v>
      </c>
      <c r="BL15" s="400"/>
      <c r="BM15" s="210">
        <f t="shared" si="42"/>
        <v>0</v>
      </c>
      <c r="BN15" s="512">
        <f t="shared" si="43"/>
        <v>256.8</v>
      </c>
      <c r="BO15" s="397">
        <f t="shared" si="44"/>
        <v>0</v>
      </c>
      <c r="BP15" s="210">
        <f t="shared" si="45"/>
        <v>0</v>
      </c>
      <c r="BQ15" s="210">
        <f t="shared" si="46"/>
        <v>0</v>
      </c>
      <c r="BR15" s="215">
        <v>2410</v>
      </c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</row>
    <row r="16" spans="1:283" ht="13.5" customHeight="1">
      <c r="A16" s="210" t="str">
        <f t="shared" si="31"/>
        <v>RE72411</v>
      </c>
      <c r="B16" s="247" t="s">
        <v>1304</v>
      </c>
      <c r="C16" s="247" t="s">
        <v>1308</v>
      </c>
      <c r="D16" s="247" t="s">
        <v>65</v>
      </c>
      <c r="E16" s="399"/>
      <c r="F16" s="263" t="s">
        <v>1763</v>
      </c>
      <c r="G16" s="658" t="s">
        <v>2192</v>
      </c>
      <c r="H16" s="262" t="s">
        <v>74</v>
      </c>
      <c r="I16" s="262" t="s">
        <v>592</v>
      </c>
      <c r="J16" s="263" t="s">
        <v>1796</v>
      </c>
      <c r="K16" s="263" t="s">
        <v>1797</v>
      </c>
      <c r="L16" s="263" t="s">
        <v>1799</v>
      </c>
      <c r="M16" s="262">
        <v>1.1000000000000001</v>
      </c>
      <c r="N16" s="210">
        <v>1</v>
      </c>
      <c r="O16" s="210"/>
      <c r="P16" s="210"/>
      <c r="Q16" s="224"/>
      <c r="R16" s="195"/>
      <c r="S16" s="196"/>
      <c r="T16" s="197"/>
      <c r="U16" s="198"/>
      <c r="V16" s="199"/>
      <c r="W16" s="200"/>
      <c r="X16" s="201"/>
      <c r="Y16" s="202"/>
      <c r="Z16" s="203"/>
      <c r="AA16" s="204"/>
      <c r="AB16" s="242"/>
      <c r="AC16" s="242"/>
      <c r="AD16" s="213">
        <f t="shared" si="10"/>
        <v>0</v>
      </c>
      <c r="AE16" s="214">
        <f t="shared" si="32"/>
        <v>0</v>
      </c>
      <c r="AF16" s="205"/>
      <c r="AG16" s="205"/>
      <c r="AH16" s="206"/>
      <c r="AI16" s="205"/>
      <c r="AJ16" s="509"/>
      <c r="AK16" s="509"/>
      <c r="AL16" s="516"/>
      <c r="AM16" s="510"/>
      <c r="AN16" s="205">
        <f>ROUND(CEILING(AR16*('Summary '!$J$4/100+1),5),0)-1</f>
        <v>289</v>
      </c>
      <c r="AO16" s="206">
        <f t="shared" si="33"/>
        <v>0</v>
      </c>
      <c r="AP16" s="206">
        <f t="shared" si="34"/>
        <v>0</v>
      </c>
      <c r="AQ16" s="63"/>
      <c r="AR16" s="205">
        <v>234</v>
      </c>
      <c r="AS16" s="205"/>
      <c r="AT16" s="510"/>
      <c r="AU16" s="511"/>
      <c r="AV16" s="511">
        <f t="shared" si="35"/>
        <v>234</v>
      </c>
      <c r="AW16" s="511">
        <f t="shared" si="36"/>
        <v>234</v>
      </c>
      <c r="AX16" s="234"/>
      <c r="AY16" s="235"/>
      <c r="AZ16" s="236"/>
      <c r="BA16" s="249"/>
      <c r="BB16" s="238"/>
      <c r="BC16" s="239">
        <f t="shared" si="37"/>
        <v>0</v>
      </c>
      <c r="BD16" s="210">
        <f t="shared" si="38"/>
        <v>0</v>
      </c>
      <c r="BE16" s="512">
        <f t="shared" si="39"/>
        <v>245.70000000000002</v>
      </c>
      <c r="BF16" s="242"/>
      <c r="BG16" s="210">
        <f t="shared" si="47"/>
        <v>0</v>
      </c>
      <c r="BH16" s="512">
        <f t="shared" si="48"/>
        <v>257.40000000000003</v>
      </c>
      <c r="BI16" s="400"/>
      <c r="BJ16" s="210">
        <f t="shared" si="40"/>
        <v>0</v>
      </c>
      <c r="BK16" s="512">
        <f t="shared" si="41"/>
        <v>269.09999999999997</v>
      </c>
      <c r="BL16" s="400"/>
      <c r="BM16" s="210">
        <f t="shared" si="42"/>
        <v>0</v>
      </c>
      <c r="BN16" s="512">
        <f t="shared" si="43"/>
        <v>280.8</v>
      </c>
      <c r="BO16" s="397">
        <f t="shared" si="44"/>
        <v>0</v>
      </c>
      <c r="BP16" s="210">
        <f t="shared" si="45"/>
        <v>0</v>
      </c>
      <c r="BQ16" s="210">
        <f t="shared" si="46"/>
        <v>0</v>
      </c>
      <c r="BR16" s="215">
        <v>2411</v>
      </c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</row>
    <row r="17" spans="1:283" ht="13.5" customHeight="1">
      <c r="A17" s="210" t="str">
        <f t="shared" si="31"/>
        <v>RE72412</v>
      </c>
      <c r="B17" s="247" t="s">
        <v>1304</v>
      </c>
      <c r="C17" s="247" t="s">
        <v>1309</v>
      </c>
      <c r="D17" s="247" t="s">
        <v>65</v>
      </c>
      <c r="E17" s="399"/>
      <c r="F17" s="263" t="s">
        <v>1762</v>
      </c>
      <c r="G17" s="658" t="s">
        <v>2193</v>
      </c>
      <c r="H17" s="262" t="s">
        <v>74</v>
      </c>
      <c r="I17" s="262" t="s">
        <v>592</v>
      </c>
      <c r="J17" s="263" t="s">
        <v>1796</v>
      </c>
      <c r="K17" s="263" t="s">
        <v>1797</v>
      </c>
      <c r="L17" s="263" t="s">
        <v>1799</v>
      </c>
      <c r="M17" s="262">
        <v>1.3</v>
      </c>
      <c r="N17" s="210">
        <v>1</v>
      </c>
      <c r="O17" s="210"/>
      <c r="P17" s="210"/>
      <c r="Q17" s="224"/>
      <c r="R17" s="195"/>
      <c r="S17" s="196"/>
      <c r="T17" s="197"/>
      <c r="U17" s="198"/>
      <c r="V17" s="199"/>
      <c r="W17" s="200"/>
      <c r="X17" s="201"/>
      <c r="Y17" s="202"/>
      <c r="Z17" s="203"/>
      <c r="AA17" s="204"/>
      <c r="AB17" s="242"/>
      <c r="AC17" s="242"/>
      <c r="AD17" s="213">
        <f t="shared" si="10"/>
        <v>0</v>
      </c>
      <c r="AE17" s="214">
        <f t="shared" si="32"/>
        <v>0</v>
      </c>
      <c r="AF17" s="205"/>
      <c r="AG17" s="205"/>
      <c r="AH17" s="206"/>
      <c r="AI17" s="205"/>
      <c r="AJ17" s="509"/>
      <c r="AK17" s="509"/>
      <c r="AL17" s="516"/>
      <c r="AM17" s="510"/>
      <c r="AN17" s="205">
        <f>ROUND(CEILING(AR17*('Summary '!$J$4/100+1),5),0)-1</f>
        <v>299</v>
      </c>
      <c r="AO17" s="206">
        <f t="shared" si="33"/>
        <v>0</v>
      </c>
      <c r="AP17" s="206">
        <f t="shared" si="34"/>
        <v>0</v>
      </c>
      <c r="AQ17" s="63"/>
      <c r="AR17" s="205">
        <v>244</v>
      </c>
      <c r="AS17" s="205"/>
      <c r="AT17" s="510"/>
      <c r="AU17" s="511"/>
      <c r="AV17" s="511">
        <f t="shared" si="35"/>
        <v>244</v>
      </c>
      <c r="AW17" s="511">
        <f t="shared" si="36"/>
        <v>244</v>
      </c>
      <c r="AX17" s="234"/>
      <c r="AY17" s="235"/>
      <c r="AZ17" s="236"/>
      <c r="BA17" s="249"/>
      <c r="BB17" s="238"/>
      <c r="BC17" s="239">
        <f t="shared" si="37"/>
        <v>0</v>
      </c>
      <c r="BD17" s="210">
        <f t="shared" si="38"/>
        <v>0</v>
      </c>
      <c r="BE17" s="512">
        <f t="shared" si="39"/>
        <v>256.2</v>
      </c>
      <c r="BF17" s="242"/>
      <c r="BG17" s="210">
        <f t="shared" si="47"/>
        <v>0</v>
      </c>
      <c r="BH17" s="512">
        <f t="shared" si="48"/>
        <v>268.40000000000003</v>
      </c>
      <c r="BI17" s="400"/>
      <c r="BJ17" s="210">
        <f t="shared" si="40"/>
        <v>0</v>
      </c>
      <c r="BK17" s="512">
        <f t="shared" si="41"/>
        <v>280.59999999999997</v>
      </c>
      <c r="BL17" s="400"/>
      <c r="BM17" s="210">
        <f t="shared" si="42"/>
        <v>0</v>
      </c>
      <c r="BN17" s="512">
        <f t="shared" si="43"/>
        <v>292.8</v>
      </c>
      <c r="BO17" s="397">
        <f t="shared" si="44"/>
        <v>0</v>
      </c>
      <c r="BP17" s="210">
        <f t="shared" si="45"/>
        <v>0</v>
      </c>
      <c r="BQ17" s="210">
        <f t="shared" si="46"/>
        <v>0</v>
      </c>
      <c r="BR17" s="215">
        <v>2412</v>
      </c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</row>
    <row r="18" spans="1:283" ht="13.5" customHeight="1">
      <c r="A18" s="210" t="str">
        <f t="shared" si="31"/>
        <v>RE72413</v>
      </c>
      <c r="B18" s="247" t="s">
        <v>1304</v>
      </c>
      <c r="C18" s="247" t="s">
        <v>1310</v>
      </c>
      <c r="D18" s="247" t="s">
        <v>65</v>
      </c>
      <c r="E18" s="399"/>
      <c r="F18" s="263" t="s">
        <v>1762</v>
      </c>
      <c r="G18" s="658" t="s">
        <v>2194</v>
      </c>
      <c r="H18" s="263" t="s">
        <v>95</v>
      </c>
      <c r="I18" s="262" t="s">
        <v>592</v>
      </c>
      <c r="J18" s="263" t="s">
        <v>1796</v>
      </c>
      <c r="K18" s="263" t="s">
        <v>1797</v>
      </c>
      <c r="L18" s="263" t="s">
        <v>1799</v>
      </c>
      <c r="M18" s="262">
        <v>1.48</v>
      </c>
      <c r="N18" s="210">
        <v>1</v>
      </c>
      <c r="O18" s="210"/>
      <c r="P18" s="210"/>
      <c r="Q18" s="224"/>
      <c r="R18" s="195"/>
      <c r="S18" s="196"/>
      <c r="T18" s="197"/>
      <c r="U18" s="198"/>
      <c r="V18" s="199"/>
      <c r="W18" s="200"/>
      <c r="X18" s="201"/>
      <c r="Y18" s="202"/>
      <c r="Z18" s="203"/>
      <c r="AA18" s="204"/>
      <c r="AB18" s="242"/>
      <c r="AC18" s="242"/>
      <c r="AD18" s="213">
        <f t="shared" si="10"/>
        <v>0</v>
      </c>
      <c r="AE18" s="214">
        <f t="shared" si="32"/>
        <v>0</v>
      </c>
      <c r="AF18" s="205"/>
      <c r="AG18" s="205"/>
      <c r="AH18" s="206"/>
      <c r="AI18" s="205"/>
      <c r="AJ18" s="509"/>
      <c r="AK18" s="509"/>
      <c r="AL18" s="516"/>
      <c r="AM18" s="510"/>
      <c r="AN18" s="205">
        <f>ROUND(CEILING(AR18*('Summary '!$J$4/100+1),5),0)-1</f>
        <v>304</v>
      </c>
      <c r="AO18" s="206">
        <f t="shared" si="33"/>
        <v>0</v>
      </c>
      <c r="AP18" s="206">
        <f t="shared" si="34"/>
        <v>0</v>
      </c>
      <c r="AQ18" s="63"/>
      <c r="AR18" s="205">
        <v>249</v>
      </c>
      <c r="AS18" s="205"/>
      <c r="AT18" s="510"/>
      <c r="AU18" s="511"/>
      <c r="AV18" s="511">
        <f t="shared" si="35"/>
        <v>249</v>
      </c>
      <c r="AW18" s="511">
        <f t="shared" si="36"/>
        <v>249</v>
      </c>
      <c r="AX18" s="234"/>
      <c r="AY18" s="235"/>
      <c r="AZ18" s="236"/>
      <c r="BA18" s="249"/>
      <c r="BB18" s="238"/>
      <c r="BC18" s="239">
        <f t="shared" si="37"/>
        <v>0</v>
      </c>
      <c r="BD18" s="210">
        <f t="shared" si="38"/>
        <v>0</v>
      </c>
      <c r="BE18" s="512">
        <f t="shared" si="39"/>
        <v>261.45</v>
      </c>
      <c r="BF18" s="242"/>
      <c r="BG18" s="210">
        <f t="shared" si="47"/>
        <v>0</v>
      </c>
      <c r="BH18" s="512">
        <f t="shared" si="48"/>
        <v>273.90000000000003</v>
      </c>
      <c r="BI18" s="400"/>
      <c r="BJ18" s="210">
        <f t="shared" si="40"/>
        <v>0</v>
      </c>
      <c r="BK18" s="512">
        <f t="shared" si="41"/>
        <v>286.34999999999997</v>
      </c>
      <c r="BL18" s="400"/>
      <c r="BM18" s="210">
        <f t="shared" si="42"/>
        <v>0</v>
      </c>
      <c r="BN18" s="512">
        <f t="shared" si="43"/>
        <v>298.8</v>
      </c>
      <c r="BO18" s="397">
        <f t="shared" si="44"/>
        <v>0</v>
      </c>
      <c r="BP18" s="210">
        <f t="shared" si="45"/>
        <v>0</v>
      </c>
      <c r="BQ18" s="210">
        <f t="shared" si="46"/>
        <v>0</v>
      </c>
      <c r="BR18" s="215">
        <v>2413</v>
      </c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</row>
    <row r="19" spans="1:283" ht="13.5" customHeight="1">
      <c r="A19" s="210" t="str">
        <f t="shared" si="31"/>
        <v>RE72414</v>
      </c>
      <c r="B19" s="247" t="s">
        <v>1304</v>
      </c>
      <c r="C19" s="247" t="s">
        <v>1311</v>
      </c>
      <c r="D19" s="247" t="s">
        <v>65</v>
      </c>
      <c r="E19" s="399"/>
      <c r="F19" s="263" t="s">
        <v>1762</v>
      </c>
      <c r="G19" s="658" t="s">
        <v>2195</v>
      </c>
      <c r="H19" s="263" t="s">
        <v>95</v>
      </c>
      <c r="I19" s="262" t="s">
        <v>592</v>
      </c>
      <c r="J19" s="263" t="s">
        <v>1796</v>
      </c>
      <c r="K19" s="263" t="s">
        <v>1797</v>
      </c>
      <c r="L19" s="263" t="s">
        <v>1799</v>
      </c>
      <c r="M19" s="262">
        <v>1.48</v>
      </c>
      <c r="N19" s="210">
        <v>1</v>
      </c>
      <c r="O19" s="210"/>
      <c r="P19" s="210"/>
      <c r="Q19" s="224"/>
      <c r="R19" s="195"/>
      <c r="S19" s="196"/>
      <c r="T19" s="197"/>
      <c r="U19" s="198"/>
      <c r="V19" s="199"/>
      <c r="W19" s="200"/>
      <c r="X19" s="201"/>
      <c r="Y19" s="202"/>
      <c r="Z19" s="203"/>
      <c r="AA19" s="204"/>
      <c r="AB19" s="242"/>
      <c r="AC19" s="242"/>
      <c r="AD19" s="213">
        <f t="shared" si="10"/>
        <v>0</v>
      </c>
      <c r="AE19" s="214">
        <f t="shared" si="32"/>
        <v>0</v>
      </c>
      <c r="AF19" s="205"/>
      <c r="AG19" s="205"/>
      <c r="AH19" s="206"/>
      <c r="AI19" s="205"/>
      <c r="AJ19" s="509"/>
      <c r="AK19" s="509"/>
      <c r="AL19" s="516"/>
      <c r="AM19" s="510"/>
      <c r="AN19" s="205">
        <f>ROUND(CEILING(AR19*('Summary '!$J$4/100+1),5),0)-1</f>
        <v>304</v>
      </c>
      <c r="AO19" s="206">
        <f t="shared" si="33"/>
        <v>0</v>
      </c>
      <c r="AP19" s="206">
        <f t="shared" si="34"/>
        <v>0</v>
      </c>
      <c r="AQ19" s="63"/>
      <c r="AR19" s="205">
        <v>249</v>
      </c>
      <c r="AS19" s="205"/>
      <c r="AT19" s="510"/>
      <c r="AU19" s="511"/>
      <c r="AV19" s="511">
        <f t="shared" si="35"/>
        <v>249</v>
      </c>
      <c r="AW19" s="511">
        <f t="shared" si="36"/>
        <v>249</v>
      </c>
      <c r="AX19" s="234"/>
      <c r="AY19" s="235"/>
      <c r="AZ19" s="236"/>
      <c r="BA19" s="249"/>
      <c r="BB19" s="238"/>
      <c r="BC19" s="239">
        <f t="shared" si="37"/>
        <v>0</v>
      </c>
      <c r="BD19" s="210">
        <f t="shared" si="38"/>
        <v>0</v>
      </c>
      <c r="BE19" s="512">
        <f t="shared" si="39"/>
        <v>261.45</v>
      </c>
      <c r="BF19" s="242"/>
      <c r="BG19" s="210">
        <f t="shared" si="47"/>
        <v>0</v>
      </c>
      <c r="BH19" s="512">
        <f t="shared" si="48"/>
        <v>273.90000000000003</v>
      </c>
      <c r="BI19" s="400"/>
      <c r="BJ19" s="210">
        <f t="shared" si="40"/>
        <v>0</v>
      </c>
      <c r="BK19" s="512">
        <f t="shared" si="41"/>
        <v>286.34999999999997</v>
      </c>
      <c r="BL19" s="400"/>
      <c r="BM19" s="210">
        <f t="shared" si="42"/>
        <v>0</v>
      </c>
      <c r="BN19" s="512">
        <f t="shared" si="43"/>
        <v>298.8</v>
      </c>
      <c r="BO19" s="397">
        <f t="shared" si="44"/>
        <v>0</v>
      </c>
      <c r="BP19" s="210">
        <f t="shared" si="45"/>
        <v>0</v>
      </c>
      <c r="BQ19" s="210">
        <f t="shared" si="46"/>
        <v>0</v>
      </c>
      <c r="BR19" s="215">
        <v>2414</v>
      </c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</row>
    <row r="20" spans="1:283" ht="13.5" customHeight="1">
      <c r="A20" s="210" t="str">
        <f t="shared" si="31"/>
        <v>RE72415</v>
      </c>
      <c r="B20" s="247" t="s">
        <v>1304</v>
      </c>
      <c r="C20" s="247" t="s">
        <v>1312</v>
      </c>
      <c r="D20" s="247" t="s">
        <v>65</v>
      </c>
      <c r="E20" s="399"/>
      <c r="F20" s="263" t="s">
        <v>1762</v>
      </c>
      <c r="G20" s="658" t="s">
        <v>2196</v>
      </c>
      <c r="H20" s="263" t="s">
        <v>95</v>
      </c>
      <c r="I20" s="262" t="s">
        <v>592</v>
      </c>
      <c r="J20" s="263" t="s">
        <v>1796</v>
      </c>
      <c r="K20" s="263" t="s">
        <v>1797</v>
      </c>
      <c r="L20" s="263" t="s">
        <v>1799</v>
      </c>
      <c r="M20" s="262">
        <v>1.35</v>
      </c>
      <c r="N20" s="210">
        <v>1</v>
      </c>
      <c r="O20" s="210"/>
      <c r="P20" s="210"/>
      <c r="Q20" s="224"/>
      <c r="R20" s="195"/>
      <c r="S20" s="196"/>
      <c r="T20" s="197"/>
      <c r="U20" s="198"/>
      <c r="V20" s="199"/>
      <c r="W20" s="200"/>
      <c r="X20" s="201"/>
      <c r="Y20" s="202"/>
      <c r="Z20" s="203"/>
      <c r="AA20" s="204"/>
      <c r="AB20" s="242"/>
      <c r="AC20" s="242"/>
      <c r="AD20" s="213">
        <f t="shared" si="10"/>
        <v>0</v>
      </c>
      <c r="AE20" s="214">
        <f t="shared" si="32"/>
        <v>0</v>
      </c>
      <c r="AF20" s="205"/>
      <c r="AG20" s="205"/>
      <c r="AH20" s="206"/>
      <c r="AI20" s="205"/>
      <c r="AJ20" s="509"/>
      <c r="AK20" s="509"/>
      <c r="AL20" s="516"/>
      <c r="AM20" s="510"/>
      <c r="AN20" s="205">
        <f>ROUND(CEILING(AR20*('Summary '!$J$4/100+1),5),0)-1</f>
        <v>299</v>
      </c>
      <c r="AO20" s="206">
        <f t="shared" si="33"/>
        <v>0</v>
      </c>
      <c r="AP20" s="206">
        <f t="shared" si="34"/>
        <v>0</v>
      </c>
      <c r="AQ20" s="63"/>
      <c r="AR20" s="205">
        <v>244</v>
      </c>
      <c r="AS20" s="205"/>
      <c r="AT20" s="510"/>
      <c r="AU20" s="511"/>
      <c r="AV20" s="511">
        <f t="shared" si="35"/>
        <v>244</v>
      </c>
      <c r="AW20" s="511">
        <f t="shared" si="36"/>
        <v>244</v>
      </c>
      <c r="AX20" s="234"/>
      <c r="AY20" s="235"/>
      <c r="AZ20" s="236"/>
      <c r="BA20" s="249"/>
      <c r="BB20" s="238"/>
      <c r="BC20" s="239">
        <f t="shared" si="37"/>
        <v>0</v>
      </c>
      <c r="BD20" s="210">
        <f t="shared" si="38"/>
        <v>0</v>
      </c>
      <c r="BE20" s="512">
        <f t="shared" si="39"/>
        <v>256.2</v>
      </c>
      <c r="BF20" s="242"/>
      <c r="BG20" s="210">
        <f t="shared" si="47"/>
        <v>0</v>
      </c>
      <c r="BH20" s="512">
        <f t="shared" si="48"/>
        <v>268.40000000000003</v>
      </c>
      <c r="BI20" s="400"/>
      <c r="BJ20" s="210">
        <f t="shared" si="40"/>
        <v>0</v>
      </c>
      <c r="BK20" s="512">
        <f t="shared" si="41"/>
        <v>280.59999999999997</v>
      </c>
      <c r="BL20" s="400"/>
      <c r="BM20" s="210">
        <f t="shared" si="42"/>
        <v>0</v>
      </c>
      <c r="BN20" s="512">
        <f t="shared" si="43"/>
        <v>292.8</v>
      </c>
      <c r="BO20" s="397">
        <f t="shared" si="44"/>
        <v>0</v>
      </c>
      <c r="BP20" s="210">
        <f t="shared" si="45"/>
        <v>0</v>
      </c>
      <c r="BQ20" s="210">
        <f t="shared" si="46"/>
        <v>0</v>
      </c>
      <c r="BR20" s="215">
        <v>2415</v>
      </c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</row>
    <row r="21" spans="1:283" ht="13.5" customHeight="1">
      <c r="A21" s="210" t="str">
        <f t="shared" si="31"/>
        <v>RE72416</v>
      </c>
      <c r="B21" s="247" t="s">
        <v>1304</v>
      </c>
      <c r="C21" s="247" t="s">
        <v>1313</v>
      </c>
      <c r="D21" s="247" t="s">
        <v>65</v>
      </c>
      <c r="E21" s="399"/>
      <c r="F21" s="263" t="s">
        <v>1762</v>
      </c>
      <c r="G21" s="658" t="s">
        <v>2197</v>
      </c>
      <c r="H21" s="263" t="s">
        <v>95</v>
      </c>
      <c r="I21" s="262" t="s">
        <v>592</v>
      </c>
      <c r="J21" s="263" t="s">
        <v>1796</v>
      </c>
      <c r="K21" s="263" t="s">
        <v>1797</v>
      </c>
      <c r="L21" s="263" t="s">
        <v>1799</v>
      </c>
      <c r="M21" s="262">
        <v>2.23</v>
      </c>
      <c r="N21" s="210">
        <v>1</v>
      </c>
      <c r="O21" s="210"/>
      <c r="P21" s="210"/>
      <c r="Q21" s="224"/>
      <c r="R21" s="195"/>
      <c r="S21" s="196"/>
      <c r="T21" s="197"/>
      <c r="U21" s="198"/>
      <c r="V21" s="199"/>
      <c r="W21" s="200"/>
      <c r="X21" s="201"/>
      <c r="Y21" s="202"/>
      <c r="Z21" s="203"/>
      <c r="AA21" s="204"/>
      <c r="AB21" s="242"/>
      <c r="AC21" s="242"/>
      <c r="AD21" s="213">
        <f t="shared" si="10"/>
        <v>0</v>
      </c>
      <c r="AE21" s="214">
        <f t="shared" si="32"/>
        <v>0</v>
      </c>
      <c r="AF21" s="205"/>
      <c r="AG21" s="205"/>
      <c r="AH21" s="206"/>
      <c r="AI21" s="205"/>
      <c r="AJ21" s="509"/>
      <c r="AK21" s="509"/>
      <c r="AL21" s="516"/>
      <c r="AM21" s="510"/>
      <c r="AN21" s="205">
        <f>ROUND(CEILING(AR21*('Summary '!$J$4/100+1),5),0)-1</f>
        <v>309</v>
      </c>
      <c r="AO21" s="206">
        <f t="shared" si="33"/>
        <v>0</v>
      </c>
      <c r="AP21" s="206">
        <f t="shared" si="34"/>
        <v>0</v>
      </c>
      <c r="AQ21" s="63"/>
      <c r="AR21" s="205">
        <v>254</v>
      </c>
      <c r="AS21" s="205"/>
      <c r="AT21" s="510"/>
      <c r="AU21" s="511"/>
      <c r="AV21" s="511">
        <f t="shared" si="35"/>
        <v>254</v>
      </c>
      <c r="AW21" s="511">
        <f t="shared" si="36"/>
        <v>254</v>
      </c>
      <c r="AX21" s="234"/>
      <c r="AY21" s="235"/>
      <c r="AZ21" s="236"/>
      <c r="BA21" s="249"/>
      <c r="BB21" s="238"/>
      <c r="BC21" s="239">
        <f t="shared" si="37"/>
        <v>0</v>
      </c>
      <c r="BD21" s="210">
        <f t="shared" si="38"/>
        <v>0</v>
      </c>
      <c r="BE21" s="512">
        <f t="shared" si="39"/>
        <v>266.7</v>
      </c>
      <c r="BF21" s="242"/>
      <c r="BG21" s="210">
        <f t="shared" si="47"/>
        <v>0</v>
      </c>
      <c r="BH21" s="512">
        <f t="shared" si="48"/>
        <v>279.40000000000003</v>
      </c>
      <c r="BI21" s="400"/>
      <c r="BJ21" s="210">
        <f t="shared" si="40"/>
        <v>0</v>
      </c>
      <c r="BK21" s="512">
        <f t="shared" si="41"/>
        <v>292.09999999999997</v>
      </c>
      <c r="BL21" s="400"/>
      <c r="BM21" s="210">
        <f t="shared" si="42"/>
        <v>0</v>
      </c>
      <c r="BN21" s="512">
        <f t="shared" si="43"/>
        <v>304.8</v>
      </c>
      <c r="BO21" s="397">
        <f t="shared" si="44"/>
        <v>0</v>
      </c>
      <c r="BP21" s="210">
        <f t="shared" si="45"/>
        <v>0</v>
      </c>
      <c r="BQ21" s="210">
        <f t="shared" si="46"/>
        <v>0</v>
      </c>
      <c r="BR21" s="215">
        <v>2416</v>
      </c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</row>
    <row r="22" spans="1:283" ht="13.5" customHeight="1">
      <c r="A22" s="210" t="str">
        <f t="shared" ref="A22:A23" si="49">"RE7"&amp;REPT(0,4-LEN(BR22))&amp;BR22</f>
        <v>RE72821</v>
      </c>
      <c r="B22" s="247" t="s">
        <v>1304</v>
      </c>
      <c r="C22" s="247" t="s">
        <v>2374</v>
      </c>
      <c r="D22" s="247" t="s">
        <v>65</v>
      </c>
      <c r="E22" s="399"/>
      <c r="F22" s="263" t="s">
        <v>1762</v>
      </c>
      <c r="G22" s="658" t="s">
        <v>2388</v>
      </c>
      <c r="H22" s="263" t="s">
        <v>95</v>
      </c>
      <c r="I22" s="262" t="s">
        <v>592</v>
      </c>
      <c r="J22" s="263" t="s">
        <v>1796</v>
      </c>
      <c r="K22" s="263" t="s">
        <v>1797</v>
      </c>
      <c r="L22" s="263" t="s">
        <v>1799</v>
      </c>
      <c r="M22" s="262">
        <v>1.82</v>
      </c>
      <c r="N22" s="210">
        <v>1</v>
      </c>
      <c r="O22" s="210"/>
      <c r="P22" s="210"/>
      <c r="Q22" s="224"/>
      <c r="R22" s="195"/>
      <c r="S22" s="196"/>
      <c r="T22" s="197"/>
      <c r="U22" s="198"/>
      <c r="V22" s="199"/>
      <c r="W22" s="200"/>
      <c r="X22" s="201"/>
      <c r="Y22" s="202"/>
      <c r="Z22" s="203"/>
      <c r="AA22" s="204"/>
      <c r="AB22" s="242"/>
      <c r="AC22" s="242"/>
      <c r="AD22" s="213">
        <f t="shared" ref="AD22:AD23" si="50">SUM(Q22:AC22)</f>
        <v>0</v>
      </c>
      <c r="AE22" s="214">
        <f t="shared" ref="AE22:AE23" si="51">N22*AD22</f>
        <v>0</v>
      </c>
      <c r="AF22" s="205"/>
      <c r="AG22" s="205"/>
      <c r="AH22" s="206"/>
      <c r="AI22" s="205"/>
      <c r="AJ22" s="509"/>
      <c r="AK22" s="509"/>
      <c r="AL22" s="516"/>
      <c r="AM22" s="510"/>
      <c r="AN22" s="205">
        <f>ROUND(CEILING(AR22*('Summary '!$J$4/100+1),5),0)-1</f>
        <v>309</v>
      </c>
      <c r="AO22" s="206">
        <f t="shared" ref="AO22:AO23" si="52">IF(P22=TRUE,-0.05,0)</f>
        <v>0</v>
      </c>
      <c r="AP22" s="206">
        <f t="shared" ref="AP22:AP23" si="53">IF(O22=TRUE,0.15,0)</f>
        <v>0</v>
      </c>
      <c r="AQ22" s="63"/>
      <c r="AR22" s="205">
        <v>254</v>
      </c>
      <c r="AS22" s="205"/>
      <c r="AT22" s="510"/>
      <c r="AU22" s="511"/>
      <c r="AV22" s="511">
        <f t="shared" ref="AV22:AV23" si="54">IF(OrderFormType="Wholesale",CEILING(AR22*ExchRate,ExchRateRoundUpTo),CEILING(AN22*ExchRate,ExchRateRoundUpTo)/1.22)</f>
        <v>254</v>
      </c>
      <c r="AW22" s="511">
        <f t="shared" ref="AW22:AW23" si="55">AV22*(1+AO22+AP22)</f>
        <v>254</v>
      </c>
      <c r="AX22" s="234"/>
      <c r="AY22" s="235"/>
      <c r="AZ22" s="236"/>
      <c r="BA22" s="249"/>
      <c r="BB22" s="238"/>
      <c r="BC22" s="239">
        <f t="shared" ref="BC22:BC23" si="56">SUM(AX22:BB22)</f>
        <v>0</v>
      </c>
      <c r="BD22" s="210">
        <f t="shared" ref="BD22:BD23" si="57">N22*BC22</f>
        <v>0</v>
      </c>
      <c r="BE22" s="512">
        <f t="shared" ref="BE22:BE23" si="58">AV22*(1.05+AO22+AP22)</f>
        <v>266.7</v>
      </c>
      <c r="BF22" s="242"/>
      <c r="BG22" s="210">
        <f t="shared" ref="BG22:BG23" si="59">$N22*BF22</f>
        <v>0</v>
      </c>
      <c r="BH22" s="512">
        <f t="shared" si="48"/>
        <v>279.40000000000003</v>
      </c>
      <c r="BI22" s="400"/>
      <c r="BJ22" s="210">
        <f t="shared" ref="BJ22:BJ23" si="60">N22*BI22</f>
        <v>0</v>
      </c>
      <c r="BK22" s="512">
        <f t="shared" ref="BK22:BK23" si="61">AV22*(1.15+AO22+AP22)</f>
        <v>292.09999999999997</v>
      </c>
      <c r="BL22" s="400"/>
      <c r="BM22" s="210">
        <f t="shared" ref="BM22:BM23" si="62">N22*BL22</f>
        <v>0</v>
      </c>
      <c r="BN22" s="512">
        <f t="shared" ref="BN22:BN23" si="63">AV22*(1.2+AO22+AP22)</f>
        <v>304.8</v>
      </c>
      <c r="BO22" s="397">
        <f t="shared" ref="BO22:BO23" si="64">(AD22*AW22)+(BC22*BE22)+(BF22*BH22)+(BI22*BK22)+(BL22*BN22)</f>
        <v>0</v>
      </c>
      <c r="BP22" s="210">
        <f t="shared" ref="BP22:BP23" si="65">AD22+BC22+BF22+BI22+BL22</f>
        <v>0</v>
      </c>
      <c r="BQ22" s="210">
        <f t="shared" ref="BQ22:BQ23" si="66">N22*BP22</f>
        <v>0</v>
      </c>
      <c r="BR22" s="215">
        <v>2821</v>
      </c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</row>
    <row r="23" spans="1:283" ht="13.5" customHeight="1">
      <c r="A23" s="210" t="str">
        <f t="shared" si="49"/>
        <v>RE72822</v>
      </c>
      <c r="B23" s="247" t="s">
        <v>1304</v>
      </c>
      <c r="C23" s="247" t="s">
        <v>2375</v>
      </c>
      <c r="D23" s="247" t="s">
        <v>65</v>
      </c>
      <c r="E23" s="399"/>
      <c r="F23" s="263" t="s">
        <v>1762</v>
      </c>
      <c r="G23" s="658" t="s">
        <v>2389</v>
      </c>
      <c r="H23" s="263" t="s">
        <v>95</v>
      </c>
      <c r="I23" s="262" t="s">
        <v>592</v>
      </c>
      <c r="J23" s="263" t="s">
        <v>1796</v>
      </c>
      <c r="K23" s="263" t="s">
        <v>1797</v>
      </c>
      <c r="L23" s="263" t="s">
        <v>1799</v>
      </c>
      <c r="M23" s="262">
        <v>1.32</v>
      </c>
      <c r="N23" s="210">
        <v>1</v>
      </c>
      <c r="O23" s="210"/>
      <c r="P23" s="210"/>
      <c r="Q23" s="224"/>
      <c r="R23" s="195"/>
      <c r="S23" s="196"/>
      <c r="T23" s="197"/>
      <c r="U23" s="198"/>
      <c r="V23" s="199"/>
      <c r="W23" s="200"/>
      <c r="X23" s="201"/>
      <c r="Y23" s="202"/>
      <c r="Z23" s="203"/>
      <c r="AA23" s="204"/>
      <c r="AB23" s="242"/>
      <c r="AC23" s="242"/>
      <c r="AD23" s="213">
        <f t="shared" si="50"/>
        <v>0</v>
      </c>
      <c r="AE23" s="214">
        <f t="shared" si="51"/>
        <v>0</v>
      </c>
      <c r="AF23" s="205"/>
      <c r="AG23" s="205"/>
      <c r="AH23" s="206"/>
      <c r="AI23" s="205"/>
      <c r="AJ23" s="509"/>
      <c r="AK23" s="509"/>
      <c r="AL23" s="516"/>
      <c r="AM23" s="510"/>
      <c r="AN23" s="205">
        <f>ROUND(CEILING(AR23*('Summary '!$J$4/100+1),5),0)-1</f>
        <v>299</v>
      </c>
      <c r="AO23" s="206">
        <f t="shared" si="52"/>
        <v>0</v>
      </c>
      <c r="AP23" s="206">
        <f t="shared" si="53"/>
        <v>0</v>
      </c>
      <c r="AQ23" s="63"/>
      <c r="AR23" s="205">
        <v>244</v>
      </c>
      <c r="AS23" s="205"/>
      <c r="AT23" s="510"/>
      <c r="AU23" s="511"/>
      <c r="AV23" s="511">
        <f t="shared" si="54"/>
        <v>244</v>
      </c>
      <c r="AW23" s="511">
        <f t="shared" si="55"/>
        <v>244</v>
      </c>
      <c r="AX23" s="234"/>
      <c r="AY23" s="235"/>
      <c r="AZ23" s="236"/>
      <c r="BA23" s="249"/>
      <c r="BB23" s="238"/>
      <c r="BC23" s="239">
        <f t="shared" si="56"/>
        <v>0</v>
      </c>
      <c r="BD23" s="210">
        <f t="shared" si="57"/>
        <v>0</v>
      </c>
      <c r="BE23" s="512">
        <f t="shared" si="58"/>
        <v>256.2</v>
      </c>
      <c r="BF23" s="242"/>
      <c r="BG23" s="210">
        <f t="shared" si="59"/>
        <v>0</v>
      </c>
      <c r="BH23" s="512">
        <f t="shared" si="48"/>
        <v>268.40000000000003</v>
      </c>
      <c r="BI23" s="400"/>
      <c r="BJ23" s="210">
        <f t="shared" si="60"/>
        <v>0</v>
      </c>
      <c r="BK23" s="512">
        <f t="shared" si="61"/>
        <v>280.59999999999997</v>
      </c>
      <c r="BL23" s="400"/>
      <c r="BM23" s="210">
        <f t="shared" si="62"/>
        <v>0</v>
      </c>
      <c r="BN23" s="512">
        <f t="shared" si="63"/>
        <v>292.8</v>
      </c>
      <c r="BO23" s="397">
        <f t="shared" si="64"/>
        <v>0</v>
      </c>
      <c r="BP23" s="210">
        <f t="shared" si="65"/>
        <v>0</v>
      </c>
      <c r="BQ23" s="210">
        <f t="shared" si="66"/>
        <v>0</v>
      </c>
      <c r="BR23" s="215">
        <v>2822</v>
      </c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</row>
    <row r="24" spans="1:283" ht="13.5" customHeight="1">
      <c r="A24" s="210" t="str">
        <f t="shared" ref="A24:A27" si="67">"RE7"&amp;REPT(0,4-LEN(BR24))&amp;BR24</f>
        <v>RE72823</v>
      </c>
      <c r="B24" s="247" t="s">
        <v>1304</v>
      </c>
      <c r="C24" s="247" t="s">
        <v>2376</v>
      </c>
      <c r="D24" s="247" t="s">
        <v>65</v>
      </c>
      <c r="E24" s="399"/>
      <c r="F24" s="263" t="s">
        <v>1762</v>
      </c>
      <c r="G24" s="658" t="s">
        <v>2390</v>
      </c>
      <c r="H24" s="263" t="s">
        <v>95</v>
      </c>
      <c r="I24" s="262" t="s">
        <v>592</v>
      </c>
      <c r="J24" s="263" t="s">
        <v>1796</v>
      </c>
      <c r="K24" s="263" t="s">
        <v>1797</v>
      </c>
      <c r="L24" s="263" t="s">
        <v>1799</v>
      </c>
      <c r="M24" s="262">
        <v>0.9</v>
      </c>
      <c r="N24" s="210">
        <v>1</v>
      </c>
      <c r="O24" s="210"/>
      <c r="P24" s="210"/>
      <c r="Q24" s="224"/>
      <c r="R24" s="195"/>
      <c r="S24" s="196"/>
      <c r="T24" s="197"/>
      <c r="U24" s="198"/>
      <c r="V24" s="199"/>
      <c r="W24" s="200"/>
      <c r="X24" s="201"/>
      <c r="Y24" s="202"/>
      <c r="Z24" s="203"/>
      <c r="AA24" s="204"/>
      <c r="AB24" s="242"/>
      <c r="AC24" s="242"/>
      <c r="AD24" s="213">
        <f t="shared" ref="AD24:AD27" si="68">SUM(Q24:AC24)</f>
        <v>0</v>
      </c>
      <c r="AE24" s="214">
        <f t="shared" ref="AE24:AE27" si="69">N24*AD24</f>
        <v>0</v>
      </c>
      <c r="AF24" s="205"/>
      <c r="AG24" s="205"/>
      <c r="AH24" s="206"/>
      <c r="AI24" s="205"/>
      <c r="AJ24" s="509"/>
      <c r="AK24" s="509"/>
      <c r="AL24" s="516"/>
      <c r="AM24" s="510"/>
      <c r="AN24" s="205">
        <f>ROUND(CEILING(AR24*('Summary '!$J$4/100+1),5),0)-1</f>
        <v>269</v>
      </c>
      <c r="AO24" s="206">
        <f t="shared" ref="AO24:AO27" si="70">IF(P24=TRUE,-0.05,0)</f>
        <v>0</v>
      </c>
      <c r="AP24" s="206">
        <f t="shared" ref="AP24:AP27" si="71">IF(O24=TRUE,0.15,0)</f>
        <v>0</v>
      </c>
      <c r="AQ24" s="63"/>
      <c r="AR24" s="205">
        <v>219</v>
      </c>
      <c r="AS24" s="205"/>
      <c r="AT24" s="510"/>
      <c r="AU24" s="511"/>
      <c r="AV24" s="511">
        <f t="shared" ref="AV24:AV27" si="72">IF(OrderFormType="Wholesale",CEILING(AR24*ExchRate,ExchRateRoundUpTo),CEILING(AN24*ExchRate,ExchRateRoundUpTo)/1.22)</f>
        <v>219</v>
      </c>
      <c r="AW24" s="511">
        <f t="shared" ref="AW24:AW27" si="73">AV24*(1+AO24+AP24)</f>
        <v>219</v>
      </c>
      <c r="AX24" s="234"/>
      <c r="AY24" s="235"/>
      <c r="AZ24" s="236"/>
      <c r="BA24" s="249"/>
      <c r="BB24" s="238"/>
      <c r="BC24" s="239">
        <f t="shared" ref="BC24:BC27" si="74">SUM(AX24:BB24)</f>
        <v>0</v>
      </c>
      <c r="BD24" s="210">
        <f t="shared" ref="BD24:BD27" si="75">N24*BC24</f>
        <v>0</v>
      </c>
      <c r="BE24" s="512">
        <f t="shared" ref="BE24:BE27" si="76">AV24*(1.05+AO24+AP24)</f>
        <v>229.95000000000002</v>
      </c>
      <c r="BF24" s="242"/>
      <c r="BG24" s="210">
        <f t="shared" ref="BG24:BG27" si="77">$N24*BF24</f>
        <v>0</v>
      </c>
      <c r="BH24" s="512">
        <f t="shared" si="48"/>
        <v>240.9</v>
      </c>
      <c r="BI24" s="400"/>
      <c r="BJ24" s="210">
        <f t="shared" ref="BJ24:BJ27" si="78">N24*BI24</f>
        <v>0</v>
      </c>
      <c r="BK24" s="512">
        <f t="shared" ref="BK24:BK27" si="79">AV24*(1.15+AO24+AP24)</f>
        <v>251.85</v>
      </c>
      <c r="BL24" s="400"/>
      <c r="BM24" s="210">
        <f t="shared" ref="BM24:BM27" si="80">N24*BL24</f>
        <v>0</v>
      </c>
      <c r="BN24" s="512">
        <f t="shared" ref="BN24:BN27" si="81">AV24*(1.2+AO24+AP24)</f>
        <v>262.8</v>
      </c>
      <c r="BO24" s="397">
        <f t="shared" ref="BO24:BO27" si="82">(AD24*AW24)+(BC24*BE24)+(BF24*BH24)+(BI24*BK24)+(BL24*BN24)</f>
        <v>0</v>
      </c>
      <c r="BP24" s="210">
        <f t="shared" ref="BP24:BP27" si="83">AD24+BC24+BF24+BI24+BL24</f>
        <v>0</v>
      </c>
      <c r="BQ24" s="210">
        <f t="shared" ref="BQ24:BQ27" si="84">N24*BP24</f>
        <v>0</v>
      </c>
      <c r="BR24" s="215">
        <v>2823</v>
      </c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</row>
    <row r="25" spans="1:283" ht="13.5" customHeight="1">
      <c r="A25" s="210" t="str">
        <f t="shared" si="67"/>
        <v>RE72824</v>
      </c>
      <c r="B25" s="247" t="s">
        <v>1304</v>
      </c>
      <c r="C25" s="247" t="s">
        <v>2377</v>
      </c>
      <c r="D25" s="247" t="s">
        <v>65</v>
      </c>
      <c r="E25" s="399"/>
      <c r="F25" s="263" t="s">
        <v>1762</v>
      </c>
      <c r="G25" s="658" t="s">
        <v>2391</v>
      </c>
      <c r="H25" s="263" t="s">
        <v>95</v>
      </c>
      <c r="I25" s="262" t="s">
        <v>592</v>
      </c>
      <c r="J25" s="263" t="s">
        <v>1796</v>
      </c>
      <c r="K25" s="263" t="s">
        <v>1797</v>
      </c>
      <c r="L25" s="263" t="s">
        <v>1799</v>
      </c>
      <c r="M25" s="262">
        <v>0.68</v>
      </c>
      <c r="N25" s="210">
        <v>1</v>
      </c>
      <c r="O25" s="210"/>
      <c r="P25" s="210"/>
      <c r="Q25" s="224"/>
      <c r="R25" s="195"/>
      <c r="S25" s="196"/>
      <c r="T25" s="197"/>
      <c r="U25" s="198"/>
      <c r="V25" s="199"/>
      <c r="W25" s="200"/>
      <c r="X25" s="201"/>
      <c r="Y25" s="202"/>
      <c r="Z25" s="203"/>
      <c r="AA25" s="204"/>
      <c r="AB25" s="242"/>
      <c r="AC25" s="242"/>
      <c r="AD25" s="213">
        <f t="shared" si="68"/>
        <v>0</v>
      </c>
      <c r="AE25" s="214">
        <f t="shared" si="69"/>
        <v>0</v>
      </c>
      <c r="AF25" s="205"/>
      <c r="AG25" s="205"/>
      <c r="AH25" s="206"/>
      <c r="AI25" s="205"/>
      <c r="AJ25" s="509"/>
      <c r="AK25" s="509"/>
      <c r="AL25" s="516"/>
      <c r="AM25" s="510"/>
      <c r="AN25" s="205">
        <f>ROUND(CEILING(AR25*('Summary '!$J$4/100+1),5),0)-1</f>
        <v>264</v>
      </c>
      <c r="AO25" s="206">
        <f t="shared" si="70"/>
        <v>0</v>
      </c>
      <c r="AP25" s="206">
        <f t="shared" si="71"/>
        <v>0</v>
      </c>
      <c r="AQ25" s="63"/>
      <c r="AR25" s="205">
        <v>214</v>
      </c>
      <c r="AS25" s="205"/>
      <c r="AT25" s="510"/>
      <c r="AU25" s="511"/>
      <c r="AV25" s="511">
        <f t="shared" si="72"/>
        <v>214</v>
      </c>
      <c r="AW25" s="511">
        <f t="shared" si="73"/>
        <v>214</v>
      </c>
      <c r="AX25" s="234"/>
      <c r="AY25" s="235"/>
      <c r="AZ25" s="236"/>
      <c r="BA25" s="249"/>
      <c r="BB25" s="238"/>
      <c r="BC25" s="239">
        <f t="shared" si="74"/>
        <v>0</v>
      </c>
      <c r="BD25" s="210">
        <f t="shared" si="75"/>
        <v>0</v>
      </c>
      <c r="BE25" s="512">
        <f t="shared" si="76"/>
        <v>224.70000000000002</v>
      </c>
      <c r="BF25" s="242"/>
      <c r="BG25" s="210">
        <f t="shared" si="77"/>
        <v>0</v>
      </c>
      <c r="BH25" s="512">
        <f t="shared" si="48"/>
        <v>235.4</v>
      </c>
      <c r="BI25" s="400"/>
      <c r="BJ25" s="210">
        <f t="shared" si="78"/>
        <v>0</v>
      </c>
      <c r="BK25" s="512">
        <f t="shared" si="79"/>
        <v>246.1</v>
      </c>
      <c r="BL25" s="400"/>
      <c r="BM25" s="210">
        <f t="shared" si="80"/>
        <v>0</v>
      </c>
      <c r="BN25" s="512">
        <f t="shared" si="81"/>
        <v>256.8</v>
      </c>
      <c r="BO25" s="397">
        <f t="shared" si="82"/>
        <v>0</v>
      </c>
      <c r="BP25" s="210">
        <f t="shared" si="83"/>
        <v>0</v>
      </c>
      <c r="BQ25" s="210">
        <f t="shared" si="84"/>
        <v>0</v>
      </c>
      <c r="BR25" s="215">
        <v>2824</v>
      </c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</row>
    <row r="26" spans="1:283" ht="13.5" customHeight="1">
      <c r="A26" s="210" t="str">
        <f t="shared" si="67"/>
        <v>RE72825</v>
      </c>
      <c r="B26" s="247" t="s">
        <v>1304</v>
      </c>
      <c r="C26" s="247" t="s">
        <v>2378</v>
      </c>
      <c r="D26" s="247" t="s">
        <v>65</v>
      </c>
      <c r="E26" s="399"/>
      <c r="F26" s="263" t="s">
        <v>1762</v>
      </c>
      <c r="G26" s="658" t="s">
        <v>2170</v>
      </c>
      <c r="H26" s="263" t="s">
        <v>95</v>
      </c>
      <c r="I26" s="262" t="s">
        <v>592</v>
      </c>
      <c r="J26" s="263" t="s">
        <v>1796</v>
      </c>
      <c r="K26" s="263" t="s">
        <v>1797</v>
      </c>
      <c r="L26" s="263" t="s">
        <v>1799</v>
      </c>
      <c r="M26" s="262">
        <v>0.62</v>
      </c>
      <c r="N26" s="210">
        <v>1</v>
      </c>
      <c r="O26" s="210"/>
      <c r="P26" s="210"/>
      <c r="Q26" s="224"/>
      <c r="R26" s="195"/>
      <c r="S26" s="196"/>
      <c r="T26" s="197"/>
      <c r="U26" s="198"/>
      <c r="V26" s="199"/>
      <c r="W26" s="200"/>
      <c r="X26" s="201"/>
      <c r="Y26" s="202"/>
      <c r="Z26" s="203"/>
      <c r="AA26" s="204"/>
      <c r="AB26" s="242"/>
      <c r="AC26" s="242"/>
      <c r="AD26" s="213">
        <f t="shared" si="68"/>
        <v>0</v>
      </c>
      <c r="AE26" s="214">
        <f t="shared" si="69"/>
        <v>0</v>
      </c>
      <c r="AF26" s="205"/>
      <c r="AG26" s="205"/>
      <c r="AH26" s="206"/>
      <c r="AI26" s="205"/>
      <c r="AJ26" s="509"/>
      <c r="AK26" s="509"/>
      <c r="AL26" s="516"/>
      <c r="AM26" s="510"/>
      <c r="AN26" s="205">
        <f>ROUND(CEILING(AR26*('Summary '!$J$4/100+1),5),0)-1</f>
        <v>239</v>
      </c>
      <c r="AO26" s="206">
        <f t="shared" si="70"/>
        <v>0</v>
      </c>
      <c r="AP26" s="206">
        <f t="shared" si="71"/>
        <v>0</v>
      </c>
      <c r="AQ26" s="63"/>
      <c r="AR26" s="205">
        <v>194</v>
      </c>
      <c r="AS26" s="205"/>
      <c r="AT26" s="510"/>
      <c r="AU26" s="511"/>
      <c r="AV26" s="511">
        <f t="shared" si="72"/>
        <v>194</v>
      </c>
      <c r="AW26" s="511">
        <f t="shared" si="73"/>
        <v>194</v>
      </c>
      <c r="AX26" s="234"/>
      <c r="AY26" s="235"/>
      <c r="AZ26" s="236"/>
      <c r="BA26" s="249"/>
      <c r="BB26" s="238"/>
      <c r="BC26" s="239">
        <f t="shared" si="74"/>
        <v>0</v>
      </c>
      <c r="BD26" s="210">
        <f t="shared" si="75"/>
        <v>0</v>
      </c>
      <c r="BE26" s="512">
        <f t="shared" si="76"/>
        <v>203.70000000000002</v>
      </c>
      <c r="BF26" s="242"/>
      <c r="BG26" s="210">
        <f t="shared" si="77"/>
        <v>0</v>
      </c>
      <c r="BH26" s="512">
        <f t="shared" si="48"/>
        <v>213.4</v>
      </c>
      <c r="BI26" s="400"/>
      <c r="BJ26" s="210">
        <f t="shared" si="78"/>
        <v>0</v>
      </c>
      <c r="BK26" s="512">
        <f t="shared" si="79"/>
        <v>223.1</v>
      </c>
      <c r="BL26" s="400"/>
      <c r="BM26" s="210">
        <f t="shared" si="80"/>
        <v>0</v>
      </c>
      <c r="BN26" s="512">
        <f t="shared" si="81"/>
        <v>232.79999999999998</v>
      </c>
      <c r="BO26" s="397">
        <f t="shared" si="82"/>
        <v>0</v>
      </c>
      <c r="BP26" s="210">
        <f t="shared" si="83"/>
        <v>0</v>
      </c>
      <c r="BQ26" s="210">
        <f t="shared" si="84"/>
        <v>0</v>
      </c>
      <c r="BR26" s="215">
        <v>2825</v>
      </c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</row>
    <row r="27" spans="1:283" ht="13.5" customHeight="1">
      <c r="A27" s="210" t="str">
        <f t="shared" si="67"/>
        <v>RE72826</v>
      </c>
      <c r="B27" s="247" t="s">
        <v>1304</v>
      </c>
      <c r="C27" s="247" t="s">
        <v>2379</v>
      </c>
      <c r="D27" s="247" t="s">
        <v>65</v>
      </c>
      <c r="E27" s="399"/>
      <c r="F27" s="263" t="s">
        <v>1762</v>
      </c>
      <c r="G27" s="658" t="s">
        <v>2392</v>
      </c>
      <c r="H27" s="263" t="s">
        <v>95</v>
      </c>
      <c r="I27" s="262" t="s">
        <v>592</v>
      </c>
      <c r="J27" s="263" t="s">
        <v>1796</v>
      </c>
      <c r="K27" s="263" t="s">
        <v>1797</v>
      </c>
      <c r="L27" s="263" t="s">
        <v>1799</v>
      </c>
      <c r="M27" s="262">
        <v>0.73</v>
      </c>
      <c r="N27" s="210">
        <v>1</v>
      </c>
      <c r="O27" s="210"/>
      <c r="P27" s="210"/>
      <c r="Q27" s="224"/>
      <c r="R27" s="195"/>
      <c r="S27" s="196"/>
      <c r="T27" s="197"/>
      <c r="U27" s="198"/>
      <c r="V27" s="199"/>
      <c r="W27" s="200"/>
      <c r="X27" s="201"/>
      <c r="Y27" s="202"/>
      <c r="Z27" s="203"/>
      <c r="AA27" s="204"/>
      <c r="AB27" s="242"/>
      <c r="AC27" s="242"/>
      <c r="AD27" s="213">
        <f t="shared" si="68"/>
        <v>0</v>
      </c>
      <c r="AE27" s="214">
        <f t="shared" si="69"/>
        <v>0</v>
      </c>
      <c r="AF27" s="205"/>
      <c r="AG27" s="205"/>
      <c r="AH27" s="206"/>
      <c r="AI27" s="205"/>
      <c r="AJ27" s="509"/>
      <c r="AK27" s="509"/>
      <c r="AL27" s="516"/>
      <c r="AM27" s="510"/>
      <c r="AN27" s="205">
        <f>ROUND(CEILING(AR27*('Summary '!$J$4/100+1),5),0)-1</f>
        <v>224</v>
      </c>
      <c r="AO27" s="206">
        <f t="shared" si="70"/>
        <v>0</v>
      </c>
      <c r="AP27" s="206">
        <f t="shared" si="71"/>
        <v>0</v>
      </c>
      <c r="AQ27" s="63"/>
      <c r="AR27" s="205">
        <v>184</v>
      </c>
      <c r="AS27" s="205"/>
      <c r="AT27" s="510"/>
      <c r="AU27" s="511"/>
      <c r="AV27" s="511">
        <f t="shared" si="72"/>
        <v>184</v>
      </c>
      <c r="AW27" s="511">
        <f t="shared" si="73"/>
        <v>184</v>
      </c>
      <c r="AX27" s="234"/>
      <c r="AY27" s="235"/>
      <c r="AZ27" s="236"/>
      <c r="BA27" s="249"/>
      <c r="BB27" s="238"/>
      <c r="BC27" s="239">
        <f t="shared" si="74"/>
        <v>0</v>
      </c>
      <c r="BD27" s="210">
        <f t="shared" si="75"/>
        <v>0</v>
      </c>
      <c r="BE27" s="512">
        <f t="shared" si="76"/>
        <v>193.20000000000002</v>
      </c>
      <c r="BF27" s="242"/>
      <c r="BG27" s="210">
        <f t="shared" si="77"/>
        <v>0</v>
      </c>
      <c r="BH27" s="512">
        <f t="shared" si="48"/>
        <v>202.4</v>
      </c>
      <c r="BI27" s="400"/>
      <c r="BJ27" s="210">
        <f t="shared" si="78"/>
        <v>0</v>
      </c>
      <c r="BK27" s="512">
        <f t="shared" si="79"/>
        <v>211.6</v>
      </c>
      <c r="BL27" s="400"/>
      <c r="BM27" s="210">
        <f t="shared" si="80"/>
        <v>0</v>
      </c>
      <c r="BN27" s="512">
        <f t="shared" si="81"/>
        <v>220.79999999999998</v>
      </c>
      <c r="BO27" s="397">
        <f t="shared" si="82"/>
        <v>0</v>
      </c>
      <c r="BP27" s="210">
        <f t="shared" si="83"/>
        <v>0</v>
      </c>
      <c r="BQ27" s="210">
        <f t="shared" si="84"/>
        <v>0</v>
      </c>
      <c r="BR27" s="215">
        <v>2826</v>
      </c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</row>
    <row r="28" spans="1:283" ht="13.5" customHeight="1">
      <c r="A28" s="210" t="str">
        <f t="shared" ref="A28:A35" si="85">"RE7"&amp;REPT(0,4-LEN(BR28))&amp;BR28</f>
        <v>RE72455</v>
      </c>
      <c r="B28" s="247" t="s">
        <v>1453</v>
      </c>
      <c r="C28" s="247" t="s">
        <v>1454</v>
      </c>
      <c r="D28" s="247" t="s">
        <v>1504</v>
      </c>
      <c r="E28" s="399"/>
      <c r="F28" s="262" t="s">
        <v>60</v>
      </c>
      <c r="G28" s="658" t="s">
        <v>2198</v>
      </c>
      <c r="H28" s="263" t="s">
        <v>95</v>
      </c>
      <c r="I28" s="263" t="s">
        <v>1822</v>
      </c>
      <c r="J28" s="263" t="s">
        <v>1796</v>
      </c>
      <c r="K28" s="263" t="s">
        <v>1797</v>
      </c>
      <c r="L28" s="263" t="s">
        <v>1813</v>
      </c>
      <c r="M28" s="262">
        <v>0.65</v>
      </c>
      <c r="N28" s="210">
        <v>1</v>
      </c>
      <c r="O28" s="568" t="s">
        <v>1306</v>
      </c>
      <c r="P28" s="210"/>
      <c r="Q28" s="224"/>
      <c r="R28" s="195"/>
      <c r="S28" s="196"/>
      <c r="T28" s="197"/>
      <c r="U28" s="198"/>
      <c r="V28" s="199"/>
      <c r="W28" s="200"/>
      <c r="X28" s="201"/>
      <c r="Y28" s="202"/>
      <c r="Z28" s="203"/>
      <c r="AA28" s="204"/>
      <c r="AB28" s="242"/>
      <c r="AC28" s="242"/>
      <c r="AD28" s="213">
        <f t="shared" si="10"/>
        <v>0</v>
      </c>
      <c r="AE28" s="214">
        <f t="shared" ref="AE28:AE35" si="86">N28*AD28</f>
        <v>0</v>
      </c>
      <c r="AF28" s="205"/>
      <c r="AG28" s="205"/>
      <c r="AH28" s="206"/>
      <c r="AI28" s="205"/>
      <c r="AJ28" s="509"/>
      <c r="AK28" s="509"/>
      <c r="AL28" s="516"/>
      <c r="AM28" s="510"/>
      <c r="AN28" s="205">
        <f>ROUND(CEILING(AR28*('Summary '!$J$4/100+1),5),0)-1</f>
        <v>294</v>
      </c>
      <c r="AO28" s="206">
        <f t="shared" si="33"/>
        <v>0</v>
      </c>
      <c r="AP28" s="206">
        <f t="shared" si="34"/>
        <v>0</v>
      </c>
      <c r="AQ28" s="63"/>
      <c r="AR28" s="205">
        <v>239</v>
      </c>
      <c r="AS28" s="205"/>
      <c r="AT28" s="510"/>
      <c r="AU28" s="511"/>
      <c r="AV28" s="511">
        <f t="shared" si="35"/>
        <v>239</v>
      </c>
      <c r="AW28" s="511">
        <f t="shared" si="36"/>
        <v>239</v>
      </c>
      <c r="AX28" s="234"/>
      <c r="AY28" s="235"/>
      <c r="AZ28" s="236"/>
      <c r="BA28" s="249"/>
      <c r="BB28" s="238"/>
      <c r="BC28" s="239">
        <f t="shared" si="37"/>
        <v>0</v>
      </c>
      <c r="BD28" s="210">
        <f t="shared" si="38"/>
        <v>0</v>
      </c>
      <c r="BE28" s="512">
        <f t="shared" si="39"/>
        <v>250.95000000000002</v>
      </c>
      <c r="BF28" s="242"/>
      <c r="BG28" s="210">
        <f t="shared" si="47"/>
        <v>0</v>
      </c>
      <c r="BH28" s="512">
        <f t="shared" si="48"/>
        <v>262.90000000000003</v>
      </c>
      <c r="BI28" s="400"/>
      <c r="BJ28" s="210">
        <f t="shared" si="40"/>
        <v>0</v>
      </c>
      <c r="BK28" s="512">
        <f t="shared" si="41"/>
        <v>274.84999999999997</v>
      </c>
      <c r="BL28" s="400"/>
      <c r="BM28" s="210">
        <f t="shared" si="42"/>
        <v>0</v>
      </c>
      <c r="BN28" s="512">
        <f t="shared" si="43"/>
        <v>286.8</v>
      </c>
      <c r="BO28" s="397">
        <f t="shared" si="44"/>
        <v>0</v>
      </c>
      <c r="BP28" s="210">
        <f t="shared" si="45"/>
        <v>0</v>
      </c>
      <c r="BQ28" s="210">
        <f t="shared" si="46"/>
        <v>0</v>
      </c>
      <c r="BR28" s="215">
        <v>2455</v>
      </c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</row>
    <row r="29" spans="1:283" ht="13.5" customHeight="1">
      <c r="A29" s="210" t="str">
        <f t="shared" si="85"/>
        <v>RE72456</v>
      </c>
      <c r="B29" s="247" t="s">
        <v>1453</v>
      </c>
      <c r="C29" s="247" t="s">
        <v>1455</v>
      </c>
      <c r="D29" s="247" t="s">
        <v>1504</v>
      </c>
      <c r="E29" s="399"/>
      <c r="F29" s="262" t="s">
        <v>59</v>
      </c>
      <c r="G29" s="658" t="s">
        <v>2199</v>
      </c>
      <c r="H29" s="263" t="s">
        <v>77</v>
      </c>
      <c r="I29" s="263" t="s">
        <v>1822</v>
      </c>
      <c r="J29" s="263" t="s">
        <v>1796</v>
      </c>
      <c r="K29" s="263" t="s">
        <v>1797</v>
      </c>
      <c r="L29" s="263" t="s">
        <v>1813</v>
      </c>
      <c r="M29" s="262">
        <v>0.73</v>
      </c>
      <c r="N29" s="210">
        <v>1</v>
      </c>
      <c r="O29" s="210"/>
      <c r="P29" s="210"/>
      <c r="Q29" s="224"/>
      <c r="R29" s="195"/>
      <c r="S29" s="196"/>
      <c r="T29" s="197"/>
      <c r="U29" s="198"/>
      <c r="V29" s="199"/>
      <c r="W29" s="200"/>
      <c r="X29" s="201"/>
      <c r="Y29" s="202"/>
      <c r="Z29" s="203"/>
      <c r="AA29" s="204"/>
      <c r="AB29" s="242"/>
      <c r="AC29" s="242"/>
      <c r="AD29" s="213">
        <f t="shared" si="10"/>
        <v>0</v>
      </c>
      <c r="AE29" s="214">
        <f t="shared" si="86"/>
        <v>0</v>
      </c>
      <c r="AF29" s="205"/>
      <c r="AG29" s="205"/>
      <c r="AH29" s="206"/>
      <c r="AI29" s="205"/>
      <c r="AJ29" s="509"/>
      <c r="AK29" s="509"/>
      <c r="AL29" s="516"/>
      <c r="AM29" s="510"/>
      <c r="AN29" s="205">
        <f>ROUND(CEILING(AR29*('Summary '!$J$4/100+1),5),0)-1</f>
        <v>319</v>
      </c>
      <c r="AO29" s="206">
        <f t="shared" si="33"/>
        <v>0</v>
      </c>
      <c r="AP29" s="206">
        <f t="shared" si="34"/>
        <v>0</v>
      </c>
      <c r="AQ29" s="63"/>
      <c r="AR29" s="205">
        <v>259</v>
      </c>
      <c r="AS29" s="205"/>
      <c r="AT29" s="510"/>
      <c r="AU29" s="511"/>
      <c r="AV29" s="511">
        <f t="shared" si="35"/>
        <v>259</v>
      </c>
      <c r="AW29" s="511">
        <f t="shared" si="36"/>
        <v>259</v>
      </c>
      <c r="AX29" s="234"/>
      <c r="AY29" s="235"/>
      <c r="AZ29" s="236"/>
      <c r="BA29" s="249"/>
      <c r="BB29" s="238"/>
      <c r="BC29" s="239">
        <f t="shared" si="37"/>
        <v>0</v>
      </c>
      <c r="BD29" s="210">
        <f t="shared" si="38"/>
        <v>0</v>
      </c>
      <c r="BE29" s="512">
        <f t="shared" si="39"/>
        <v>271.95</v>
      </c>
      <c r="BF29" s="242"/>
      <c r="BG29" s="210">
        <f t="shared" si="47"/>
        <v>0</v>
      </c>
      <c r="BH29" s="512">
        <f t="shared" si="48"/>
        <v>284.90000000000003</v>
      </c>
      <c r="BI29" s="400"/>
      <c r="BJ29" s="210">
        <f t="shared" si="40"/>
        <v>0</v>
      </c>
      <c r="BK29" s="512">
        <f t="shared" si="41"/>
        <v>297.84999999999997</v>
      </c>
      <c r="BL29" s="400"/>
      <c r="BM29" s="210">
        <f t="shared" si="42"/>
        <v>0</v>
      </c>
      <c r="BN29" s="512">
        <f t="shared" si="43"/>
        <v>310.8</v>
      </c>
      <c r="BO29" s="397">
        <f t="shared" si="44"/>
        <v>0</v>
      </c>
      <c r="BP29" s="210">
        <f t="shared" si="45"/>
        <v>0</v>
      </c>
      <c r="BQ29" s="210">
        <f t="shared" si="46"/>
        <v>0</v>
      </c>
      <c r="BR29" s="215">
        <v>2456</v>
      </c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</row>
    <row r="30" spans="1:283" ht="13.5" customHeight="1">
      <c r="A30" s="210" t="str">
        <f t="shared" si="85"/>
        <v>RE72457</v>
      </c>
      <c r="B30" s="247" t="s">
        <v>1453</v>
      </c>
      <c r="C30" s="247" t="s">
        <v>1456</v>
      </c>
      <c r="D30" s="247" t="s">
        <v>1504</v>
      </c>
      <c r="E30" s="399"/>
      <c r="F30" s="263" t="s">
        <v>1764</v>
      </c>
      <c r="G30" s="658" t="s">
        <v>2200</v>
      </c>
      <c r="H30" s="262" t="s">
        <v>74</v>
      </c>
      <c r="I30" s="263" t="s">
        <v>1822</v>
      </c>
      <c r="J30" s="263" t="s">
        <v>1796</v>
      </c>
      <c r="K30" s="263" t="s">
        <v>1797</v>
      </c>
      <c r="L30" s="263" t="s">
        <v>1813</v>
      </c>
      <c r="M30" s="262">
        <v>1.1000000000000001</v>
      </c>
      <c r="N30" s="210">
        <v>1</v>
      </c>
      <c r="O30" s="210"/>
      <c r="P30" s="210"/>
      <c r="Q30" s="224"/>
      <c r="R30" s="195"/>
      <c r="S30" s="196"/>
      <c r="T30" s="197"/>
      <c r="U30" s="198"/>
      <c r="V30" s="199"/>
      <c r="W30" s="200"/>
      <c r="X30" s="201"/>
      <c r="Y30" s="202"/>
      <c r="Z30" s="203"/>
      <c r="AA30" s="204"/>
      <c r="AB30" s="242"/>
      <c r="AC30" s="242"/>
      <c r="AD30" s="213">
        <f t="shared" si="10"/>
        <v>0</v>
      </c>
      <c r="AE30" s="214">
        <f t="shared" si="86"/>
        <v>0</v>
      </c>
      <c r="AF30" s="205"/>
      <c r="AG30" s="205"/>
      <c r="AH30" s="206"/>
      <c r="AI30" s="205"/>
      <c r="AJ30" s="509"/>
      <c r="AK30" s="509"/>
      <c r="AL30" s="516"/>
      <c r="AM30" s="510"/>
      <c r="AN30" s="205">
        <f>ROUND(CEILING(AR30*('Summary '!$J$4/100+1),5),0)-1</f>
        <v>319</v>
      </c>
      <c r="AO30" s="206">
        <f t="shared" si="33"/>
        <v>0</v>
      </c>
      <c r="AP30" s="206">
        <f t="shared" si="34"/>
        <v>0</v>
      </c>
      <c r="AQ30" s="63"/>
      <c r="AR30" s="205">
        <v>259</v>
      </c>
      <c r="AS30" s="205"/>
      <c r="AT30" s="510"/>
      <c r="AU30" s="511"/>
      <c r="AV30" s="511">
        <f t="shared" si="35"/>
        <v>259</v>
      </c>
      <c r="AW30" s="511">
        <f t="shared" si="36"/>
        <v>259</v>
      </c>
      <c r="AX30" s="234"/>
      <c r="AY30" s="235"/>
      <c r="AZ30" s="236"/>
      <c r="BA30" s="249"/>
      <c r="BB30" s="238"/>
      <c r="BC30" s="239">
        <f t="shared" si="37"/>
        <v>0</v>
      </c>
      <c r="BD30" s="210">
        <f t="shared" si="38"/>
        <v>0</v>
      </c>
      <c r="BE30" s="512">
        <f t="shared" si="39"/>
        <v>271.95</v>
      </c>
      <c r="BF30" s="242"/>
      <c r="BG30" s="210">
        <f t="shared" si="47"/>
        <v>0</v>
      </c>
      <c r="BH30" s="512">
        <f t="shared" si="48"/>
        <v>284.90000000000003</v>
      </c>
      <c r="BI30" s="400"/>
      <c r="BJ30" s="210">
        <f t="shared" si="40"/>
        <v>0</v>
      </c>
      <c r="BK30" s="512">
        <f t="shared" si="41"/>
        <v>297.84999999999997</v>
      </c>
      <c r="BL30" s="400"/>
      <c r="BM30" s="210">
        <f t="shared" si="42"/>
        <v>0</v>
      </c>
      <c r="BN30" s="512">
        <f t="shared" si="43"/>
        <v>310.8</v>
      </c>
      <c r="BO30" s="397">
        <f t="shared" si="44"/>
        <v>0</v>
      </c>
      <c r="BP30" s="210">
        <f t="shared" si="45"/>
        <v>0</v>
      </c>
      <c r="BQ30" s="210">
        <f t="shared" si="46"/>
        <v>0</v>
      </c>
      <c r="BR30" s="215">
        <v>2457</v>
      </c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</row>
    <row r="31" spans="1:283" ht="13.5" customHeight="1">
      <c r="A31" s="210" t="str">
        <f t="shared" si="85"/>
        <v>RE72458</v>
      </c>
      <c r="B31" s="247" t="s">
        <v>1453</v>
      </c>
      <c r="C31" s="247" t="s">
        <v>1457</v>
      </c>
      <c r="D31" s="247" t="s">
        <v>1504</v>
      </c>
      <c r="E31" s="399"/>
      <c r="F31" s="262" t="s">
        <v>60</v>
      </c>
      <c r="G31" s="658" t="s">
        <v>2201</v>
      </c>
      <c r="H31" s="262" t="s">
        <v>74</v>
      </c>
      <c r="I31" s="263" t="s">
        <v>1822</v>
      </c>
      <c r="J31" s="263" t="s">
        <v>1796</v>
      </c>
      <c r="K31" s="263" t="s">
        <v>1797</v>
      </c>
      <c r="L31" s="263" t="s">
        <v>1813</v>
      </c>
      <c r="M31" s="262">
        <v>1.3</v>
      </c>
      <c r="N31" s="210">
        <v>1</v>
      </c>
      <c r="O31" s="210"/>
      <c r="P31" s="210"/>
      <c r="Q31" s="224"/>
      <c r="R31" s="195"/>
      <c r="S31" s="196"/>
      <c r="T31" s="197"/>
      <c r="U31" s="198"/>
      <c r="V31" s="199"/>
      <c r="W31" s="200"/>
      <c r="X31" s="201"/>
      <c r="Y31" s="202"/>
      <c r="Z31" s="203"/>
      <c r="AA31" s="204"/>
      <c r="AB31" s="242"/>
      <c r="AC31" s="242"/>
      <c r="AD31" s="213">
        <f t="shared" si="10"/>
        <v>0</v>
      </c>
      <c r="AE31" s="214">
        <f t="shared" si="86"/>
        <v>0</v>
      </c>
      <c r="AF31" s="205"/>
      <c r="AG31" s="205"/>
      <c r="AH31" s="206"/>
      <c r="AI31" s="205"/>
      <c r="AJ31" s="509"/>
      <c r="AK31" s="509"/>
      <c r="AL31" s="516"/>
      <c r="AM31" s="510"/>
      <c r="AN31" s="205">
        <f>ROUND(CEILING(AR31*('Summary '!$J$4/100+1),5),0)-1</f>
        <v>319</v>
      </c>
      <c r="AO31" s="206">
        <f t="shared" si="33"/>
        <v>0</v>
      </c>
      <c r="AP31" s="206">
        <f t="shared" si="34"/>
        <v>0</v>
      </c>
      <c r="AQ31" s="63"/>
      <c r="AR31" s="205">
        <v>259</v>
      </c>
      <c r="AS31" s="205"/>
      <c r="AT31" s="510"/>
      <c r="AU31" s="511"/>
      <c r="AV31" s="511">
        <f t="shared" si="35"/>
        <v>259</v>
      </c>
      <c r="AW31" s="511">
        <f t="shared" si="36"/>
        <v>259</v>
      </c>
      <c r="AX31" s="234"/>
      <c r="AY31" s="235"/>
      <c r="AZ31" s="236"/>
      <c r="BA31" s="249"/>
      <c r="BB31" s="238"/>
      <c r="BC31" s="239">
        <f t="shared" si="37"/>
        <v>0</v>
      </c>
      <c r="BD31" s="210">
        <f t="shared" si="38"/>
        <v>0</v>
      </c>
      <c r="BE31" s="512">
        <f t="shared" si="39"/>
        <v>271.95</v>
      </c>
      <c r="BF31" s="242"/>
      <c r="BG31" s="210">
        <f t="shared" si="47"/>
        <v>0</v>
      </c>
      <c r="BH31" s="512">
        <f t="shared" si="48"/>
        <v>284.90000000000003</v>
      </c>
      <c r="BI31" s="400"/>
      <c r="BJ31" s="210">
        <f t="shared" si="40"/>
        <v>0</v>
      </c>
      <c r="BK31" s="512">
        <f t="shared" si="41"/>
        <v>297.84999999999997</v>
      </c>
      <c r="BL31" s="400"/>
      <c r="BM31" s="210">
        <f t="shared" si="42"/>
        <v>0</v>
      </c>
      <c r="BN31" s="512">
        <f t="shared" si="43"/>
        <v>310.8</v>
      </c>
      <c r="BO31" s="397">
        <f t="shared" si="44"/>
        <v>0</v>
      </c>
      <c r="BP31" s="210">
        <f t="shared" si="45"/>
        <v>0</v>
      </c>
      <c r="BQ31" s="210">
        <f t="shared" si="46"/>
        <v>0</v>
      </c>
      <c r="BR31" s="215">
        <v>2458</v>
      </c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</row>
    <row r="32" spans="1:283" ht="13.5" customHeight="1">
      <c r="A32" s="210" t="str">
        <f t="shared" si="85"/>
        <v>RE72459</v>
      </c>
      <c r="B32" s="247" t="s">
        <v>1453</v>
      </c>
      <c r="C32" s="247" t="s">
        <v>1458</v>
      </c>
      <c r="D32" s="247" t="s">
        <v>1504</v>
      </c>
      <c r="E32" s="399"/>
      <c r="F32" s="262" t="s">
        <v>60</v>
      </c>
      <c r="G32" s="658" t="s">
        <v>2202</v>
      </c>
      <c r="H32" s="263" t="s">
        <v>95</v>
      </c>
      <c r="I32" s="263" t="s">
        <v>1822</v>
      </c>
      <c r="J32" s="263" t="s">
        <v>1796</v>
      </c>
      <c r="K32" s="263" t="s">
        <v>1797</v>
      </c>
      <c r="L32" s="263" t="s">
        <v>1813</v>
      </c>
      <c r="M32" s="262">
        <v>1.48</v>
      </c>
      <c r="N32" s="210">
        <v>1</v>
      </c>
      <c r="O32" s="210"/>
      <c r="P32" s="210"/>
      <c r="Q32" s="224"/>
      <c r="R32" s="195"/>
      <c r="S32" s="196"/>
      <c r="T32" s="197"/>
      <c r="U32" s="198"/>
      <c r="V32" s="199"/>
      <c r="W32" s="200"/>
      <c r="X32" s="201"/>
      <c r="Y32" s="202"/>
      <c r="Z32" s="203"/>
      <c r="AA32" s="204"/>
      <c r="AB32" s="242"/>
      <c r="AC32" s="242"/>
      <c r="AD32" s="213">
        <f t="shared" si="10"/>
        <v>0</v>
      </c>
      <c r="AE32" s="214">
        <f t="shared" si="86"/>
        <v>0</v>
      </c>
      <c r="AF32" s="205"/>
      <c r="AG32" s="205"/>
      <c r="AH32" s="206"/>
      <c r="AI32" s="205"/>
      <c r="AJ32" s="509"/>
      <c r="AK32" s="509"/>
      <c r="AL32" s="516"/>
      <c r="AM32" s="510"/>
      <c r="AN32" s="205">
        <f>ROUND(CEILING(AR32*('Summary '!$J$4/100+1),5),0)-1</f>
        <v>364</v>
      </c>
      <c r="AO32" s="206">
        <f t="shared" si="33"/>
        <v>0</v>
      </c>
      <c r="AP32" s="206">
        <f t="shared" si="34"/>
        <v>0</v>
      </c>
      <c r="AQ32" s="63"/>
      <c r="AR32" s="205">
        <v>299</v>
      </c>
      <c r="AS32" s="205"/>
      <c r="AT32" s="510"/>
      <c r="AU32" s="511"/>
      <c r="AV32" s="511">
        <f t="shared" si="35"/>
        <v>299</v>
      </c>
      <c r="AW32" s="511">
        <f t="shared" si="36"/>
        <v>299</v>
      </c>
      <c r="AX32" s="234"/>
      <c r="AY32" s="235"/>
      <c r="AZ32" s="236"/>
      <c r="BA32" s="249"/>
      <c r="BB32" s="238"/>
      <c r="BC32" s="239">
        <f t="shared" si="37"/>
        <v>0</v>
      </c>
      <c r="BD32" s="210">
        <f t="shared" si="38"/>
        <v>0</v>
      </c>
      <c r="BE32" s="512">
        <f t="shared" si="39"/>
        <v>313.95</v>
      </c>
      <c r="BF32" s="242"/>
      <c r="BG32" s="210">
        <f t="shared" si="47"/>
        <v>0</v>
      </c>
      <c r="BH32" s="512">
        <f t="shared" si="48"/>
        <v>328.90000000000003</v>
      </c>
      <c r="BI32" s="400"/>
      <c r="BJ32" s="210">
        <f t="shared" si="40"/>
        <v>0</v>
      </c>
      <c r="BK32" s="512">
        <f t="shared" si="41"/>
        <v>343.84999999999997</v>
      </c>
      <c r="BL32" s="400"/>
      <c r="BM32" s="210">
        <f t="shared" si="42"/>
        <v>0</v>
      </c>
      <c r="BN32" s="512">
        <f t="shared" si="43"/>
        <v>358.8</v>
      </c>
      <c r="BO32" s="397">
        <f t="shared" si="44"/>
        <v>0</v>
      </c>
      <c r="BP32" s="210">
        <f t="shared" si="45"/>
        <v>0</v>
      </c>
      <c r="BQ32" s="210">
        <f t="shared" si="46"/>
        <v>0</v>
      </c>
      <c r="BR32" s="215">
        <v>2459</v>
      </c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</row>
    <row r="33" spans="1:283" ht="13.5" customHeight="1">
      <c r="A33" s="210" t="str">
        <f t="shared" si="85"/>
        <v>RE72460</v>
      </c>
      <c r="B33" s="247" t="s">
        <v>1453</v>
      </c>
      <c r="C33" s="247" t="s">
        <v>1459</v>
      </c>
      <c r="D33" s="247" t="s">
        <v>1504</v>
      </c>
      <c r="E33" s="399"/>
      <c r="F33" s="262" t="s">
        <v>60</v>
      </c>
      <c r="G33" s="658" t="s">
        <v>2203</v>
      </c>
      <c r="H33" s="263" t="s">
        <v>95</v>
      </c>
      <c r="I33" s="263" t="s">
        <v>1822</v>
      </c>
      <c r="J33" s="263" t="s">
        <v>1796</v>
      </c>
      <c r="K33" s="263" t="s">
        <v>1797</v>
      </c>
      <c r="L33" s="263" t="s">
        <v>1813</v>
      </c>
      <c r="M33" s="262">
        <v>1.48</v>
      </c>
      <c r="N33" s="210">
        <v>1</v>
      </c>
      <c r="O33" s="210"/>
      <c r="P33" s="210"/>
      <c r="Q33" s="224"/>
      <c r="R33" s="195"/>
      <c r="S33" s="196"/>
      <c r="T33" s="197"/>
      <c r="U33" s="198"/>
      <c r="V33" s="199"/>
      <c r="W33" s="200"/>
      <c r="X33" s="201"/>
      <c r="Y33" s="202"/>
      <c r="Z33" s="203"/>
      <c r="AA33" s="204"/>
      <c r="AB33" s="242"/>
      <c r="AC33" s="242"/>
      <c r="AD33" s="213">
        <f t="shared" si="10"/>
        <v>0</v>
      </c>
      <c r="AE33" s="214">
        <f t="shared" si="86"/>
        <v>0</v>
      </c>
      <c r="AF33" s="205"/>
      <c r="AG33" s="205"/>
      <c r="AH33" s="206"/>
      <c r="AI33" s="205"/>
      <c r="AJ33" s="509"/>
      <c r="AK33" s="509"/>
      <c r="AL33" s="516"/>
      <c r="AM33" s="510"/>
      <c r="AN33" s="205">
        <f>ROUND(CEILING(AR33*('Summary '!$J$4/100+1),5),0)-1</f>
        <v>389</v>
      </c>
      <c r="AO33" s="206">
        <f t="shared" si="33"/>
        <v>0</v>
      </c>
      <c r="AP33" s="206">
        <f t="shared" si="34"/>
        <v>0</v>
      </c>
      <c r="AQ33" s="63"/>
      <c r="AR33" s="205">
        <v>319</v>
      </c>
      <c r="AS33" s="205"/>
      <c r="AT33" s="510"/>
      <c r="AU33" s="511"/>
      <c r="AV33" s="511">
        <f t="shared" si="35"/>
        <v>319</v>
      </c>
      <c r="AW33" s="511">
        <f t="shared" si="36"/>
        <v>319</v>
      </c>
      <c r="AX33" s="234"/>
      <c r="AY33" s="235"/>
      <c r="AZ33" s="236"/>
      <c r="BA33" s="249"/>
      <c r="BB33" s="238"/>
      <c r="BC33" s="239">
        <f t="shared" si="37"/>
        <v>0</v>
      </c>
      <c r="BD33" s="210">
        <f t="shared" si="38"/>
        <v>0</v>
      </c>
      <c r="BE33" s="512">
        <f t="shared" si="39"/>
        <v>334.95</v>
      </c>
      <c r="BF33" s="242"/>
      <c r="BG33" s="210">
        <f t="shared" si="47"/>
        <v>0</v>
      </c>
      <c r="BH33" s="512">
        <f t="shared" si="48"/>
        <v>350.90000000000003</v>
      </c>
      <c r="BI33" s="400"/>
      <c r="BJ33" s="210">
        <f t="shared" si="40"/>
        <v>0</v>
      </c>
      <c r="BK33" s="512">
        <f t="shared" si="41"/>
        <v>366.84999999999997</v>
      </c>
      <c r="BL33" s="400"/>
      <c r="BM33" s="210">
        <f t="shared" si="42"/>
        <v>0</v>
      </c>
      <c r="BN33" s="512">
        <f t="shared" si="43"/>
        <v>382.8</v>
      </c>
      <c r="BO33" s="397">
        <f t="shared" si="44"/>
        <v>0</v>
      </c>
      <c r="BP33" s="210">
        <f t="shared" si="45"/>
        <v>0</v>
      </c>
      <c r="BQ33" s="210">
        <f t="shared" si="46"/>
        <v>0</v>
      </c>
      <c r="BR33" s="215">
        <v>2460</v>
      </c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</row>
    <row r="34" spans="1:283" ht="13.5" customHeight="1">
      <c r="A34" s="210" t="str">
        <f t="shared" si="85"/>
        <v>RE72461</v>
      </c>
      <c r="B34" s="247" t="s">
        <v>1453</v>
      </c>
      <c r="C34" s="247" t="s">
        <v>1460</v>
      </c>
      <c r="D34" s="247" t="s">
        <v>1504</v>
      </c>
      <c r="E34" s="399"/>
      <c r="F34" s="262" t="s">
        <v>60</v>
      </c>
      <c r="G34" s="658" t="s">
        <v>2204</v>
      </c>
      <c r="H34" s="263" t="s">
        <v>95</v>
      </c>
      <c r="I34" s="263" t="s">
        <v>1822</v>
      </c>
      <c r="J34" s="263" t="s">
        <v>1796</v>
      </c>
      <c r="K34" s="263" t="s">
        <v>1797</v>
      </c>
      <c r="L34" s="263" t="s">
        <v>1813</v>
      </c>
      <c r="M34" s="262">
        <v>1.35</v>
      </c>
      <c r="N34" s="210">
        <v>1</v>
      </c>
      <c r="O34" s="210"/>
      <c r="P34" s="210"/>
      <c r="Q34" s="224"/>
      <c r="R34" s="195"/>
      <c r="S34" s="196"/>
      <c r="T34" s="197"/>
      <c r="U34" s="198"/>
      <c r="V34" s="199"/>
      <c r="W34" s="200"/>
      <c r="X34" s="201"/>
      <c r="Y34" s="202"/>
      <c r="Z34" s="203"/>
      <c r="AA34" s="204"/>
      <c r="AB34" s="242"/>
      <c r="AC34" s="242"/>
      <c r="AD34" s="213">
        <f t="shared" si="10"/>
        <v>0</v>
      </c>
      <c r="AE34" s="214">
        <f t="shared" si="86"/>
        <v>0</v>
      </c>
      <c r="AF34" s="205"/>
      <c r="AG34" s="205"/>
      <c r="AH34" s="206"/>
      <c r="AI34" s="205"/>
      <c r="AJ34" s="509"/>
      <c r="AK34" s="509"/>
      <c r="AL34" s="516"/>
      <c r="AM34" s="510"/>
      <c r="AN34" s="205">
        <f>ROUND(CEILING(AR34*('Summary '!$J$4/100+1),5),0)-1</f>
        <v>389</v>
      </c>
      <c r="AO34" s="206">
        <f t="shared" si="33"/>
        <v>0</v>
      </c>
      <c r="AP34" s="206">
        <f t="shared" si="34"/>
        <v>0</v>
      </c>
      <c r="AQ34" s="63"/>
      <c r="AR34" s="205">
        <v>319</v>
      </c>
      <c r="AS34" s="205"/>
      <c r="AT34" s="510"/>
      <c r="AU34" s="511"/>
      <c r="AV34" s="511">
        <f t="shared" si="35"/>
        <v>319</v>
      </c>
      <c r="AW34" s="511">
        <f t="shared" si="36"/>
        <v>319</v>
      </c>
      <c r="AX34" s="234"/>
      <c r="AY34" s="235"/>
      <c r="AZ34" s="236"/>
      <c r="BA34" s="249"/>
      <c r="BB34" s="238"/>
      <c r="BC34" s="239">
        <f t="shared" si="37"/>
        <v>0</v>
      </c>
      <c r="BD34" s="210">
        <f t="shared" si="38"/>
        <v>0</v>
      </c>
      <c r="BE34" s="512">
        <f t="shared" si="39"/>
        <v>334.95</v>
      </c>
      <c r="BF34" s="242"/>
      <c r="BG34" s="210">
        <f t="shared" si="47"/>
        <v>0</v>
      </c>
      <c r="BH34" s="512">
        <f t="shared" si="48"/>
        <v>350.90000000000003</v>
      </c>
      <c r="BI34" s="400"/>
      <c r="BJ34" s="210">
        <f t="shared" si="40"/>
        <v>0</v>
      </c>
      <c r="BK34" s="512">
        <f t="shared" si="41"/>
        <v>366.84999999999997</v>
      </c>
      <c r="BL34" s="400"/>
      <c r="BM34" s="210">
        <f t="shared" si="42"/>
        <v>0</v>
      </c>
      <c r="BN34" s="512">
        <f t="shared" si="43"/>
        <v>382.8</v>
      </c>
      <c r="BO34" s="397">
        <f t="shared" si="44"/>
        <v>0</v>
      </c>
      <c r="BP34" s="210">
        <f t="shared" si="45"/>
        <v>0</v>
      </c>
      <c r="BQ34" s="210">
        <f t="shared" si="46"/>
        <v>0</v>
      </c>
      <c r="BR34" s="215">
        <v>2461</v>
      </c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</row>
    <row r="35" spans="1:283" ht="13.5" customHeight="1">
      <c r="A35" s="210" t="str">
        <f t="shared" si="85"/>
        <v>RE72462</v>
      </c>
      <c r="B35" s="247" t="s">
        <v>1453</v>
      </c>
      <c r="C35" s="247" t="s">
        <v>1461</v>
      </c>
      <c r="D35" s="247" t="s">
        <v>1504</v>
      </c>
      <c r="E35" s="399"/>
      <c r="F35" s="262" t="s">
        <v>60</v>
      </c>
      <c r="G35" s="658" t="s">
        <v>2205</v>
      </c>
      <c r="H35" s="263" t="s">
        <v>95</v>
      </c>
      <c r="I35" s="263" t="s">
        <v>1822</v>
      </c>
      <c r="J35" s="263" t="s">
        <v>1796</v>
      </c>
      <c r="K35" s="263" t="s">
        <v>1797</v>
      </c>
      <c r="L35" s="263" t="s">
        <v>1813</v>
      </c>
      <c r="M35" s="262">
        <v>2.23</v>
      </c>
      <c r="N35" s="210">
        <v>1</v>
      </c>
      <c r="O35" s="210"/>
      <c r="P35" s="210"/>
      <c r="Q35" s="224"/>
      <c r="R35" s="195"/>
      <c r="S35" s="196"/>
      <c r="T35" s="197"/>
      <c r="U35" s="198"/>
      <c r="V35" s="199"/>
      <c r="W35" s="200"/>
      <c r="X35" s="201"/>
      <c r="Y35" s="202"/>
      <c r="Z35" s="203"/>
      <c r="AA35" s="204"/>
      <c r="AB35" s="242"/>
      <c r="AC35" s="242"/>
      <c r="AD35" s="213">
        <f t="shared" si="10"/>
        <v>0</v>
      </c>
      <c r="AE35" s="214">
        <f t="shared" si="86"/>
        <v>0</v>
      </c>
      <c r="AF35" s="205"/>
      <c r="AG35" s="205"/>
      <c r="AH35" s="206"/>
      <c r="AI35" s="205"/>
      <c r="AJ35" s="509"/>
      <c r="AK35" s="509"/>
      <c r="AL35" s="516"/>
      <c r="AM35" s="510"/>
      <c r="AN35" s="205">
        <f>ROUND(CEILING(AR35*('Summary '!$J$4/100+1),5),0)-1</f>
        <v>434</v>
      </c>
      <c r="AO35" s="206">
        <f t="shared" si="33"/>
        <v>0</v>
      </c>
      <c r="AP35" s="206">
        <f t="shared" si="34"/>
        <v>0</v>
      </c>
      <c r="AQ35" s="63"/>
      <c r="AR35" s="205">
        <v>354</v>
      </c>
      <c r="AS35" s="205"/>
      <c r="AT35" s="510"/>
      <c r="AU35" s="511"/>
      <c r="AV35" s="511">
        <f t="shared" si="35"/>
        <v>354</v>
      </c>
      <c r="AW35" s="511">
        <f t="shared" si="36"/>
        <v>354</v>
      </c>
      <c r="AX35" s="234"/>
      <c r="AY35" s="235"/>
      <c r="AZ35" s="236"/>
      <c r="BA35" s="249"/>
      <c r="BB35" s="238"/>
      <c r="BC35" s="239">
        <f t="shared" si="37"/>
        <v>0</v>
      </c>
      <c r="BD35" s="210">
        <f t="shared" si="38"/>
        <v>0</v>
      </c>
      <c r="BE35" s="512">
        <f t="shared" si="39"/>
        <v>371.7</v>
      </c>
      <c r="BF35" s="242"/>
      <c r="BG35" s="210">
        <f t="shared" si="47"/>
        <v>0</v>
      </c>
      <c r="BH35" s="512">
        <f t="shared" si="48"/>
        <v>389.40000000000003</v>
      </c>
      <c r="BI35" s="400"/>
      <c r="BJ35" s="210">
        <f t="shared" si="40"/>
        <v>0</v>
      </c>
      <c r="BK35" s="512">
        <f t="shared" si="41"/>
        <v>407.09999999999997</v>
      </c>
      <c r="BL35" s="400"/>
      <c r="BM35" s="210">
        <f t="shared" si="42"/>
        <v>0</v>
      </c>
      <c r="BN35" s="512">
        <f t="shared" si="43"/>
        <v>424.8</v>
      </c>
      <c r="BO35" s="397">
        <f t="shared" si="44"/>
        <v>0</v>
      </c>
      <c r="BP35" s="210">
        <f t="shared" si="45"/>
        <v>0</v>
      </c>
      <c r="BQ35" s="210">
        <f t="shared" si="46"/>
        <v>0</v>
      </c>
      <c r="BR35" s="215">
        <v>2462</v>
      </c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</row>
    <row r="36" spans="1:283" ht="13.5" customHeight="1">
      <c r="A36" s="210" t="str">
        <f t="shared" ref="A36:A42" si="87">"RE7"&amp;REPT(0,4-LEN(BR36))&amp;BR36</f>
        <v>RE72463</v>
      </c>
      <c r="B36" s="247" t="s">
        <v>1453</v>
      </c>
      <c r="C36" s="247" t="s">
        <v>1462</v>
      </c>
      <c r="D36" s="247" t="s">
        <v>1504</v>
      </c>
      <c r="E36" s="399"/>
      <c r="F36" s="262" t="s">
        <v>60</v>
      </c>
      <c r="G36" s="658" t="s">
        <v>2206</v>
      </c>
      <c r="H36" s="263" t="s">
        <v>95</v>
      </c>
      <c r="I36" s="263" t="s">
        <v>1822</v>
      </c>
      <c r="J36" s="263" t="s">
        <v>1796</v>
      </c>
      <c r="K36" s="263" t="s">
        <v>1797</v>
      </c>
      <c r="L36" s="263" t="s">
        <v>1813</v>
      </c>
      <c r="M36" s="262">
        <v>2.4500000000000002</v>
      </c>
      <c r="N36" s="210">
        <v>1</v>
      </c>
      <c r="O36" s="210"/>
      <c r="P36" s="210"/>
      <c r="Q36" s="224"/>
      <c r="R36" s="195"/>
      <c r="S36" s="196"/>
      <c r="T36" s="197"/>
      <c r="U36" s="198"/>
      <c r="V36" s="199"/>
      <c r="W36" s="200"/>
      <c r="X36" s="201"/>
      <c r="Y36" s="202"/>
      <c r="Z36" s="203"/>
      <c r="AA36" s="204"/>
      <c r="AB36" s="242"/>
      <c r="AC36" s="242"/>
      <c r="AD36" s="213">
        <f t="shared" si="10"/>
        <v>0</v>
      </c>
      <c r="AE36" s="214">
        <f t="shared" ref="AE36:AE37" si="88">N36*AD36</f>
        <v>0</v>
      </c>
      <c r="AF36" s="205"/>
      <c r="AG36" s="205"/>
      <c r="AH36" s="206"/>
      <c r="AI36" s="205"/>
      <c r="AJ36" s="509"/>
      <c r="AK36" s="509"/>
      <c r="AL36" s="516"/>
      <c r="AM36" s="510"/>
      <c r="AN36" s="205">
        <f>ROUND(CEILING(AR36*('Summary '!$J$4/100+1),5),0)-1</f>
        <v>414</v>
      </c>
      <c r="AO36" s="206">
        <f t="shared" si="33"/>
        <v>0</v>
      </c>
      <c r="AP36" s="206">
        <f t="shared" si="34"/>
        <v>0</v>
      </c>
      <c r="AQ36" s="63"/>
      <c r="AR36" s="205">
        <v>339</v>
      </c>
      <c r="AS36" s="205"/>
      <c r="AT36" s="510"/>
      <c r="AU36" s="511"/>
      <c r="AV36" s="511">
        <f t="shared" si="35"/>
        <v>339</v>
      </c>
      <c r="AW36" s="511">
        <f t="shared" si="36"/>
        <v>339</v>
      </c>
      <c r="AX36" s="234"/>
      <c r="AY36" s="235"/>
      <c r="AZ36" s="236"/>
      <c r="BA36" s="249"/>
      <c r="BB36" s="238"/>
      <c r="BC36" s="239">
        <f t="shared" si="37"/>
        <v>0</v>
      </c>
      <c r="BD36" s="210">
        <f t="shared" si="38"/>
        <v>0</v>
      </c>
      <c r="BE36" s="512">
        <f t="shared" si="39"/>
        <v>355.95</v>
      </c>
      <c r="BF36" s="242"/>
      <c r="BG36" s="210">
        <f t="shared" si="47"/>
        <v>0</v>
      </c>
      <c r="BH36" s="512">
        <f t="shared" si="48"/>
        <v>372.90000000000003</v>
      </c>
      <c r="BI36" s="400"/>
      <c r="BJ36" s="210">
        <f t="shared" si="40"/>
        <v>0</v>
      </c>
      <c r="BK36" s="512">
        <f t="shared" si="41"/>
        <v>389.84999999999997</v>
      </c>
      <c r="BL36" s="400"/>
      <c r="BM36" s="210">
        <f t="shared" si="42"/>
        <v>0</v>
      </c>
      <c r="BN36" s="512">
        <f t="shared" si="43"/>
        <v>406.8</v>
      </c>
      <c r="BO36" s="397">
        <f t="shared" si="44"/>
        <v>0</v>
      </c>
      <c r="BP36" s="210">
        <f t="shared" si="45"/>
        <v>0</v>
      </c>
      <c r="BQ36" s="210">
        <f t="shared" si="46"/>
        <v>0</v>
      </c>
      <c r="BR36" s="215">
        <v>2463</v>
      </c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</row>
    <row r="37" spans="1:283" ht="13.5" customHeight="1">
      <c r="A37" s="210" t="str">
        <f t="shared" si="87"/>
        <v>RE72464</v>
      </c>
      <c r="B37" s="247" t="s">
        <v>1453</v>
      </c>
      <c r="C37" s="247" t="s">
        <v>1463</v>
      </c>
      <c r="D37" s="247" t="s">
        <v>1504</v>
      </c>
      <c r="E37" s="423"/>
      <c r="F37" s="263" t="s">
        <v>1764</v>
      </c>
      <c r="G37" s="658" t="s">
        <v>2207</v>
      </c>
      <c r="H37" s="263" t="s">
        <v>77</v>
      </c>
      <c r="I37" s="263" t="s">
        <v>1822</v>
      </c>
      <c r="J37" s="263" t="s">
        <v>1796</v>
      </c>
      <c r="K37" s="263" t="s">
        <v>1797</v>
      </c>
      <c r="L37" s="263" t="s">
        <v>1813</v>
      </c>
      <c r="M37" s="262">
        <v>3.12</v>
      </c>
      <c r="N37" s="210">
        <v>1</v>
      </c>
      <c r="O37" s="210"/>
      <c r="P37" s="210"/>
      <c r="Q37" s="224"/>
      <c r="R37" s="195"/>
      <c r="S37" s="196"/>
      <c r="T37" s="197"/>
      <c r="U37" s="198"/>
      <c r="V37" s="199"/>
      <c r="W37" s="200"/>
      <c r="X37" s="201"/>
      <c r="Y37" s="202"/>
      <c r="Z37" s="203"/>
      <c r="AA37" s="204"/>
      <c r="AB37" s="242"/>
      <c r="AC37" s="242"/>
      <c r="AD37" s="213">
        <f t="shared" si="10"/>
        <v>0</v>
      </c>
      <c r="AE37" s="214">
        <f t="shared" si="88"/>
        <v>0</v>
      </c>
      <c r="AF37" s="205"/>
      <c r="AG37" s="205"/>
      <c r="AH37" s="206"/>
      <c r="AI37" s="205"/>
      <c r="AJ37" s="509"/>
      <c r="AK37" s="509"/>
      <c r="AL37" s="516"/>
      <c r="AM37" s="510"/>
      <c r="AN37" s="205">
        <f>ROUND(CEILING(AR37*('Summary '!$J$4/100+1),5),0)-1</f>
        <v>454</v>
      </c>
      <c r="AO37" s="206">
        <f t="shared" si="33"/>
        <v>0</v>
      </c>
      <c r="AP37" s="206">
        <f t="shared" si="34"/>
        <v>0</v>
      </c>
      <c r="AQ37" s="63"/>
      <c r="AR37" s="205">
        <v>369</v>
      </c>
      <c r="AS37" s="205"/>
      <c r="AT37" s="510"/>
      <c r="AU37" s="511"/>
      <c r="AV37" s="511">
        <f t="shared" si="35"/>
        <v>369</v>
      </c>
      <c r="AW37" s="511">
        <f t="shared" si="36"/>
        <v>369</v>
      </c>
      <c r="AX37" s="234"/>
      <c r="AY37" s="235"/>
      <c r="AZ37" s="236"/>
      <c r="BA37" s="249"/>
      <c r="BB37" s="238"/>
      <c r="BC37" s="239">
        <f t="shared" si="37"/>
        <v>0</v>
      </c>
      <c r="BD37" s="210">
        <f t="shared" si="38"/>
        <v>0</v>
      </c>
      <c r="BE37" s="512">
        <f t="shared" si="39"/>
        <v>387.45</v>
      </c>
      <c r="BF37" s="242"/>
      <c r="BG37" s="210">
        <f t="shared" si="47"/>
        <v>0</v>
      </c>
      <c r="BH37" s="512">
        <f t="shared" si="48"/>
        <v>405.90000000000003</v>
      </c>
      <c r="BI37" s="400"/>
      <c r="BJ37" s="210">
        <f t="shared" si="40"/>
        <v>0</v>
      </c>
      <c r="BK37" s="512">
        <f t="shared" si="41"/>
        <v>424.34999999999997</v>
      </c>
      <c r="BL37" s="400"/>
      <c r="BM37" s="210">
        <f t="shared" si="42"/>
        <v>0</v>
      </c>
      <c r="BN37" s="512">
        <f t="shared" si="43"/>
        <v>442.8</v>
      </c>
      <c r="BO37" s="397">
        <f t="shared" si="44"/>
        <v>0</v>
      </c>
      <c r="BP37" s="210">
        <f t="shared" si="45"/>
        <v>0</v>
      </c>
      <c r="BQ37" s="210">
        <f t="shared" si="46"/>
        <v>0</v>
      </c>
      <c r="BR37" s="215">
        <v>2464</v>
      </c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</row>
    <row r="38" spans="1:283" ht="13.5" customHeight="1">
      <c r="A38" s="210" t="str">
        <f t="shared" ref="A38" si="89">"RE7"&amp;REPT(0,4-LEN(BR38))&amp;BR38</f>
        <v>RE72688</v>
      </c>
      <c r="B38" s="247" t="s">
        <v>1453</v>
      </c>
      <c r="C38" s="247" t="s">
        <v>1858</v>
      </c>
      <c r="D38" s="247" t="s">
        <v>1504</v>
      </c>
      <c r="E38" s="399"/>
      <c r="F38" s="263" t="s">
        <v>1764</v>
      </c>
      <c r="G38" s="658" t="s">
        <v>2208</v>
      </c>
      <c r="H38" s="263" t="s">
        <v>77</v>
      </c>
      <c r="I38" s="263" t="s">
        <v>1822</v>
      </c>
      <c r="J38" s="263" t="s">
        <v>1796</v>
      </c>
      <c r="K38" s="263" t="s">
        <v>1797</v>
      </c>
      <c r="L38" s="263" t="s">
        <v>1813</v>
      </c>
      <c r="M38" s="262">
        <v>0.90800000000000003</v>
      </c>
      <c r="N38" s="210">
        <v>1</v>
      </c>
      <c r="O38" s="210"/>
      <c r="P38" s="210"/>
      <c r="Q38" s="224"/>
      <c r="R38" s="195"/>
      <c r="S38" s="196"/>
      <c r="T38" s="197"/>
      <c r="U38" s="198"/>
      <c r="V38" s="199"/>
      <c r="W38" s="200"/>
      <c r="X38" s="201"/>
      <c r="Y38" s="202"/>
      <c r="Z38" s="203"/>
      <c r="AA38" s="204"/>
      <c r="AB38" s="242"/>
      <c r="AC38" s="242"/>
      <c r="AD38" s="213">
        <f t="shared" si="10"/>
        <v>0</v>
      </c>
      <c r="AE38" s="214">
        <f t="shared" ref="AE38" si="90">N38*AD38</f>
        <v>0</v>
      </c>
      <c r="AF38" s="205"/>
      <c r="AG38" s="205"/>
      <c r="AH38" s="206"/>
      <c r="AI38" s="205"/>
      <c r="AJ38" s="509"/>
      <c r="AK38" s="509"/>
      <c r="AL38" s="516"/>
      <c r="AM38" s="510"/>
      <c r="AN38" s="205">
        <f>ROUND(CEILING(AR38*('Summary '!$J$4/100+1),5),0)-1</f>
        <v>329</v>
      </c>
      <c r="AO38" s="206">
        <f t="shared" ref="AO38" si="91">IF(P38=TRUE,-0.05,0)</f>
        <v>0</v>
      </c>
      <c r="AP38" s="206">
        <f t="shared" ref="AP38" si="92">IF(O38=TRUE,0.15,0)</f>
        <v>0</v>
      </c>
      <c r="AQ38" s="63"/>
      <c r="AR38" s="205">
        <v>269</v>
      </c>
      <c r="AS38" s="205"/>
      <c r="AT38" s="510"/>
      <c r="AU38" s="511"/>
      <c r="AV38" s="511">
        <f t="shared" ref="AV38" si="93">IF(OrderFormType="Wholesale",CEILING(AR38*ExchRate,ExchRateRoundUpTo),CEILING(AN38*ExchRate,ExchRateRoundUpTo)/1.22)</f>
        <v>269</v>
      </c>
      <c r="AW38" s="511">
        <f t="shared" ref="AW38" si="94">AV38*(1+AO38+AP38)</f>
        <v>269</v>
      </c>
      <c r="AX38" s="234"/>
      <c r="AY38" s="235"/>
      <c r="AZ38" s="236"/>
      <c r="BA38" s="249"/>
      <c r="BB38" s="238"/>
      <c r="BC38" s="239">
        <f t="shared" si="37"/>
        <v>0</v>
      </c>
      <c r="BD38" s="210">
        <f t="shared" si="38"/>
        <v>0</v>
      </c>
      <c r="BE38" s="512">
        <f t="shared" si="39"/>
        <v>282.45</v>
      </c>
      <c r="BF38" s="242"/>
      <c r="BG38" s="210">
        <f t="shared" ref="BG38" si="95">$N38*BF38</f>
        <v>0</v>
      </c>
      <c r="BH38" s="512">
        <f t="shared" si="48"/>
        <v>295.90000000000003</v>
      </c>
      <c r="BI38" s="400"/>
      <c r="BJ38" s="210">
        <f t="shared" si="40"/>
        <v>0</v>
      </c>
      <c r="BK38" s="512">
        <f t="shared" si="41"/>
        <v>309.34999999999997</v>
      </c>
      <c r="BL38" s="400"/>
      <c r="BM38" s="210">
        <f t="shared" si="42"/>
        <v>0</v>
      </c>
      <c r="BN38" s="512">
        <f t="shared" si="43"/>
        <v>322.8</v>
      </c>
      <c r="BO38" s="397">
        <f t="shared" si="44"/>
        <v>0</v>
      </c>
      <c r="BP38" s="210">
        <f t="shared" si="45"/>
        <v>0</v>
      </c>
      <c r="BQ38" s="210">
        <f t="shared" si="46"/>
        <v>0</v>
      </c>
      <c r="BR38" s="215">
        <v>2688</v>
      </c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</row>
    <row r="39" spans="1:283" ht="13.5" customHeight="1">
      <c r="A39" s="210" t="str">
        <f t="shared" ref="A39:A40" si="96">"RE7"&amp;REPT(0,4-LEN(BR39))&amp;BR39</f>
        <v>RE72689</v>
      </c>
      <c r="B39" s="247" t="s">
        <v>1453</v>
      </c>
      <c r="C39" s="247" t="s">
        <v>1859</v>
      </c>
      <c r="D39" s="247" t="s">
        <v>1504</v>
      </c>
      <c r="E39" s="399"/>
      <c r="F39" s="263" t="s">
        <v>1764</v>
      </c>
      <c r="G39" s="658" t="s">
        <v>2209</v>
      </c>
      <c r="H39" s="263" t="s">
        <v>77</v>
      </c>
      <c r="I39" s="263" t="s">
        <v>1822</v>
      </c>
      <c r="J39" s="263" t="s">
        <v>1796</v>
      </c>
      <c r="K39" s="263" t="s">
        <v>1797</v>
      </c>
      <c r="L39" s="263" t="s">
        <v>1813</v>
      </c>
      <c r="M39" s="262">
        <v>0.67300000000000004</v>
      </c>
      <c r="N39" s="210">
        <v>1</v>
      </c>
      <c r="O39" s="210"/>
      <c r="P39" s="210"/>
      <c r="Q39" s="224"/>
      <c r="R39" s="195"/>
      <c r="S39" s="196"/>
      <c r="T39" s="197"/>
      <c r="U39" s="198"/>
      <c r="V39" s="199"/>
      <c r="W39" s="200"/>
      <c r="X39" s="201"/>
      <c r="Y39" s="202"/>
      <c r="Z39" s="203"/>
      <c r="AA39" s="204"/>
      <c r="AB39" s="242"/>
      <c r="AC39" s="242"/>
      <c r="AD39" s="213">
        <f t="shared" si="10"/>
        <v>0</v>
      </c>
      <c r="AE39" s="214">
        <f t="shared" ref="AE39:AE40" si="97">N39*AD39</f>
        <v>0</v>
      </c>
      <c r="AF39" s="205"/>
      <c r="AG39" s="205"/>
      <c r="AH39" s="206"/>
      <c r="AI39" s="205"/>
      <c r="AJ39" s="509"/>
      <c r="AK39" s="509"/>
      <c r="AL39" s="516"/>
      <c r="AM39" s="510"/>
      <c r="AN39" s="205">
        <f>ROUND(CEILING(AR39*('Summary '!$J$4/100+1),5),0)-1</f>
        <v>289</v>
      </c>
      <c r="AO39" s="206">
        <f t="shared" ref="AO39:AO40" si="98">IF(P39=TRUE,-0.05,0)</f>
        <v>0</v>
      </c>
      <c r="AP39" s="206">
        <f t="shared" ref="AP39:AP40" si="99">IF(O39=TRUE,0.15,0)</f>
        <v>0</v>
      </c>
      <c r="AQ39" s="63"/>
      <c r="AR39" s="205">
        <v>234</v>
      </c>
      <c r="AS39" s="205"/>
      <c r="AT39" s="510"/>
      <c r="AU39" s="511"/>
      <c r="AV39" s="511">
        <f t="shared" ref="AV39:AV40" si="100">IF(OrderFormType="Wholesale",CEILING(AR39*ExchRate,ExchRateRoundUpTo),CEILING(AN39*ExchRate,ExchRateRoundUpTo)/1.22)</f>
        <v>234</v>
      </c>
      <c r="AW39" s="511">
        <f t="shared" ref="AW39:AW40" si="101">AV39*(1+AO39+AP39)</f>
        <v>234</v>
      </c>
      <c r="AX39" s="234"/>
      <c r="AY39" s="235"/>
      <c r="AZ39" s="236"/>
      <c r="BA39" s="249"/>
      <c r="BB39" s="238"/>
      <c r="BC39" s="239">
        <f t="shared" si="37"/>
        <v>0</v>
      </c>
      <c r="BD39" s="210">
        <f t="shared" si="38"/>
        <v>0</v>
      </c>
      <c r="BE39" s="512">
        <f t="shared" si="39"/>
        <v>245.70000000000002</v>
      </c>
      <c r="BF39" s="242"/>
      <c r="BG39" s="210">
        <f t="shared" ref="BG39:BG40" si="102">$N39*BF39</f>
        <v>0</v>
      </c>
      <c r="BH39" s="512">
        <f t="shared" si="48"/>
        <v>257.40000000000003</v>
      </c>
      <c r="BI39" s="400"/>
      <c r="BJ39" s="210">
        <f t="shared" si="40"/>
        <v>0</v>
      </c>
      <c r="BK39" s="512">
        <f t="shared" si="41"/>
        <v>269.09999999999997</v>
      </c>
      <c r="BL39" s="400"/>
      <c r="BM39" s="210">
        <f t="shared" si="42"/>
        <v>0</v>
      </c>
      <c r="BN39" s="512">
        <f t="shared" si="43"/>
        <v>280.8</v>
      </c>
      <c r="BO39" s="397">
        <f t="shared" si="44"/>
        <v>0</v>
      </c>
      <c r="BP39" s="210">
        <f t="shared" si="45"/>
        <v>0</v>
      </c>
      <c r="BQ39" s="210">
        <f t="shared" si="46"/>
        <v>0</v>
      </c>
      <c r="BR39" s="215">
        <v>2689</v>
      </c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</row>
    <row r="40" spans="1:283" ht="13.5" customHeight="1">
      <c r="A40" s="210" t="str">
        <f t="shared" si="96"/>
        <v>RE72690</v>
      </c>
      <c r="B40" s="247" t="s">
        <v>1453</v>
      </c>
      <c r="C40" s="247" t="s">
        <v>1860</v>
      </c>
      <c r="D40" s="247" t="s">
        <v>1504</v>
      </c>
      <c r="E40" s="399"/>
      <c r="F40" s="263" t="s">
        <v>1764</v>
      </c>
      <c r="G40" s="658" t="s">
        <v>2210</v>
      </c>
      <c r="H40" s="263" t="s">
        <v>77</v>
      </c>
      <c r="I40" s="263" t="s">
        <v>1822</v>
      </c>
      <c r="J40" s="263" t="s">
        <v>1796</v>
      </c>
      <c r="K40" s="263" t="s">
        <v>1797</v>
      </c>
      <c r="L40" s="263" t="s">
        <v>1813</v>
      </c>
      <c r="M40" s="262">
        <v>0.55200000000000005</v>
      </c>
      <c r="N40" s="210">
        <v>1</v>
      </c>
      <c r="O40" s="210"/>
      <c r="P40" s="210"/>
      <c r="Q40" s="224"/>
      <c r="R40" s="195"/>
      <c r="S40" s="196"/>
      <c r="T40" s="197"/>
      <c r="U40" s="198"/>
      <c r="V40" s="199"/>
      <c r="W40" s="200"/>
      <c r="X40" s="201"/>
      <c r="Y40" s="202"/>
      <c r="Z40" s="203"/>
      <c r="AA40" s="204"/>
      <c r="AB40" s="242"/>
      <c r="AC40" s="242"/>
      <c r="AD40" s="213">
        <f t="shared" si="10"/>
        <v>0</v>
      </c>
      <c r="AE40" s="214">
        <f t="shared" si="97"/>
        <v>0</v>
      </c>
      <c r="AF40" s="205"/>
      <c r="AG40" s="205"/>
      <c r="AH40" s="206"/>
      <c r="AI40" s="205"/>
      <c r="AJ40" s="509"/>
      <c r="AK40" s="509"/>
      <c r="AL40" s="516"/>
      <c r="AM40" s="510"/>
      <c r="AN40" s="205">
        <f>ROUND(CEILING(AR40*('Summary '!$J$4/100+1),5),0)-1</f>
        <v>274</v>
      </c>
      <c r="AO40" s="206">
        <f t="shared" si="98"/>
        <v>0</v>
      </c>
      <c r="AP40" s="206">
        <f t="shared" si="99"/>
        <v>0</v>
      </c>
      <c r="AQ40" s="63"/>
      <c r="AR40" s="205">
        <v>224</v>
      </c>
      <c r="AS40" s="205"/>
      <c r="AT40" s="510"/>
      <c r="AU40" s="511"/>
      <c r="AV40" s="511">
        <f t="shared" si="100"/>
        <v>224</v>
      </c>
      <c r="AW40" s="511">
        <f t="shared" si="101"/>
        <v>224</v>
      </c>
      <c r="AX40" s="234"/>
      <c r="AY40" s="235"/>
      <c r="AZ40" s="236"/>
      <c r="BA40" s="249"/>
      <c r="BB40" s="238"/>
      <c r="BC40" s="239">
        <f t="shared" si="37"/>
        <v>0</v>
      </c>
      <c r="BD40" s="210">
        <f t="shared" si="38"/>
        <v>0</v>
      </c>
      <c r="BE40" s="512">
        <f t="shared" si="39"/>
        <v>235.20000000000002</v>
      </c>
      <c r="BF40" s="242"/>
      <c r="BG40" s="210">
        <f t="shared" si="102"/>
        <v>0</v>
      </c>
      <c r="BH40" s="512">
        <f t="shared" si="48"/>
        <v>246.40000000000003</v>
      </c>
      <c r="BI40" s="400"/>
      <c r="BJ40" s="210">
        <f t="shared" si="40"/>
        <v>0</v>
      </c>
      <c r="BK40" s="512">
        <f t="shared" si="41"/>
        <v>257.59999999999997</v>
      </c>
      <c r="BL40" s="400"/>
      <c r="BM40" s="210">
        <f t="shared" si="42"/>
        <v>0</v>
      </c>
      <c r="BN40" s="512">
        <f t="shared" si="43"/>
        <v>268.8</v>
      </c>
      <c r="BO40" s="397">
        <f t="shared" si="44"/>
        <v>0</v>
      </c>
      <c r="BP40" s="210">
        <f t="shared" si="45"/>
        <v>0</v>
      </c>
      <c r="BQ40" s="210">
        <f t="shared" si="46"/>
        <v>0</v>
      </c>
      <c r="BR40" s="215">
        <v>2690</v>
      </c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</row>
    <row r="41" spans="1:283" ht="13.5" customHeight="1">
      <c r="A41" s="210" t="str">
        <f t="shared" ref="A41" si="103">"RE7"&amp;REPT(0,4-LEN(BR41))&amp;BR41</f>
        <v>RE72691</v>
      </c>
      <c r="B41" s="247" t="s">
        <v>1453</v>
      </c>
      <c r="C41" s="247" t="s">
        <v>1861</v>
      </c>
      <c r="D41" s="247" t="s">
        <v>1504</v>
      </c>
      <c r="E41" s="399"/>
      <c r="F41" s="263" t="s">
        <v>1764</v>
      </c>
      <c r="G41" s="658" t="s">
        <v>2211</v>
      </c>
      <c r="H41" s="263" t="s">
        <v>77</v>
      </c>
      <c r="I41" s="263" t="s">
        <v>1822</v>
      </c>
      <c r="J41" s="263" t="s">
        <v>1796</v>
      </c>
      <c r="K41" s="263" t="s">
        <v>1797</v>
      </c>
      <c r="L41" s="263" t="s">
        <v>1813</v>
      </c>
      <c r="M41" s="262">
        <v>0.443</v>
      </c>
      <c r="N41" s="210">
        <v>1</v>
      </c>
      <c r="O41" s="210"/>
      <c r="P41" s="210"/>
      <c r="Q41" s="224"/>
      <c r="R41" s="195"/>
      <c r="S41" s="196"/>
      <c r="T41" s="197"/>
      <c r="U41" s="198"/>
      <c r="V41" s="199"/>
      <c r="W41" s="200"/>
      <c r="X41" s="201"/>
      <c r="Y41" s="202"/>
      <c r="Z41" s="203"/>
      <c r="AA41" s="204"/>
      <c r="AB41" s="242"/>
      <c r="AC41" s="242"/>
      <c r="AD41" s="213">
        <f t="shared" si="10"/>
        <v>0</v>
      </c>
      <c r="AE41" s="214">
        <f t="shared" ref="AE41" si="104">N41*AD41</f>
        <v>0</v>
      </c>
      <c r="AF41" s="205"/>
      <c r="AG41" s="205"/>
      <c r="AH41" s="206"/>
      <c r="AI41" s="205"/>
      <c r="AJ41" s="509"/>
      <c r="AK41" s="509"/>
      <c r="AL41" s="516"/>
      <c r="AM41" s="510"/>
      <c r="AN41" s="205">
        <f>ROUND(CEILING(AR41*('Summary '!$J$4/100+1),5),0)-1</f>
        <v>319</v>
      </c>
      <c r="AO41" s="206">
        <f t="shared" ref="AO41" si="105">IF(P41=TRUE,-0.05,0)</f>
        <v>0</v>
      </c>
      <c r="AP41" s="206">
        <f t="shared" ref="AP41" si="106">IF(O41=TRUE,0.15,0)</f>
        <v>0</v>
      </c>
      <c r="AQ41" s="63"/>
      <c r="AR41" s="205">
        <v>259</v>
      </c>
      <c r="AS41" s="205"/>
      <c r="AT41" s="510"/>
      <c r="AU41" s="511"/>
      <c r="AV41" s="511">
        <f t="shared" ref="AV41" si="107">IF(OrderFormType="Wholesale",CEILING(AR41*ExchRate,ExchRateRoundUpTo),CEILING(AN41*ExchRate,ExchRateRoundUpTo)/1.22)</f>
        <v>259</v>
      </c>
      <c r="AW41" s="511">
        <f t="shared" ref="AW41" si="108">AV41*(1+AO41+AP41)</f>
        <v>259</v>
      </c>
      <c r="AX41" s="234"/>
      <c r="AY41" s="235"/>
      <c r="AZ41" s="236"/>
      <c r="BA41" s="249"/>
      <c r="BB41" s="238"/>
      <c r="BC41" s="239">
        <f t="shared" si="37"/>
        <v>0</v>
      </c>
      <c r="BD41" s="210">
        <f t="shared" si="38"/>
        <v>0</v>
      </c>
      <c r="BE41" s="512">
        <f t="shared" si="39"/>
        <v>271.95</v>
      </c>
      <c r="BF41" s="242"/>
      <c r="BG41" s="210">
        <f t="shared" ref="BG41" si="109">$N41*BF41</f>
        <v>0</v>
      </c>
      <c r="BH41" s="512">
        <f t="shared" si="48"/>
        <v>284.90000000000003</v>
      </c>
      <c r="BI41" s="400"/>
      <c r="BJ41" s="210">
        <f t="shared" si="40"/>
        <v>0</v>
      </c>
      <c r="BK41" s="512">
        <f t="shared" si="41"/>
        <v>297.84999999999997</v>
      </c>
      <c r="BL41" s="400"/>
      <c r="BM41" s="210">
        <f t="shared" si="42"/>
        <v>0</v>
      </c>
      <c r="BN41" s="512">
        <f t="shared" si="43"/>
        <v>310.8</v>
      </c>
      <c r="BO41" s="397">
        <f t="shared" si="44"/>
        <v>0</v>
      </c>
      <c r="BP41" s="210">
        <f t="shared" si="45"/>
        <v>0</v>
      </c>
      <c r="BQ41" s="210">
        <f t="shared" si="46"/>
        <v>0</v>
      </c>
      <c r="BR41" s="215">
        <v>2691</v>
      </c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</row>
    <row r="42" spans="1:283" ht="13.5" customHeight="1">
      <c r="A42" s="210" t="str">
        <f t="shared" si="87"/>
        <v>RE73243</v>
      </c>
      <c r="B42" s="264" t="s">
        <v>2615</v>
      </c>
      <c r="C42" s="264" t="s">
        <v>1506</v>
      </c>
      <c r="D42" s="264" t="s">
        <v>2291</v>
      </c>
      <c r="E42" s="592"/>
      <c r="F42" s="263" t="s">
        <v>1765</v>
      </c>
      <c r="G42" s="263" t="s">
        <v>73</v>
      </c>
      <c r="H42" s="262" t="s">
        <v>79</v>
      </c>
      <c r="I42" s="263" t="s">
        <v>1822</v>
      </c>
      <c r="J42" s="263" t="s">
        <v>1796</v>
      </c>
      <c r="K42" s="263" t="s">
        <v>1797</v>
      </c>
      <c r="L42" s="263" t="s">
        <v>2579</v>
      </c>
      <c r="M42" s="262">
        <v>1.1793392</v>
      </c>
      <c r="N42" s="210">
        <v>10</v>
      </c>
      <c r="O42" s="568"/>
      <c r="P42" s="210"/>
      <c r="Q42" s="49"/>
      <c r="R42" s="123"/>
      <c r="S42" s="51"/>
      <c r="T42" s="52"/>
      <c r="U42" s="124"/>
      <c r="V42" s="54"/>
      <c r="W42" s="520"/>
      <c r="X42" s="56"/>
      <c r="Y42" s="57"/>
      <c r="Z42" s="58"/>
      <c r="AA42" s="561"/>
      <c r="AB42" s="563"/>
      <c r="AC42" s="311"/>
      <c r="AD42" s="213">
        <f t="shared" si="10"/>
        <v>0</v>
      </c>
      <c r="AE42" s="214">
        <f>N42*AD42</f>
        <v>0</v>
      </c>
      <c r="AF42" s="205"/>
      <c r="AG42" s="205"/>
      <c r="AH42" s="206"/>
      <c r="AI42" s="669"/>
      <c r="AJ42" s="509"/>
      <c r="AK42" s="509"/>
      <c r="AL42" s="516"/>
      <c r="AM42" s="510"/>
      <c r="AN42" s="205">
        <f>ROUND(CEILING(AR42*('Summary '!$J$4/100+1),5),0)-1</f>
        <v>134</v>
      </c>
      <c r="AO42" s="206">
        <f>IF(P42=TRUE,-0.05,0)</f>
        <v>0</v>
      </c>
      <c r="AP42" s="206">
        <f>IF(O42=TRUE,0.15,0)</f>
        <v>0</v>
      </c>
      <c r="AQ42" s="667"/>
      <c r="AR42" s="205">
        <v>109</v>
      </c>
      <c r="AS42" s="205"/>
      <c r="AT42" s="510"/>
      <c r="AU42" s="511"/>
      <c r="AV42" s="511">
        <f t="shared" si="35"/>
        <v>109</v>
      </c>
      <c r="AW42" s="511">
        <f t="shared" si="36"/>
        <v>109</v>
      </c>
      <c r="AX42" s="64"/>
      <c r="AY42" s="65"/>
      <c r="AZ42" s="538"/>
      <c r="BA42" s="562"/>
      <c r="BB42" s="291"/>
      <c r="BC42" s="239">
        <f t="shared" si="37"/>
        <v>0</v>
      </c>
      <c r="BD42" s="210">
        <f t="shared" si="38"/>
        <v>0</v>
      </c>
      <c r="BE42" s="512">
        <f t="shared" ref="BE42:BE53" si="110">AV42*(1+AO42+AP42)</f>
        <v>109</v>
      </c>
      <c r="BF42" s="400"/>
      <c r="BG42" s="210">
        <f>$N42*BF42</f>
        <v>0</v>
      </c>
      <c r="BH42" s="512">
        <f t="shared" si="48"/>
        <v>119.9</v>
      </c>
      <c r="BI42" s="400"/>
      <c r="BJ42" s="210">
        <f t="shared" si="40"/>
        <v>0</v>
      </c>
      <c r="BK42" s="512">
        <f t="shared" si="41"/>
        <v>125.35</v>
      </c>
      <c r="BL42" s="400"/>
      <c r="BM42" s="210">
        <f t="shared" si="42"/>
        <v>0</v>
      </c>
      <c r="BN42" s="512">
        <f t="shared" si="43"/>
        <v>130.79999999999998</v>
      </c>
      <c r="BO42" s="397">
        <f t="shared" si="44"/>
        <v>0</v>
      </c>
      <c r="BP42" s="210">
        <f t="shared" si="45"/>
        <v>0</v>
      </c>
      <c r="BQ42" s="210">
        <f t="shared" si="46"/>
        <v>0</v>
      </c>
      <c r="BR42" s="215">
        <v>3243</v>
      </c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</row>
    <row r="43" spans="1:283" ht="13.5" customHeight="1">
      <c r="A43" s="210" t="str">
        <f t="shared" ref="A43:A44" si="111">"RE7"&amp;REPT(0,4-LEN(BR43))&amp;BR43</f>
        <v>RE73244</v>
      </c>
      <c r="B43" s="264" t="s">
        <v>2615</v>
      </c>
      <c r="C43" s="264" t="s">
        <v>1507</v>
      </c>
      <c r="D43" s="264" t="s">
        <v>2291</v>
      </c>
      <c r="E43" s="592"/>
      <c r="F43" s="263" t="s">
        <v>1766</v>
      </c>
      <c r="G43" s="263" t="s">
        <v>73</v>
      </c>
      <c r="H43" s="262" t="s">
        <v>79</v>
      </c>
      <c r="I43" s="263" t="s">
        <v>1822</v>
      </c>
      <c r="J43" s="263" t="s">
        <v>1796</v>
      </c>
      <c r="K43" s="263" t="s">
        <v>1797</v>
      </c>
      <c r="L43" s="263" t="s">
        <v>2579</v>
      </c>
      <c r="M43" s="262">
        <v>1.0886207999999999</v>
      </c>
      <c r="N43" s="210">
        <v>10</v>
      </c>
      <c r="O43" s="568"/>
      <c r="P43" s="210"/>
      <c r="Q43" s="49"/>
      <c r="R43" s="123"/>
      <c r="S43" s="51"/>
      <c r="T43" s="52"/>
      <c r="U43" s="124"/>
      <c r="V43" s="54"/>
      <c r="W43" s="520"/>
      <c r="X43" s="56"/>
      <c r="Y43" s="57"/>
      <c r="Z43" s="58"/>
      <c r="AA43" s="561"/>
      <c r="AB43" s="563"/>
      <c r="AC43" s="311"/>
      <c r="AD43" s="213">
        <f t="shared" si="10"/>
        <v>0</v>
      </c>
      <c r="AE43" s="214">
        <f t="shared" ref="AE43:AE44" si="112">N43*AD43</f>
        <v>0</v>
      </c>
      <c r="AF43" s="205"/>
      <c r="AG43" s="205"/>
      <c r="AH43" s="206"/>
      <c r="AI43" s="669"/>
      <c r="AJ43" s="509"/>
      <c r="AK43" s="509"/>
      <c r="AL43" s="516"/>
      <c r="AM43" s="510"/>
      <c r="AN43" s="205">
        <f>ROUND(CEILING(AR43*('Summary '!$J$4/100+1),5),0)-1</f>
        <v>124</v>
      </c>
      <c r="AO43" s="206">
        <f t="shared" si="33"/>
        <v>0</v>
      </c>
      <c r="AP43" s="206">
        <f t="shared" si="34"/>
        <v>0</v>
      </c>
      <c r="AQ43" s="667"/>
      <c r="AR43" s="205">
        <v>99</v>
      </c>
      <c r="AS43" s="205"/>
      <c r="AT43" s="510"/>
      <c r="AU43" s="511"/>
      <c r="AV43" s="511">
        <f t="shared" si="35"/>
        <v>99</v>
      </c>
      <c r="AW43" s="511">
        <f t="shared" si="36"/>
        <v>99</v>
      </c>
      <c r="AX43" s="64"/>
      <c r="AY43" s="65"/>
      <c r="AZ43" s="538"/>
      <c r="BA43" s="562"/>
      <c r="BB43" s="291"/>
      <c r="BC43" s="239">
        <f t="shared" si="37"/>
        <v>0</v>
      </c>
      <c r="BD43" s="210">
        <f t="shared" si="38"/>
        <v>0</v>
      </c>
      <c r="BE43" s="512">
        <f t="shared" si="110"/>
        <v>99</v>
      </c>
      <c r="BF43" s="400"/>
      <c r="BG43" s="210">
        <f t="shared" si="47"/>
        <v>0</v>
      </c>
      <c r="BH43" s="512">
        <f t="shared" si="48"/>
        <v>108.9</v>
      </c>
      <c r="BI43" s="400"/>
      <c r="BJ43" s="210">
        <f t="shared" si="40"/>
        <v>0</v>
      </c>
      <c r="BK43" s="512">
        <f t="shared" si="41"/>
        <v>113.85</v>
      </c>
      <c r="BL43" s="400"/>
      <c r="BM43" s="210">
        <f t="shared" si="42"/>
        <v>0</v>
      </c>
      <c r="BN43" s="512">
        <f t="shared" si="43"/>
        <v>118.8</v>
      </c>
      <c r="BO43" s="397">
        <f t="shared" si="44"/>
        <v>0</v>
      </c>
      <c r="BP43" s="210">
        <f t="shared" si="45"/>
        <v>0</v>
      </c>
      <c r="BQ43" s="210">
        <f t="shared" si="46"/>
        <v>0</v>
      </c>
      <c r="BR43" s="215">
        <v>3244</v>
      </c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</row>
    <row r="44" spans="1:283" ht="13.5" customHeight="1">
      <c r="A44" s="210" t="str">
        <f t="shared" si="111"/>
        <v>RE73245</v>
      </c>
      <c r="B44" s="264" t="s">
        <v>2615</v>
      </c>
      <c r="C44" s="264" t="s">
        <v>1508</v>
      </c>
      <c r="D44" s="264" t="s">
        <v>2291</v>
      </c>
      <c r="E44" s="592"/>
      <c r="F44" s="263" t="s">
        <v>1765</v>
      </c>
      <c r="G44" s="263" t="s">
        <v>73</v>
      </c>
      <c r="H44" s="262" t="s">
        <v>79</v>
      </c>
      <c r="I44" s="263" t="s">
        <v>1822</v>
      </c>
      <c r="J44" s="263" t="s">
        <v>1796</v>
      </c>
      <c r="K44" s="263" t="s">
        <v>1797</v>
      </c>
      <c r="L44" s="263" t="s">
        <v>2579</v>
      </c>
      <c r="M44" s="262">
        <v>0.95254320000000003</v>
      </c>
      <c r="N44" s="210">
        <v>10</v>
      </c>
      <c r="O44" s="568"/>
      <c r="P44" s="210"/>
      <c r="Q44" s="49"/>
      <c r="R44" s="123"/>
      <c r="S44" s="51"/>
      <c r="T44" s="52"/>
      <c r="U44" s="124"/>
      <c r="V44" s="54"/>
      <c r="W44" s="520"/>
      <c r="X44" s="56"/>
      <c r="Y44" s="57"/>
      <c r="Z44" s="58"/>
      <c r="AA44" s="561"/>
      <c r="AB44" s="563"/>
      <c r="AC44" s="311"/>
      <c r="AD44" s="213">
        <f t="shared" si="10"/>
        <v>0</v>
      </c>
      <c r="AE44" s="214">
        <f t="shared" si="112"/>
        <v>0</v>
      </c>
      <c r="AF44" s="205"/>
      <c r="AG44" s="205"/>
      <c r="AH44" s="206"/>
      <c r="AI44" s="669"/>
      <c r="AJ44" s="509"/>
      <c r="AK44" s="509"/>
      <c r="AL44" s="516"/>
      <c r="AM44" s="510"/>
      <c r="AN44" s="205">
        <f>ROUND(CEILING(AR44*('Summary '!$J$4/100+1),5),0)-1</f>
        <v>114</v>
      </c>
      <c r="AO44" s="206">
        <f t="shared" si="33"/>
        <v>0</v>
      </c>
      <c r="AP44" s="206">
        <f t="shared" si="34"/>
        <v>0</v>
      </c>
      <c r="AQ44" s="667"/>
      <c r="AR44" s="205">
        <v>94</v>
      </c>
      <c r="AS44" s="205"/>
      <c r="AT44" s="510"/>
      <c r="AU44" s="511"/>
      <c r="AV44" s="511">
        <f t="shared" si="35"/>
        <v>94</v>
      </c>
      <c r="AW44" s="511">
        <f t="shared" si="36"/>
        <v>94</v>
      </c>
      <c r="AX44" s="64"/>
      <c r="AY44" s="65"/>
      <c r="AZ44" s="538"/>
      <c r="BA44" s="562"/>
      <c r="BB44" s="291"/>
      <c r="BC44" s="239">
        <f t="shared" si="37"/>
        <v>0</v>
      </c>
      <c r="BD44" s="210">
        <f t="shared" si="38"/>
        <v>0</v>
      </c>
      <c r="BE44" s="512">
        <f t="shared" si="110"/>
        <v>94</v>
      </c>
      <c r="BF44" s="400"/>
      <c r="BG44" s="210">
        <f t="shared" si="47"/>
        <v>0</v>
      </c>
      <c r="BH44" s="512">
        <f t="shared" si="48"/>
        <v>103.4</v>
      </c>
      <c r="BI44" s="400"/>
      <c r="BJ44" s="210">
        <f t="shared" si="40"/>
        <v>0</v>
      </c>
      <c r="BK44" s="512">
        <f t="shared" si="41"/>
        <v>108.1</v>
      </c>
      <c r="BL44" s="400"/>
      <c r="BM44" s="210">
        <f t="shared" si="42"/>
        <v>0</v>
      </c>
      <c r="BN44" s="512">
        <f t="shared" si="43"/>
        <v>112.8</v>
      </c>
      <c r="BO44" s="397">
        <f t="shared" si="44"/>
        <v>0</v>
      </c>
      <c r="BP44" s="210">
        <f t="shared" si="45"/>
        <v>0</v>
      </c>
      <c r="BQ44" s="210">
        <f t="shared" si="46"/>
        <v>0</v>
      </c>
      <c r="BR44" s="215">
        <v>3245</v>
      </c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</row>
    <row r="45" spans="1:283" ht="13.5" customHeight="1">
      <c r="A45" s="210" t="str">
        <f t="shared" ref="A45:A48" si="113">"RE7"&amp;REPT(0,4-LEN(BR45))&amp;BR45</f>
        <v>RE73246</v>
      </c>
      <c r="B45" s="264" t="s">
        <v>2615</v>
      </c>
      <c r="C45" s="264" t="s">
        <v>1509</v>
      </c>
      <c r="D45" s="264" t="s">
        <v>2291</v>
      </c>
      <c r="E45" s="592"/>
      <c r="F45" s="263" t="s">
        <v>1766</v>
      </c>
      <c r="G45" s="263" t="s">
        <v>93</v>
      </c>
      <c r="H45" s="262" t="s">
        <v>79</v>
      </c>
      <c r="I45" s="263" t="s">
        <v>1822</v>
      </c>
      <c r="J45" s="263" t="s">
        <v>1796</v>
      </c>
      <c r="K45" s="263" t="s">
        <v>1797</v>
      </c>
      <c r="L45" s="263" t="s">
        <v>2579</v>
      </c>
      <c r="M45" s="262">
        <v>0.90718399999999999</v>
      </c>
      <c r="N45" s="210">
        <v>15</v>
      </c>
      <c r="O45" s="568"/>
      <c r="P45" s="210"/>
      <c r="Q45" s="49"/>
      <c r="R45" s="123"/>
      <c r="S45" s="51"/>
      <c r="T45" s="52"/>
      <c r="U45" s="124"/>
      <c r="V45" s="54"/>
      <c r="W45" s="520"/>
      <c r="X45" s="56"/>
      <c r="Y45" s="57"/>
      <c r="Z45" s="58"/>
      <c r="AA45" s="561"/>
      <c r="AB45" s="563"/>
      <c r="AC45" s="311"/>
      <c r="AD45" s="213">
        <f t="shared" si="10"/>
        <v>0</v>
      </c>
      <c r="AE45" s="214">
        <f t="shared" ref="AE45:AE48" si="114">N45*AD45</f>
        <v>0</v>
      </c>
      <c r="AF45" s="205"/>
      <c r="AG45" s="205"/>
      <c r="AH45" s="206"/>
      <c r="AI45" s="669"/>
      <c r="AJ45" s="509"/>
      <c r="AK45" s="509"/>
      <c r="AL45" s="516"/>
      <c r="AM45" s="510"/>
      <c r="AN45" s="205">
        <f>ROUND(CEILING(AR45*('Summary '!$J$4/100+1),5),0)-1</f>
        <v>129</v>
      </c>
      <c r="AO45" s="206">
        <f t="shared" si="33"/>
        <v>0</v>
      </c>
      <c r="AP45" s="206">
        <f t="shared" si="34"/>
        <v>0</v>
      </c>
      <c r="AQ45" s="667"/>
      <c r="AR45" s="205">
        <v>104</v>
      </c>
      <c r="AS45" s="205"/>
      <c r="AT45" s="510"/>
      <c r="AU45" s="511"/>
      <c r="AV45" s="511">
        <f t="shared" si="35"/>
        <v>104</v>
      </c>
      <c r="AW45" s="511">
        <f t="shared" si="36"/>
        <v>104</v>
      </c>
      <c r="AX45" s="64"/>
      <c r="AY45" s="65"/>
      <c r="AZ45" s="538"/>
      <c r="BA45" s="562"/>
      <c r="BB45" s="291"/>
      <c r="BC45" s="239">
        <f t="shared" si="37"/>
        <v>0</v>
      </c>
      <c r="BD45" s="210">
        <f t="shared" si="38"/>
        <v>0</v>
      </c>
      <c r="BE45" s="512">
        <f t="shared" si="110"/>
        <v>104</v>
      </c>
      <c r="BF45" s="400"/>
      <c r="BG45" s="210">
        <f t="shared" si="47"/>
        <v>0</v>
      </c>
      <c r="BH45" s="512">
        <f t="shared" si="48"/>
        <v>114.4</v>
      </c>
      <c r="BI45" s="400"/>
      <c r="BJ45" s="210">
        <f t="shared" si="40"/>
        <v>0</v>
      </c>
      <c r="BK45" s="512">
        <f t="shared" si="41"/>
        <v>119.6</v>
      </c>
      <c r="BL45" s="400"/>
      <c r="BM45" s="210">
        <f t="shared" si="42"/>
        <v>0</v>
      </c>
      <c r="BN45" s="512">
        <f t="shared" si="43"/>
        <v>124.8</v>
      </c>
      <c r="BO45" s="397">
        <f t="shared" si="44"/>
        <v>0</v>
      </c>
      <c r="BP45" s="210">
        <f t="shared" si="45"/>
        <v>0</v>
      </c>
      <c r="BQ45" s="210">
        <f t="shared" si="46"/>
        <v>0</v>
      </c>
      <c r="BR45" s="215">
        <v>3246</v>
      </c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</row>
    <row r="46" spans="1:283" ht="13.5" customHeight="1">
      <c r="A46" s="210" t="str">
        <f t="shared" si="113"/>
        <v>RE73247</v>
      </c>
      <c r="B46" s="264" t="s">
        <v>2615</v>
      </c>
      <c r="C46" s="264" t="s">
        <v>1510</v>
      </c>
      <c r="D46" s="264" t="s">
        <v>2291</v>
      </c>
      <c r="E46" s="592"/>
      <c r="F46" s="263" t="s">
        <v>1766</v>
      </c>
      <c r="G46" s="263" t="s">
        <v>73</v>
      </c>
      <c r="H46" s="262" t="s">
        <v>79</v>
      </c>
      <c r="I46" s="263" t="s">
        <v>1822</v>
      </c>
      <c r="J46" s="263" t="s">
        <v>1796</v>
      </c>
      <c r="K46" s="263" t="s">
        <v>1797</v>
      </c>
      <c r="L46" s="263" t="s">
        <v>2579</v>
      </c>
      <c r="M46" s="262">
        <v>1.1113004</v>
      </c>
      <c r="N46" s="210">
        <v>8</v>
      </c>
      <c r="O46" s="568"/>
      <c r="P46" s="210"/>
      <c r="Q46" s="49"/>
      <c r="R46" s="123"/>
      <c r="S46" s="51"/>
      <c r="T46" s="52"/>
      <c r="U46" s="124"/>
      <c r="V46" s="54"/>
      <c r="W46" s="520"/>
      <c r="X46" s="56"/>
      <c r="Y46" s="57"/>
      <c r="Z46" s="58"/>
      <c r="AA46" s="561"/>
      <c r="AB46" s="563"/>
      <c r="AC46" s="311"/>
      <c r="AD46" s="213">
        <f t="shared" si="10"/>
        <v>0</v>
      </c>
      <c r="AE46" s="214">
        <f t="shared" si="114"/>
        <v>0</v>
      </c>
      <c r="AF46" s="205"/>
      <c r="AG46" s="205"/>
      <c r="AH46" s="206"/>
      <c r="AI46" s="669"/>
      <c r="AJ46" s="509"/>
      <c r="AK46" s="509"/>
      <c r="AL46" s="516"/>
      <c r="AM46" s="510"/>
      <c r="AN46" s="205">
        <f>ROUND(CEILING(AR46*('Summary '!$J$4/100+1),5),0)-1</f>
        <v>114</v>
      </c>
      <c r="AO46" s="206">
        <f t="shared" si="33"/>
        <v>0</v>
      </c>
      <c r="AP46" s="206">
        <f t="shared" si="34"/>
        <v>0</v>
      </c>
      <c r="AQ46" s="667"/>
      <c r="AR46" s="205">
        <v>94</v>
      </c>
      <c r="AS46" s="205"/>
      <c r="AT46" s="510"/>
      <c r="AU46" s="511"/>
      <c r="AV46" s="511">
        <f t="shared" si="35"/>
        <v>94</v>
      </c>
      <c r="AW46" s="511">
        <f t="shared" si="36"/>
        <v>94</v>
      </c>
      <c r="AX46" s="64"/>
      <c r="AY46" s="65"/>
      <c r="AZ46" s="538"/>
      <c r="BA46" s="562"/>
      <c r="BB46" s="291"/>
      <c r="BC46" s="239">
        <f t="shared" si="37"/>
        <v>0</v>
      </c>
      <c r="BD46" s="210">
        <f t="shared" si="38"/>
        <v>0</v>
      </c>
      <c r="BE46" s="512">
        <f t="shared" si="110"/>
        <v>94</v>
      </c>
      <c r="BF46" s="400"/>
      <c r="BG46" s="210">
        <f t="shared" si="47"/>
        <v>0</v>
      </c>
      <c r="BH46" s="512">
        <f t="shared" si="48"/>
        <v>103.4</v>
      </c>
      <c r="BI46" s="400"/>
      <c r="BJ46" s="210">
        <f t="shared" si="40"/>
        <v>0</v>
      </c>
      <c r="BK46" s="512">
        <f t="shared" si="41"/>
        <v>108.1</v>
      </c>
      <c r="BL46" s="400"/>
      <c r="BM46" s="210">
        <f t="shared" si="42"/>
        <v>0</v>
      </c>
      <c r="BN46" s="512">
        <f t="shared" si="43"/>
        <v>112.8</v>
      </c>
      <c r="BO46" s="397">
        <f t="shared" si="44"/>
        <v>0</v>
      </c>
      <c r="BP46" s="210">
        <f t="shared" si="45"/>
        <v>0</v>
      </c>
      <c r="BQ46" s="210">
        <f t="shared" si="46"/>
        <v>0</v>
      </c>
      <c r="BR46" s="215">
        <v>3247</v>
      </c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</row>
    <row r="47" spans="1:283" ht="13.5" customHeight="1">
      <c r="A47" s="210" t="str">
        <f t="shared" si="113"/>
        <v>RE73248</v>
      </c>
      <c r="B47" s="264" t="s">
        <v>2615</v>
      </c>
      <c r="C47" s="264" t="s">
        <v>1511</v>
      </c>
      <c r="D47" s="264" t="s">
        <v>2291</v>
      </c>
      <c r="E47" s="592"/>
      <c r="F47" s="263" t="s">
        <v>1766</v>
      </c>
      <c r="G47" s="263" t="s">
        <v>76</v>
      </c>
      <c r="H47" s="262" t="s">
        <v>79</v>
      </c>
      <c r="I47" s="263" t="s">
        <v>1822</v>
      </c>
      <c r="J47" s="263" t="s">
        <v>1796</v>
      </c>
      <c r="K47" s="263" t="s">
        <v>1797</v>
      </c>
      <c r="L47" s="263" t="s">
        <v>2579</v>
      </c>
      <c r="M47" s="262">
        <v>1.2246984000000001</v>
      </c>
      <c r="N47" s="210">
        <v>6</v>
      </c>
      <c r="O47" s="568"/>
      <c r="P47" s="210"/>
      <c r="Q47" s="49"/>
      <c r="R47" s="123"/>
      <c r="S47" s="51"/>
      <c r="T47" s="52"/>
      <c r="U47" s="124"/>
      <c r="V47" s="54"/>
      <c r="W47" s="520"/>
      <c r="X47" s="56"/>
      <c r="Y47" s="57"/>
      <c r="Z47" s="58"/>
      <c r="AA47" s="561"/>
      <c r="AB47" s="563"/>
      <c r="AC47" s="311"/>
      <c r="AD47" s="213">
        <f t="shared" si="10"/>
        <v>0</v>
      </c>
      <c r="AE47" s="214">
        <f t="shared" si="114"/>
        <v>0</v>
      </c>
      <c r="AF47" s="205"/>
      <c r="AG47" s="205"/>
      <c r="AH47" s="206"/>
      <c r="AI47" s="669"/>
      <c r="AJ47" s="509"/>
      <c r="AK47" s="509"/>
      <c r="AL47" s="516"/>
      <c r="AM47" s="510"/>
      <c r="AN47" s="205">
        <f>ROUND(CEILING(AR47*('Summary '!$J$4/100+1),5),0)-1</f>
        <v>114</v>
      </c>
      <c r="AO47" s="206">
        <f t="shared" si="33"/>
        <v>0</v>
      </c>
      <c r="AP47" s="206">
        <f t="shared" si="34"/>
        <v>0</v>
      </c>
      <c r="AQ47" s="667"/>
      <c r="AR47" s="205">
        <v>94</v>
      </c>
      <c r="AS47" s="205"/>
      <c r="AT47" s="510"/>
      <c r="AU47" s="511"/>
      <c r="AV47" s="511">
        <f t="shared" si="35"/>
        <v>94</v>
      </c>
      <c r="AW47" s="511">
        <f t="shared" si="36"/>
        <v>94</v>
      </c>
      <c r="AX47" s="64"/>
      <c r="AY47" s="65"/>
      <c r="AZ47" s="538"/>
      <c r="BA47" s="562"/>
      <c r="BB47" s="291"/>
      <c r="BC47" s="239">
        <f t="shared" si="37"/>
        <v>0</v>
      </c>
      <c r="BD47" s="210">
        <f t="shared" si="38"/>
        <v>0</v>
      </c>
      <c r="BE47" s="512">
        <f t="shared" si="110"/>
        <v>94</v>
      </c>
      <c r="BF47" s="400"/>
      <c r="BG47" s="210">
        <f t="shared" si="47"/>
        <v>0</v>
      </c>
      <c r="BH47" s="512">
        <f t="shared" si="48"/>
        <v>103.4</v>
      </c>
      <c r="BI47" s="400"/>
      <c r="BJ47" s="210">
        <f t="shared" si="40"/>
        <v>0</v>
      </c>
      <c r="BK47" s="512">
        <f t="shared" si="41"/>
        <v>108.1</v>
      </c>
      <c r="BL47" s="400"/>
      <c r="BM47" s="210">
        <f t="shared" si="42"/>
        <v>0</v>
      </c>
      <c r="BN47" s="512">
        <f t="shared" si="43"/>
        <v>112.8</v>
      </c>
      <c r="BO47" s="397">
        <f t="shared" si="44"/>
        <v>0</v>
      </c>
      <c r="BP47" s="210">
        <f t="shared" si="45"/>
        <v>0</v>
      </c>
      <c r="BQ47" s="210">
        <f t="shared" si="46"/>
        <v>0</v>
      </c>
      <c r="BR47" s="215">
        <v>3248</v>
      </c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</row>
    <row r="48" spans="1:283" ht="13.5" customHeight="1">
      <c r="A48" s="210" t="str">
        <f t="shared" si="113"/>
        <v>RE73249</v>
      </c>
      <c r="B48" s="264" t="s">
        <v>2615</v>
      </c>
      <c r="C48" s="264" t="s">
        <v>1512</v>
      </c>
      <c r="D48" s="264" t="s">
        <v>2291</v>
      </c>
      <c r="E48" s="592"/>
      <c r="F48" s="263" t="s">
        <v>1767</v>
      </c>
      <c r="G48" s="263" t="s">
        <v>76</v>
      </c>
      <c r="H48" s="262" t="s">
        <v>79</v>
      </c>
      <c r="I48" s="263" t="s">
        <v>1822</v>
      </c>
      <c r="J48" s="263" t="s">
        <v>1796</v>
      </c>
      <c r="K48" s="263" t="s">
        <v>1797</v>
      </c>
      <c r="L48" s="263" t="s">
        <v>2579</v>
      </c>
      <c r="M48" s="262">
        <v>1.6782999999999999</v>
      </c>
      <c r="N48" s="210">
        <v>4</v>
      </c>
      <c r="O48" s="568"/>
      <c r="P48" s="210"/>
      <c r="Q48" s="49"/>
      <c r="R48" s="123"/>
      <c r="S48" s="51"/>
      <c r="T48" s="52"/>
      <c r="U48" s="124"/>
      <c r="V48" s="54"/>
      <c r="W48" s="520"/>
      <c r="X48" s="56"/>
      <c r="Y48" s="57"/>
      <c r="Z48" s="58"/>
      <c r="AA48" s="561"/>
      <c r="AB48" s="563"/>
      <c r="AC48" s="311"/>
      <c r="AD48" s="213">
        <f t="shared" si="10"/>
        <v>0</v>
      </c>
      <c r="AE48" s="214">
        <f t="shared" si="114"/>
        <v>0</v>
      </c>
      <c r="AF48" s="205"/>
      <c r="AG48" s="205"/>
      <c r="AH48" s="206"/>
      <c r="AI48" s="669"/>
      <c r="AJ48" s="509"/>
      <c r="AK48" s="509"/>
      <c r="AL48" s="516"/>
      <c r="AM48" s="510"/>
      <c r="AN48" s="205">
        <f>ROUND(CEILING(AR48*('Summary '!$J$4/100+1),5),0)-1</f>
        <v>164</v>
      </c>
      <c r="AO48" s="206">
        <f t="shared" si="33"/>
        <v>0</v>
      </c>
      <c r="AP48" s="206">
        <f t="shared" si="34"/>
        <v>0</v>
      </c>
      <c r="AQ48" s="667"/>
      <c r="AR48" s="205">
        <v>134</v>
      </c>
      <c r="AS48" s="205"/>
      <c r="AT48" s="510"/>
      <c r="AU48" s="511"/>
      <c r="AV48" s="511">
        <f t="shared" si="35"/>
        <v>134</v>
      </c>
      <c r="AW48" s="511">
        <f t="shared" si="36"/>
        <v>134</v>
      </c>
      <c r="AX48" s="64"/>
      <c r="AY48" s="65"/>
      <c r="AZ48" s="538"/>
      <c r="BA48" s="562"/>
      <c r="BB48" s="291"/>
      <c r="BC48" s="239">
        <f t="shared" si="37"/>
        <v>0</v>
      </c>
      <c r="BD48" s="210">
        <f t="shared" si="38"/>
        <v>0</v>
      </c>
      <c r="BE48" s="512">
        <f t="shared" si="110"/>
        <v>134</v>
      </c>
      <c r="BF48" s="400"/>
      <c r="BG48" s="210">
        <f t="shared" si="47"/>
        <v>0</v>
      </c>
      <c r="BH48" s="512">
        <f t="shared" si="48"/>
        <v>147.4</v>
      </c>
      <c r="BI48" s="400"/>
      <c r="BJ48" s="210">
        <f t="shared" si="40"/>
        <v>0</v>
      </c>
      <c r="BK48" s="512">
        <f t="shared" si="41"/>
        <v>154.1</v>
      </c>
      <c r="BL48" s="400"/>
      <c r="BM48" s="210">
        <f t="shared" si="42"/>
        <v>0</v>
      </c>
      <c r="BN48" s="512">
        <f t="shared" si="43"/>
        <v>160.79999999999998</v>
      </c>
      <c r="BO48" s="397">
        <f t="shared" si="44"/>
        <v>0</v>
      </c>
      <c r="BP48" s="210">
        <f t="shared" si="45"/>
        <v>0</v>
      </c>
      <c r="BQ48" s="210">
        <f t="shared" si="46"/>
        <v>0</v>
      </c>
      <c r="BR48" s="215">
        <v>3249</v>
      </c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</row>
    <row r="49" spans="1:283" ht="13.5" customHeight="1">
      <c r="A49" s="210" t="str">
        <f t="shared" ref="A49:A53" si="115">"RE7"&amp;REPT(0,4-LEN(BR49))&amp;BR49</f>
        <v>RE73250</v>
      </c>
      <c r="B49" s="264" t="s">
        <v>2615</v>
      </c>
      <c r="C49" s="264" t="s">
        <v>1513</v>
      </c>
      <c r="D49" s="264" t="s">
        <v>2291</v>
      </c>
      <c r="E49" s="592"/>
      <c r="F49" s="263" t="s">
        <v>1768</v>
      </c>
      <c r="G49" s="263" t="s">
        <v>76</v>
      </c>
      <c r="H49" s="262" t="s">
        <v>79</v>
      </c>
      <c r="I49" s="263" t="s">
        <v>1822</v>
      </c>
      <c r="J49" s="263" t="s">
        <v>1796</v>
      </c>
      <c r="K49" s="263" t="s">
        <v>1797</v>
      </c>
      <c r="L49" s="263" t="s">
        <v>2579</v>
      </c>
      <c r="M49" s="262">
        <v>1.1113</v>
      </c>
      <c r="N49" s="210">
        <v>2</v>
      </c>
      <c r="O49" s="568"/>
      <c r="P49" s="210"/>
      <c r="Q49" s="49"/>
      <c r="R49" s="123"/>
      <c r="S49" s="51"/>
      <c r="T49" s="52"/>
      <c r="U49" s="124"/>
      <c r="V49" s="54"/>
      <c r="W49" s="520"/>
      <c r="X49" s="56"/>
      <c r="Y49" s="57"/>
      <c r="Z49" s="58"/>
      <c r="AA49" s="561"/>
      <c r="AB49" s="563"/>
      <c r="AC49" s="311"/>
      <c r="AD49" s="213">
        <f t="shared" si="10"/>
        <v>0</v>
      </c>
      <c r="AE49" s="214">
        <f t="shared" ref="AE49:AE53" si="116">N49*AD49</f>
        <v>0</v>
      </c>
      <c r="AF49" s="205"/>
      <c r="AG49" s="205"/>
      <c r="AH49" s="206"/>
      <c r="AI49" s="669"/>
      <c r="AJ49" s="509"/>
      <c r="AK49" s="509"/>
      <c r="AL49" s="516"/>
      <c r="AM49" s="510"/>
      <c r="AN49" s="205">
        <f>ROUND(CEILING(AR49*('Summary '!$J$4/100+1),5),0)-1</f>
        <v>114</v>
      </c>
      <c r="AO49" s="206">
        <f t="shared" si="33"/>
        <v>0</v>
      </c>
      <c r="AP49" s="206">
        <f t="shared" si="34"/>
        <v>0</v>
      </c>
      <c r="AQ49" s="667"/>
      <c r="AR49" s="205">
        <v>94</v>
      </c>
      <c r="AS49" s="205"/>
      <c r="AT49" s="510"/>
      <c r="AU49" s="511"/>
      <c r="AV49" s="511">
        <f t="shared" si="35"/>
        <v>94</v>
      </c>
      <c r="AW49" s="511">
        <f t="shared" si="36"/>
        <v>94</v>
      </c>
      <c r="AX49" s="64"/>
      <c r="AY49" s="65"/>
      <c r="AZ49" s="538"/>
      <c r="BA49" s="562"/>
      <c r="BB49" s="291"/>
      <c r="BC49" s="239">
        <f t="shared" si="37"/>
        <v>0</v>
      </c>
      <c r="BD49" s="210">
        <f t="shared" si="38"/>
        <v>0</v>
      </c>
      <c r="BE49" s="512">
        <f t="shared" si="110"/>
        <v>94</v>
      </c>
      <c r="BF49" s="400"/>
      <c r="BG49" s="210">
        <f t="shared" si="47"/>
        <v>0</v>
      </c>
      <c r="BH49" s="512">
        <f t="shared" si="48"/>
        <v>103.4</v>
      </c>
      <c r="BI49" s="400"/>
      <c r="BJ49" s="210">
        <f t="shared" si="40"/>
        <v>0</v>
      </c>
      <c r="BK49" s="512">
        <f t="shared" si="41"/>
        <v>108.1</v>
      </c>
      <c r="BL49" s="400"/>
      <c r="BM49" s="210">
        <f t="shared" si="42"/>
        <v>0</v>
      </c>
      <c r="BN49" s="512">
        <f t="shared" si="43"/>
        <v>112.8</v>
      </c>
      <c r="BO49" s="397">
        <f t="shared" si="44"/>
        <v>0</v>
      </c>
      <c r="BP49" s="210">
        <f t="shared" si="45"/>
        <v>0</v>
      </c>
      <c r="BQ49" s="210">
        <f t="shared" si="46"/>
        <v>0</v>
      </c>
      <c r="BR49" s="215">
        <v>3250</v>
      </c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</row>
    <row r="50" spans="1:283" ht="13.5" customHeight="1">
      <c r="A50" s="210" t="str">
        <f t="shared" si="115"/>
        <v>RE73251</v>
      </c>
      <c r="B50" s="264" t="s">
        <v>2615</v>
      </c>
      <c r="C50" s="264" t="s">
        <v>1514</v>
      </c>
      <c r="D50" s="264" t="s">
        <v>2291</v>
      </c>
      <c r="E50" s="592"/>
      <c r="F50" s="263" t="s">
        <v>1769</v>
      </c>
      <c r="G50" s="263" t="s">
        <v>76</v>
      </c>
      <c r="H50" s="262" t="s">
        <v>79</v>
      </c>
      <c r="I50" s="263" t="s">
        <v>1822</v>
      </c>
      <c r="J50" s="263" t="s">
        <v>1796</v>
      </c>
      <c r="K50" s="263" t="s">
        <v>1797</v>
      </c>
      <c r="L50" s="263" t="s">
        <v>2579</v>
      </c>
      <c r="M50" s="262">
        <v>0.74839999999999995</v>
      </c>
      <c r="N50" s="210">
        <v>1</v>
      </c>
      <c r="O50" s="568"/>
      <c r="P50" s="210"/>
      <c r="Q50" s="49"/>
      <c r="R50" s="123"/>
      <c r="S50" s="51"/>
      <c r="T50" s="52"/>
      <c r="U50" s="124"/>
      <c r="V50" s="54"/>
      <c r="W50" s="520"/>
      <c r="X50" s="56"/>
      <c r="Y50" s="57"/>
      <c r="Z50" s="58"/>
      <c r="AA50" s="561"/>
      <c r="AB50" s="563"/>
      <c r="AC50" s="311"/>
      <c r="AD50" s="213">
        <f t="shared" si="10"/>
        <v>0</v>
      </c>
      <c r="AE50" s="214">
        <f t="shared" si="116"/>
        <v>0</v>
      </c>
      <c r="AF50" s="205"/>
      <c r="AG50" s="205"/>
      <c r="AH50" s="206"/>
      <c r="AI50" s="669"/>
      <c r="AJ50" s="509"/>
      <c r="AK50" s="509"/>
      <c r="AL50" s="516"/>
      <c r="AM50" s="510"/>
      <c r="AN50" s="205">
        <f>ROUND(CEILING(AR50*('Summary '!$J$4/100+1),5),0)-1</f>
        <v>79</v>
      </c>
      <c r="AO50" s="206">
        <f t="shared" si="33"/>
        <v>0</v>
      </c>
      <c r="AP50" s="206">
        <f t="shared" si="34"/>
        <v>0</v>
      </c>
      <c r="AQ50" s="667"/>
      <c r="AR50" s="205">
        <v>64</v>
      </c>
      <c r="AS50" s="205"/>
      <c r="AT50" s="510"/>
      <c r="AU50" s="511"/>
      <c r="AV50" s="511">
        <f t="shared" si="35"/>
        <v>64</v>
      </c>
      <c r="AW50" s="511">
        <f t="shared" si="36"/>
        <v>64</v>
      </c>
      <c r="AX50" s="64"/>
      <c r="AY50" s="65"/>
      <c r="AZ50" s="538"/>
      <c r="BA50" s="562"/>
      <c r="BB50" s="291"/>
      <c r="BC50" s="239">
        <f t="shared" si="37"/>
        <v>0</v>
      </c>
      <c r="BD50" s="210">
        <f t="shared" si="38"/>
        <v>0</v>
      </c>
      <c r="BE50" s="512">
        <f t="shared" si="110"/>
        <v>64</v>
      </c>
      <c r="BF50" s="400"/>
      <c r="BG50" s="210">
        <f t="shared" si="47"/>
        <v>0</v>
      </c>
      <c r="BH50" s="512">
        <f t="shared" si="48"/>
        <v>70.400000000000006</v>
      </c>
      <c r="BI50" s="400"/>
      <c r="BJ50" s="210">
        <f t="shared" si="40"/>
        <v>0</v>
      </c>
      <c r="BK50" s="512">
        <f t="shared" si="41"/>
        <v>73.599999999999994</v>
      </c>
      <c r="BL50" s="400"/>
      <c r="BM50" s="210">
        <f t="shared" si="42"/>
        <v>0</v>
      </c>
      <c r="BN50" s="512">
        <f t="shared" si="43"/>
        <v>76.8</v>
      </c>
      <c r="BO50" s="397">
        <f t="shared" si="44"/>
        <v>0</v>
      </c>
      <c r="BP50" s="210">
        <f t="shared" si="45"/>
        <v>0</v>
      </c>
      <c r="BQ50" s="210">
        <f t="shared" si="46"/>
        <v>0</v>
      </c>
      <c r="BR50" s="215">
        <v>3251</v>
      </c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</row>
    <row r="51" spans="1:283" ht="13.5" customHeight="1">
      <c r="A51" s="210" t="str">
        <f t="shared" si="115"/>
        <v>RE73252</v>
      </c>
      <c r="B51" s="264" t="s">
        <v>2615</v>
      </c>
      <c r="C51" s="264" t="s">
        <v>1515</v>
      </c>
      <c r="D51" s="264" t="s">
        <v>2291</v>
      </c>
      <c r="E51" s="592"/>
      <c r="F51" s="263" t="s">
        <v>1769</v>
      </c>
      <c r="G51" s="263" t="s">
        <v>76</v>
      </c>
      <c r="H51" s="262" t="s">
        <v>79</v>
      </c>
      <c r="I51" s="263" t="s">
        <v>1822</v>
      </c>
      <c r="J51" s="263" t="s">
        <v>1796</v>
      </c>
      <c r="K51" s="263" t="s">
        <v>1797</v>
      </c>
      <c r="L51" s="263" t="s">
        <v>2579</v>
      </c>
      <c r="M51" s="262">
        <v>1.1566000000000001</v>
      </c>
      <c r="N51" s="210">
        <v>1</v>
      </c>
      <c r="O51" s="568"/>
      <c r="P51" s="210"/>
      <c r="Q51" s="49"/>
      <c r="R51" s="123"/>
      <c r="S51" s="51"/>
      <c r="T51" s="52"/>
      <c r="U51" s="124"/>
      <c r="V51" s="54"/>
      <c r="W51" s="520"/>
      <c r="X51" s="56"/>
      <c r="Y51" s="57"/>
      <c r="Z51" s="58"/>
      <c r="AA51" s="561"/>
      <c r="AB51" s="563"/>
      <c r="AC51" s="311"/>
      <c r="AD51" s="213">
        <f t="shared" si="10"/>
        <v>0</v>
      </c>
      <c r="AE51" s="214">
        <f t="shared" si="116"/>
        <v>0</v>
      </c>
      <c r="AF51" s="205"/>
      <c r="AG51" s="205"/>
      <c r="AH51" s="206"/>
      <c r="AI51" s="669"/>
      <c r="AJ51" s="509"/>
      <c r="AK51" s="509"/>
      <c r="AL51" s="516"/>
      <c r="AM51" s="510"/>
      <c r="AN51" s="205">
        <f>ROUND(CEILING(AR51*('Summary '!$J$4/100+1),5),0)-1</f>
        <v>109</v>
      </c>
      <c r="AO51" s="206">
        <f t="shared" si="33"/>
        <v>0</v>
      </c>
      <c r="AP51" s="206">
        <f t="shared" si="34"/>
        <v>0</v>
      </c>
      <c r="AQ51" s="667"/>
      <c r="AR51" s="205">
        <v>89</v>
      </c>
      <c r="AS51" s="205"/>
      <c r="AT51" s="510"/>
      <c r="AU51" s="511"/>
      <c r="AV51" s="511">
        <f t="shared" si="35"/>
        <v>89</v>
      </c>
      <c r="AW51" s="511">
        <f t="shared" si="36"/>
        <v>89</v>
      </c>
      <c r="AX51" s="64"/>
      <c r="AY51" s="65"/>
      <c r="AZ51" s="538"/>
      <c r="BA51" s="562"/>
      <c r="BB51" s="291"/>
      <c r="BC51" s="239">
        <f t="shared" si="37"/>
        <v>0</v>
      </c>
      <c r="BD51" s="210">
        <f t="shared" si="38"/>
        <v>0</v>
      </c>
      <c r="BE51" s="512">
        <f t="shared" si="110"/>
        <v>89</v>
      </c>
      <c r="BF51" s="400"/>
      <c r="BG51" s="210">
        <f t="shared" si="47"/>
        <v>0</v>
      </c>
      <c r="BH51" s="512">
        <f t="shared" si="48"/>
        <v>97.9</v>
      </c>
      <c r="BI51" s="400"/>
      <c r="BJ51" s="210">
        <f t="shared" si="40"/>
        <v>0</v>
      </c>
      <c r="BK51" s="512">
        <f t="shared" si="41"/>
        <v>102.35</v>
      </c>
      <c r="BL51" s="400"/>
      <c r="BM51" s="210">
        <f t="shared" si="42"/>
        <v>0</v>
      </c>
      <c r="BN51" s="512">
        <f t="shared" si="43"/>
        <v>106.8</v>
      </c>
      <c r="BO51" s="397">
        <f t="shared" si="44"/>
        <v>0</v>
      </c>
      <c r="BP51" s="210">
        <f t="shared" si="45"/>
        <v>0</v>
      </c>
      <c r="BQ51" s="210">
        <f t="shared" si="46"/>
        <v>0</v>
      </c>
      <c r="BR51" s="215">
        <v>3252</v>
      </c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</row>
    <row r="52" spans="1:283" ht="13" customHeight="1">
      <c r="A52" s="210" t="str">
        <f t="shared" si="115"/>
        <v>RE73253</v>
      </c>
      <c r="B52" s="264" t="s">
        <v>2615</v>
      </c>
      <c r="C52" s="264" t="s">
        <v>1516</v>
      </c>
      <c r="D52" s="264" t="s">
        <v>2291</v>
      </c>
      <c r="E52" s="592"/>
      <c r="F52" s="263" t="s">
        <v>1769</v>
      </c>
      <c r="G52" s="263" t="s">
        <v>76</v>
      </c>
      <c r="H52" s="262" t="s">
        <v>79</v>
      </c>
      <c r="I52" s="263" t="s">
        <v>1822</v>
      </c>
      <c r="J52" s="263" t="s">
        <v>1796</v>
      </c>
      <c r="K52" s="263" t="s">
        <v>1797</v>
      </c>
      <c r="L52" s="263" t="s">
        <v>2579</v>
      </c>
      <c r="M52" s="262">
        <v>0.77110000000000001</v>
      </c>
      <c r="N52" s="210">
        <v>1</v>
      </c>
      <c r="O52" s="568"/>
      <c r="P52" s="210"/>
      <c r="Q52" s="49"/>
      <c r="R52" s="123"/>
      <c r="S52" s="51"/>
      <c r="T52" s="52"/>
      <c r="U52" s="124"/>
      <c r="V52" s="54"/>
      <c r="W52" s="520"/>
      <c r="X52" s="56"/>
      <c r="Y52" s="57"/>
      <c r="Z52" s="58"/>
      <c r="AA52" s="561"/>
      <c r="AB52" s="563"/>
      <c r="AC52" s="311"/>
      <c r="AD52" s="213">
        <f t="shared" si="10"/>
        <v>0</v>
      </c>
      <c r="AE52" s="214">
        <f t="shared" si="116"/>
        <v>0</v>
      </c>
      <c r="AF52" s="205"/>
      <c r="AG52" s="205"/>
      <c r="AH52" s="206"/>
      <c r="AI52" s="669"/>
      <c r="AJ52" s="509"/>
      <c r="AK52" s="509"/>
      <c r="AL52" s="516"/>
      <c r="AM52" s="510"/>
      <c r="AN52" s="205">
        <f>ROUND(CEILING(AR52*('Summary '!$J$4/100+1),5),0)-1</f>
        <v>104</v>
      </c>
      <c r="AO52" s="206">
        <f t="shared" si="33"/>
        <v>0</v>
      </c>
      <c r="AP52" s="206">
        <f t="shared" si="34"/>
        <v>0</v>
      </c>
      <c r="AQ52" s="667"/>
      <c r="AR52" s="205">
        <v>84</v>
      </c>
      <c r="AS52" s="205"/>
      <c r="AT52" s="510"/>
      <c r="AU52" s="511"/>
      <c r="AV52" s="511">
        <f t="shared" si="35"/>
        <v>84</v>
      </c>
      <c r="AW52" s="511">
        <f t="shared" si="36"/>
        <v>84</v>
      </c>
      <c r="AX52" s="64"/>
      <c r="AY52" s="65"/>
      <c r="AZ52" s="538"/>
      <c r="BA52" s="562"/>
      <c r="BB52" s="291"/>
      <c r="BC52" s="239">
        <f t="shared" si="37"/>
        <v>0</v>
      </c>
      <c r="BD52" s="210">
        <f t="shared" si="38"/>
        <v>0</v>
      </c>
      <c r="BE52" s="512">
        <f t="shared" si="110"/>
        <v>84</v>
      </c>
      <c r="BF52" s="400"/>
      <c r="BG52" s="210">
        <f t="shared" si="47"/>
        <v>0</v>
      </c>
      <c r="BH52" s="512">
        <f t="shared" si="48"/>
        <v>92.4</v>
      </c>
      <c r="BI52" s="400"/>
      <c r="BJ52" s="210">
        <f t="shared" si="40"/>
        <v>0</v>
      </c>
      <c r="BK52" s="512">
        <f t="shared" si="41"/>
        <v>96.6</v>
      </c>
      <c r="BL52" s="400"/>
      <c r="BM52" s="210">
        <f t="shared" si="42"/>
        <v>0</v>
      </c>
      <c r="BN52" s="512">
        <f t="shared" si="43"/>
        <v>100.8</v>
      </c>
      <c r="BO52" s="397">
        <f t="shared" si="44"/>
        <v>0</v>
      </c>
      <c r="BP52" s="210">
        <f t="shared" si="45"/>
        <v>0</v>
      </c>
      <c r="BQ52" s="210">
        <f t="shared" si="46"/>
        <v>0</v>
      </c>
      <c r="BR52" s="215">
        <v>3253</v>
      </c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</row>
    <row r="53" spans="1:283" ht="13.5" customHeight="1">
      <c r="A53" s="210" t="str">
        <f t="shared" si="115"/>
        <v>RE73254</v>
      </c>
      <c r="B53" s="264" t="s">
        <v>2615</v>
      </c>
      <c r="C53" s="264" t="s">
        <v>1517</v>
      </c>
      <c r="D53" s="264" t="s">
        <v>2291</v>
      </c>
      <c r="E53" s="592"/>
      <c r="F53" s="263" t="s">
        <v>1769</v>
      </c>
      <c r="G53" s="263" t="s">
        <v>76</v>
      </c>
      <c r="H53" s="262" t="s">
        <v>79</v>
      </c>
      <c r="I53" s="263" t="s">
        <v>1822</v>
      </c>
      <c r="J53" s="263" t="s">
        <v>1796</v>
      </c>
      <c r="K53" s="263" t="s">
        <v>1797</v>
      </c>
      <c r="L53" s="263" t="s">
        <v>2579</v>
      </c>
      <c r="M53" s="262">
        <v>0.81640000000000001</v>
      </c>
      <c r="N53" s="210">
        <v>1</v>
      </c>
      <c r="O53" s="568"/>
      <c r="P53" s="210"/>
      <c r="Q53" s="49"/>
      <c r="R53" s="123"/>
      <c r="S53" s="51"/>
      <c r="T53" s="52"/>
      <c r="U53" s="124"/>
      <c r="V53" s="54"/>
      <c r="W53" s="520"/>
      <c r="X53" s="56"/>
      <c r="Y53" s="57"/>
      <c r="Z53" s="58"/>
      <c r="AA53" s="561"/>
      <c r="AB53" s="563"/>
      <c r="AC53" s="311"/>
      <c r="AD53" s="213">
        <f t="shared" si="10"/>
        <v>0</v>
      </c>
      <c r="AE53" s="214">
        <f t="shared" si="116"/>
        <v>0</v>
      </c>
      <c r="AF53" s="205"/>
      <c r="AG53" s="205"/>
      <c r="AH53" s="206"/>
      <c r="AI53" s="669"/>
      <c r="AJ53" s="509"/>
      <c r="AK53" s="509"/>
      <c r="AL53" s="516"/>
      <c r="AM53" s="510"/>
      <c r="AN53" s="205">
        <f>ROUND(CEILING(AR53*('Summary '!$J$4/100+1),5),0)-1</f>
        <v>99</v>
      </c>
      <c r="AO53" s="206">
        <f t="shared" si="33"/>
        <v>0</v>
      </c>
      <c r="AP53" s="206">
        <f t="shared" si="34"/>
        <v>0</v>
      </c>
      <c r="AQ53" s="667"/>
      <c r="AR53" s="205">
        <v>79</v>
      </c>
      <c r="AS53" s="205"/>
      <c r="AT53" s="510"/>
      <c r="AU53" s="511"/>
      <c r="AV53" s="511">
        <f t="shared" si="35"/>
        <v>79</v>
      </c>
      <c r="AW53" s="511">
        <f t="shared" si="36"/>
        <v>79</v>
      </c>
      <c r="AX53" s="64"/>
      <c r="AY53" s="65"/>
      <c r="AZ53" s="538"/>
      <c r="BA53" s="562"/>
      <c r="BB53" s="291"/>
      <c r="BC53" s="239">
        <f t="shared" si="37"/>
        <v>0</v>
      </c>
      <c r="BD53" s="210">
        <f t="shared" si="38"/>
        <v>0</v>
      </c>
      <c r="BE53" s="512">
        <f t="shared" si="110"/>
        <v>79</v>
      </c>
      <c r="BF53" s="400"/>
      <c r="BG53" s="210">
        <f t="shared" si="47"/>
        <v>0</v>
      </c>
      <c r="BH53" s="512">
        <f t="shared" si="48"/>
        <v>86.9</v>
      </c>
      <c r="BI53" s="400"/>
      <c r="BJ53" s="210">
        <f t="shared" si="40"/>
        <v>0</v>
      </c>
      <c r="BK53" s="512">
        <f t="shared" si="41"/>
        <v>90.85</v>
      </c>
      <c r="BL53" s="400"/>
      <c r="BM53" s="210">
        <f t="shared" si="42"/>
        <v>0</v>
      </c>
      <c r="BN53" s="512">
        <f t="shared" si="43"/>
        <v>94.8</v>
      </c>
      <c r="BO53" s="397">
        <f t="shared" si="44"/>
        <v>0</v>
      </c>
      <c r="BP53" s="210">
        <f t="shared" si="45"/>
        <v>0</v>
      </c>
      <c r="BQ53" s="210">
        <f t="shared" si="46"/>
        <v>0</v>
      </c>
      <c r="BR53" s="215">
        <v>3254</v>
      </c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</row>
    <row r="54" spans="1:283" ht="13.5" customHeight="1">
      <c r="A54" s="272"/>
      <c r="B54" s="252"/>
      <c r="C54" s="252"/>
      <c r="D54" s="252"/>
      <c r="E54" s="252"/>
      <c r="F54" s="253"/>
      <c r="G54" s="253"/>
      <c r="H54" s="253"/>
      <c r="I54" s="253"/>
      <c r="J54" s="253"/>
      <c r="K54" s="253"/>
      <c r="L54" s="253"/>
      <c r="M54" s="253"/>
      <c r="N54" s="254"/>
      <c r="O54" s="254"/>
      <c r="P54" s="254"/>
      <c r="Q54" s="255"/>
      <c r="R54" s="255"/>
      <c r="S54" s="255"/>
      <c r="T54" s="255"/>
      <c r="U54" s="256"/>
      <c r="V54" s="255"/>
      <c r="W54" s="255"/>
      <c r="X54" s="257"/>
      <c r="Y54" s="255"/>
      <c r="Z54" s="257"/>
      <c r="AA54" s="257"/>
      <c r="AB54" s="260"/>
      <c r="AC54" s="260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9"/>
      <c r="AT54" s="259"/>
      <c r="AU54" s="259"/>
      <c r="AV54" s="259"/>
      <c r="AW54" s="259"/>
      <c r="AX54" s="260"/>
      <c r="AY54" s="260"/>
      <c r="AZ54" s="260"/>
      <c r="BA54" s="261"/>
      <c r="BB54" s="260"/>
      <c r="BC54" s="273"/>
      <c r="BD54" s="273"/>
      <c r="BE54" s="274"/>
      <c r="BF54" s="260"/>
      <c r="BG54" s="273"/>
      <c r="BH54" s="274"/>
      <c r="BI54" s="529"/>
      <c r="BJ54" s="273"/>
      <c r="BK54" s="274"/>
      <c r="BL54" s="529"/>
      <c r="BM54" s="273"/>
      <c r="BN54" s="274"/>
      <c r="BO54" s="274"/>
      <c r="BP54" s="254"/>
      <c r="BQ54" s="254"/>
      <c r="BR54" s="666"/>
      <c r="JS54" s="3"/>
      <c r="JT54" s="3"/>
      <c r="JU54" s="3"/>
      <c r="JV54" s="3"/>
      <c r="JW54" s="3"/>
    </row>
    <row r="55" spans="1:283" ht="13.5" customHeight="1">
      <c r="JS55" s="3"/>
      <c r="JT55" s="3"/>
      <c r="JU55" s="3"/>
      <c r="JV55" s="3"/>
      <c r="JW55" s="3"/>
    </row>
    <row r="56" spans="1:283" ht="13.5" customHeight="1">
      <c r="JS56" s="3"/>
      <c r="JT56" s="3"/>
      <c r="JU56" s="3"/>
      <c r="JV56" s="3"/>
      <c r="JW56" s="3"/>
    </row>
    <row r="57" spans="1:283" ht="13.5" customHeight="1">
      <c r="JS57" s="3"/>
      <c r="JT57" s="3"/>
      <c r="JU57" s="3"/>
      <c r="JV57" s="3"/>
      <c r="JW57" s="3"/>
    </row>
    <row r="58" spans="1:283" ht="13.5" customHeight="1">
      <c r="JS58" s="3"/>
      <c r="JT58" s="3"/>
      <c r="JU58" s="3"/>
      <c r="JV58" s="3"/>
      <c r="JW58" s="3"/>
    </row>
    <row r="59" spans="1:283" ht="13.5" customHeight="1">
      <c r="JS59" s="3"/>
      <c r="JT59" s="3"/>
      <c r="JU59" s="3"/>
      <c r="JV59" s="3"/>
      <c r="JW59" s="3"/>
    </row>
    <row r="60" spans="1:283" ht="13.5" customHeight="1">
      <c r="JS60" s="3"/>
      <c r="JT60" s="3"/>
      <c r="JU60" s="3"/>
      <c r="JV60" s="3"/>
      <c r="JW60" s="3"/>
    </row>
    <row r="61" spans="1:283" ht="13.5" customHeight="1">
      <c r="JS61" s="3"/>
      <c r="JT61" s="3"/>
      <c r="JU61" s="3"/>
      <c r="JV61" s="3"/>
      <c r="JW61" s="3"/>
    </row>
    <row r="62" spans="1:283" ht="13.5" customHeight="1">
      <c r="JS62" s="3"/>
      <c r="JT62" s="3"/>
      <c r="JU62" s="3"/>
      <c r="JV62" s="3"/>
      <c r="JW62" s="3"/>
    </row>
    <row r="63" spans="1:283" ht="13.5" customHeight="1">
      <c r="JS63" s="3"/>
      <c r="JT63" s="3"/>
      <c r="JU63" s="3"/>
      <c r="JV63" s="3"/>
      <c r="JW63" s="3"/>
    </row>
    <row r="64" spans="1:283" ht="13.5" customHeight="1">
      <c r="JS64" s="3"/>
      <c r="JT64" s="3"/>
      <c r="JU64" s="3"/>
      <c r="JV64" s="3"/>
      <c r="JW64" s="3"/>
    </row>
    <row r="65" spans="279:283" ht="13.5" customHeight="1">
      <c r="JS65" s="3"/>
      <c r="JT65" s="3"/>
      <c r="JU65" s="3"/>
      <c r="JV65" s="3"/>
      <c r="JW65" s="3"/>
    </row>
    <row r="66" spans="279:283" ht="13.5" customHeight="1">
      <c r="JS66" s="3"/>
      <c r="JT66" s="3"/>
      <c r="JU66" s="3"/>
      <c r="JV66" s="3"/>
      <c r="JW66" s="3"/>
    </row>
    <row r="67" spans="279:283" ht="13.5" customHeight="1">
      <c r="JS67" s="3"/>
      <c r="JT67" s="3"/>
      <c r="JU67" s="3"/>
      <c r="JV67" s="3"/>
      <c r="JW67" s="3"/>
    </row>
    <row r="68" spans="279:283" ht="13.5" customHeight="1">
      <c r="JS68" s="3"/>
      <c r="JT68" s="3"/>
      <c r="JU68" s="3"/>
      <c r="JV68" s="3"/>
      <c r="JW68" s="3"/>
    </row>
    <row r="69" spans="279:283" ht="13.5" customHeight="1">
      <c r="JS69" s="3"/>
      <c r="JT69" s="3"/>
      <c r="JU69" s="3"/>
      <c r="JV69" s="3"/>
      <c r="JW69" s="3"/>
    </row>
    <row r="70" spans="279:283" ht="13.5" customHeight="1">
      <c r="JS70" s="3"/>
      <c r="JT70" s="3"/>
      <c r="JU70" s="3"/>
      <c r="JV70" s="3"/>
      <c r="JW70" s="3"/>
    </row>
    <row r="71" spans="279:283" ht="13.5" customHeight="1">
      <c r="JS71" s="3"/>
      <c r="JT71" s="3"/>
      <c r="JU71" s="3"/>
      <c r="JV71" s="3"/>
      <c r="JW71" s="3"/>
    </row>
    <row r="72" spans="279:283" ht="13.5" customHeight="1">
      <c r="JS72" s="3"/>
      <c r="JT72" s="3"/>
      <c r="JU72" s="3"/>
      <c r="JV72" s="3"/>
      <c r="JW72" s="3"/>
    </row>
    <row r="73" spans="279:283" ht="13.5" customHeight="1">
      <c r="JS73" s="3"/>
      <c r="JT73" s="3"/>
      <c r="JU73" s="3"/>
      <c r="JV73" s="3"/>
      <c r="JW73" s="3"/>
    </row>
    <row r="74" spans="279:283" ht="13.5" customHeight="1">
      <c r="JS74" s="3"/>
      <c r="JT74" s="3"/>
      <c r="JU74" s="3"/>
      <c r="JV74" s="3"/>
      <c r="JW74" s="3"/>
    </row>
    <row r="75" spans="279:283" ht="13.5" customHeight="1">
      <c r="JS75" s="3"/>
      <c r="JT75" s="3"/>
      <c r="JU75" s="3"/>
      <c r="JV75" s="3"/>
      <c r="JW75" s="3"/>
    </row>
    <row r="76" spans="279:283" ht="13.5" customHeight="1">
      <c r="JS76" s="3"/>
      <c r="JT76" s="3"/>
      <c r="JU76" s="3"/>
      <c r="JV76" s="3"/>
      <c r="JW76" s="3"/>
    </row>
    <row r="77" spans="279:283" ht="13.5" customHeight="1">
      <c r="JS77" s="3"/>
      <c r="JT77" s="3"/>
      <c r="JU77" s="3"/>
      <c r="JV77" s="3"/>
      <c r="JW77" s="3"/>
    </row>
    <row r="78" spans="279:283" ht="13.5" customHeight="1">
      <c r="JS78" s="3"/>
      <c r="JT78" s="3"/>
      <c r="JU78" s="3"/>
      <c r="JV78" s="3"/>
      <c r="JW78" s="3"/>
    </row>
    <row r="79" spans="279:283" ht="13.5" customHeight="1">
      <c r="JS79" s="3"/>
      <c r="JT79" s="3"/>
      <c r="JU79" s="3"/>
      <c r="JV79" s="3"/>
      <c r="JW79" s="3"/>
    </row>
    <row r="80" spans="279:283" ht="13.5" customHeight="1">
      <c r="JS80" s="3"/>
      <c r="JT80" s="3"/>
      <c r="JU80" s="3"/>
      <c r="JV80" s="3"/>
      <c r="JW80" s="3"/>
    </row>
    <row r="81" spans="279:283" ht="13.5" customHeight="1">
      <c r="JS81" s="3"/>
      <c r="JT81" s="3"/>
      <c r="JU81" s="3"/>
      <c r="JV81" s="3"/>
      <c r="JW81" s="3"/>
    </row>
    <row r="82" spans="279:283" ht="13.5" customHeight="1">
      <c r="JS82" s="3"/>
      <c r="JT82" s="3"/>
      <c r="JU82" s="3"/>
      <c r="JV82" s="3"/>
      <c r="JW82" s="3"/>
    </row>
    <row r="83" spans="279:283" ht="13.5" customHeight="1">
      <c r="JS83" s="3"/>
      <c r="JT83" s="3"/>
      <c r="JU83" s="3"/>
      <c r="JV83" s="3"/>
      <c r="JW83" s="3"/>
    </row>
    <row r="84" spans="279:283" ht="13.5" customHeight="1">
      <c r="JS84" s="3"/>
      <c r="JT84" s="3"/>
      <c r="JU84" s="3"/>
      <c r="JV84" s="3"/>
      <c r="JW84" s="3"/>
    </row>
    <row r="85" spans="279:283" ht="13.5" customHeight="1">
      <c r="JS85" s="3"/>
      <c r="JT85" s="3"/>
      <c r="JU85" s="3"/>
      <c r="JV85" s="3"/>
      <c r="JW85" s="3"/>
    </row>
    <row r="86" spans="279:283" ht="13.5" customHeight="1">
      <c r="JS86" s="3"/>
      <c r="JT86" s="3"/>
      <c r="JU86" s="3"/>
      <c r="JV86" s="3"/>
      <c r="JW86" s="3"/>
    </row>
    <row r="87" spans="279:283" ht="13.5" customHeight="1">
      <c r="JS87" s="3"/>
      <c r="JT87" s="3"/>
      <c r="JU87" s="3"/>
      <c r="JV87" s="3"/>
      <c r="JW87" s="3"/>
    </row>
    <row r="88" spans="279:283" ht="13.5" customHeight="1">
      <c r="JS88" s="3"/>
      <c r="JT88" s="3"/>
      <c r="JU88" s="3"/>
      <c r="JV88" s="3"/>
      <c r="JW88" s="3"/>
    </row>
    <row r="89" spans="279:283" ht="13.5" customHeight="1">
      <c r="JS89" s="3"/>
      <c r="JT89" s="3"/>
      <c r="JU89" s="3"/>
      <c r="JV89" s="3"/>
      <c r="JW89" s="3"/>
    </row>
    <row r="90" spans="279:283" ht="13.5" customHeight="1">
      <c r="JS90" s="3"/>
      <c r="JT90" s="3"/>
      <c r="JU90" s="3"/>
      <c r="JV90" s="3"/>
      <c r="JW90" s="3"/>
    </row>
    <row r="91" spans="279:283" ht="13.5" customHeight="1">
      <c r="JS91" s="3"/>
      <c r="JT91" s="3"/>
      <c r="JU91" s="3"/>
      <c r="JV91" s="3"/>
      <c r="JW91" s="3"/>
    </row>
    <row r="92" spans="279:283" ht="13.5" customHeight="1">
      <c r="JS92" s="3"/>
      <c r="JT92" s="3"/>
      <c r="JU92" s="3"/>
      <c r="JV92" s="3"/>
      <c r="JW92" s="3"/>
    </row>
    <row r="93" spans="279:283" ht="13.5" customHeight="1">
      <c r="JS93" s="3"/>
      <c r="JT93" s="3"/>
      <c r="JU93" s="3"/>
      <c r="JV93" s="3"/>
      <c r="JW93" s="3"/>
    </row>
    <row r="94" spans="279:283" ht="13.5" customHeight="1">
      <c r="JS94" s="3"/>
      <c r="JT94" s="3"/>
      <c r="JU94" s="3"/>
      <c r="JV94" s="3"/>
      <c r="JW94" s="3"/>
    </row>
    <row r="95" spans="279:283" ht="13.5" customHeight="1">
      <c r="JS95" s="3"/>
      <c r="JT95" s="3"/>
      <c r="JU95" s="3"/>
      <c r="JV95" s="3"/>
      <c r="JW95" s="3"/>
    </row>
    <row r="96" spans="279:283" ht="13.5" customHeight="1">
      <c r="JS96" s="3"/>
      <c r="JT96" s="3"/>
      <c r="JU96" s="3"/>
      <c r="JV96" s="3"/>
      <c r="JW96" s="3"/>
    </row>
    <row r="97" spans="279:283" ht="13.5" customHeight="1">
      <c r="JS97" s="3"/>
      <c r="JT97" s="3"/>
      <c r="JU97" s="3"/>
      <c r="JV97" s="3"/>
      <c r="JW97" s="3"/>
    </row>
    <row r="98" spans="279:283" ht="13.5" customHeight="1">
      <c r="JS98" s="3"/>
      <c r="JT98" s="3"/>
      <c r="JU98" s="3"/>
      <c r="JV98" s="3"/>
      <c r="JW98" s="3"/>
    </row>
    <row r="99" spans="279:283" ht="13.5" customHeight="1">
      <c r="JS99" s="3"/>
      <c r="JT99" s="3"/>
      <c r="JU99" s="3"/>
      <c r="JV99" s="3"/>
      <c r="JW99" s="3"/>
    </row>
    <row r="100" spans="279:283" ht="13.5" customHeight="1">
      <c r="JS100" s="3"/>
      <c r="JT100" s="3"/>
      <c r="JU100" s="3"/>
      <c r="JV100" s="3"/>
      <c r="JW100" s="3"/>
    </row>
    <row r="101" spans="279:283" ht="13.5" customHeight="1">
      <c r="JS101" s="3"/>
      <c r="JT101" s="3"/>
      <c r="JU101" s="3"/>
      <c r="JV101" s="3"/>
      <c r="JW101" s="3"/>
    </row>
    <row r="102" spans="279:283" ht="13.5" customHeight="1">
      <c r="JS102" s="3"/>
      <c r="JT102" s="3"/>
      <c r="JU102" s="3"/>
      <c r="JV102" s="3"/>
      <c r="JW102" s="3"/>
    </row>
    <row r="103" spans="279:283" ht="13.5" customHeight="1">
      <c r="JS103" s="3"/>
      <c r="JT103" s="3"/>
      <c r="JU103" s="3"/>
      <c r="JV103" s="3"/>
      <c r="JW103" s="3"/>
    </row>
    <row r="104" spans="279:283" ht="13.5" customHeight="1">
      <c r="JS104" s="3"/>
      <c r="JT104" s="3"/>
      <c r="JU104" s="3"/>
      <c r="JV104" s="3"/>
      <c r="JW104" s="3"/>
    </row>
    <row r="105" spans="279:283" ht="13.5" customHeight="1">
      <c r="JS105" s="3"/>
      <c r="JT105" s="3"/>
      <c r="JU105" s="3"/>
      <c r="JV105" s="3"/>
      <c r="JW105" s="3"/>
    </row>
    <row r="106" spans="279:283" ht="13.5" customHeight="1">
      <c r="JS106" s="3"/>
      <c r="JT106" s="3"/>
      <c r="JU106" s="3"/>
      <c r="JV106" s="3"/>
      <c r="JW106" s="3"/>
    </row>
    <row r="107" spans="279:283" ht="13.5" customHeight="1">
      <c r="JS107" s="3"/>
      <c r="JT107" s="3"/>
      <c r="JU107" s="3"/>
      <c r="JV107" s="3"/>
      <c r="JW107" s="3"/>
    </row>
    <row r="108" spans="279:283" ht="13.5" customHeight="1">
      <c r="JS108" s="3"/>
      <c r="JT108" s="3"/>
      <c r="JU108" s="3"/>
      <c r="JV108" s="3"/>
      <c r="JW108" s="3"/>
    </row>
    <row r="109" spans="279:283" ht="13.5" customHeight="1">
      <c r="JS109" s="3"/>
      <c r="JT109" s="3"/>
      <c r="JU109" s="3"/>
      <c r="JV109" s="3"/>
      <c r="JW109" s="3"/>
    </row>
    <row r="110" spans="279:283" ht="13.5" customHeight="1">
      <c r="JS110" s="3"/>
      <c r="JT110" s="3"/>
      <c r="JU110" s="3"/>
      <c r="JV110" s="3"/>
      <c r="JW110" s="3"/>
    </row>
    <row r="111" spans="279:283" ht="13.5" customHeight="1">
      <c r="JS111" s="3"/>
      <c r="JT111" s="3"/>
      <c r="JU111" s="3"/>
      <c r="JV111" s="3"/>
      <c r="JW111" s="3"/>
    </row>
    <row r="112" spans="279:283" ht="13.5" customHeight="1">
      <c r="JS112" s="3"/>
      <c r="JT112" s="3"/>
      <c r="JU112" s="3"/>
      <c r="JV112" s="3"/>
      <c r="JW112" s="3"/>
    </row>
    <row r="113" spans="279:283" ht="13.5" customHeight="1">
      <c r="JS113" s="3"/>
      <c r="JT113" s="3"/>
      <c r="JU113" s="3"/>
      <c r="JV113" s="3"/>
      <c r="JW113" s="3"/>
    </row>
    <row r="114" spans="279:283" ht="13.5" customHeight="1">
      <c r="JS114" s="3"/>
      <c r="JT114" s="3"/>
      <c r="JU114" s="3"/>
      <c r="JV114" s="3"/>
      <c r="JW114" s="3"/>
    </row>
    <row r="115" spans="279:283" ht="13.5" customHeight="1">
      <c r="JS115" s="3"/>
      <c r="JT115" s="3"/>
      <c r="JU115" s="3"/>
      <c r="JV115" s="3"/>
      <c r="JW115" s="3"/>
    </row>
    <row r="116" spans="279:283" ht="13.5" customHeight="1">
      <c r="JS116" s="3"/>
      <c r="JT116" s="3"/>
      <c r="JU116" s="3"/>
      <c r="JV116" s="3"/>
      <c r="JW116" s="3"/>
    </row>
    <row r="117" spans="279:283" ht="13.5" customHeight="1">
      <c r="JS117" s="3"/>
      <c r="JT117" s="3"/>
      <c r="JU117" s="3"/>
      <c r="JV117" s="3"/>
      <c r="JW117" s="3"/>
    </row>
    <row r="118" spans="279:283" ht="13.5" customHeight="1">
      <c r="JS118" s="3"/>
      <c r="JT118" s="3"/>
      <c r="JU118" s="3"/>
      <c r="JV118" s="3"/>
      <c r="JW118" s="3"/>
    </row>
    <row r="119" spans="279:283" ht="13.5" customHeight="1">
      <c r="JS119" s="3"/>
      <c r="JT119" s="3"/>
      <c r="JU119" s="3"/>
      <c r="JV119" s="3"/>
      <c r="JW119" s="3"/>
    </row>
    <row r="120" spans="279:283" ht="13.5" customHeight="1">
      <c r="JS120" s="3"/>
      <c r="JT120" s="3"/>
      <c r="JU120" s="3"/>
      <c r="JV120" s="3"/>
      <c r="JW120" s="3"/>
    </row>
    <row r="121" spans="279:283" ht="13.5" customHeight="1">
      <c r="JS121" s="3"/>
      <c r="JT121" s="3"/>
      <c r="JU121" s="3"/>
      <c r="JV121" s="3"/>
      <c r="JW121" s="3"/>
    </row>
    <row r="122" spans="279:283" ht="13.5" customHeight="1">
      <c r="JS122" s="3"/>
      <c r="JT122" s="3"/>
      <c r="JU122" s="3"/>
      <c r="JV122" s="3"/>
      <c r="JW122" s="3"/>
    </row>
    <row r="123" spans="279:283" ht="13.5" customHeight="1">
      <c r="JS123" s="3"/>
      <c r="JT123" s="3"/>
      <c r="JU123" s="3"/>
      <c r="JV123" s="3"/>
      <c r="JW123" s="3"/>
    </row>
    <row r="124" spans="279:283" ht="13.5" customHeight="1">
      <c r="JS124" s="3"/>
      <c r="JT124" s="3"/>
      <c r="JU124" s="3"/>
      <c r="JV124" s="3"/>
      <c r="JW124" s="3"/>
    </row>
    <row r="125" spans="279:283" ht="13.5" customHeight="1">
      <c r="JS125" s="3"/>
      <c r="JT125" s="3"/>
      <c r="JU125" s="3"/>
      <c r="JV125" s="3"/>
      <c r="JW125" s="3"/>
    </row>
    <row r="126" spans="279:283" ht="13.5" customHeight="1">
      <c r="JS126" s="3"/>
      <c r="JT126" s="3"/>
      <c r="JU126" s="3"/>
      <c r="JV126" s="3"/>
      <c r="JW126" s="3"/>
    </row>
    <row r="127" spans="279:283" ht="13.5" customHeight="1">
      <c r="JS127" s="3"/>
      <c r="JT127" s="3"/>
      <c r="JU127" s="3"/>
      <c r="JV127" s="3"/>
      <c r="JW127" s="3"/>
    </row>
    <row r="128" spans="279:283" ht="13.5" customHeight="1">
      <c r="JS128" s="3"/>
      <c r="JT128" s="3"/>
      <c r="JU128" s="3"/>
      <c r="JV128" s="3"/>
      <c r="JW128" s="3"/>
    </row>
    <row r="129" spans="279:283" ht="13.5" customHeight="1">
      <c r="JS129" s="3"/>
      <c r="JT129" s="3"/>
      <c r="JU129" s="3"/>
      <c r="JV129" s="3"/>
      <c r="JW129" s="3"/>
    </row>
    <row r="130" spans="279:283" ht="13.5" customHeight="1">
      <c r="JS130" s="3"/>
      <c r="JT130" s="3"/>
      <c r="JU130" s="3"/>
      <c r="JV130" s="3"/>
      <c r="JW130" s="3"/>
    </row>
    <row r="131" spans="279:283" ht="13.5" customHeight="1">
      <c r="JS131" s="3"/>
      <c r="JT131" s="3"/>
      <c r="JU131" s="3"/>
      <c r="JV131" s="3"/>
      <c r="JW131" s="3"/>
    </row>
    <row r="132" spans="279:283" ht="13.5" customHeight="1">
      <c r="JS132" s="3"/>
      <c r="JT132" s="3"/>
      <c r="JU132" s="3"/>
      <c r="JV132" s="3"/>
      <c r="JW132" s="3"/>
    </row>
    <row r="133" spans="279:283" ht="13.5" customHeight="1">
      <c r="JS133" s="3"/>
      <c r="JT133" s="3"/>
      <c r="JU133" s="3"/>
      <c r="JV133" s="3"/>
      <c r="JW133" s="3"/>
    </row>
    <row r="134" spans="279:283" ht="13.5" customHeight="1">
      <c r="JS134" s="3"/>
      <c r="JT134" s="3"/>
      <c r="JU134" s="3"/>
      <c r="JV134" s="3"/>
      <c r="JW134" s="3"/>
    </row>
    <row r="135" spans="279:283" ht="13.5" customHeight="1">
      <c r="JS135" s="3"/>
      <c r="JT135" s="3"/>
      <c r="JU135" s="3"/>
      <c r="JV135" s="3"/>
      <c r="JW135" s="3"/>
    </row>
    <row r="136" spans="279:283" ht="13.5" customHeight="1">
      <c r="JS136" s="3"/>
      <c r="JT136" s="3"/>
      <c r="JU136" s="3"/>
      <c r="JV136" s="3"/>
      <c r="JW136" s="3"/>
    </row>
    <row r="137" spans="279:283" ht="13.5" customHeight="1">
      <c r="JS137" s="3"/>
      <c r="JT137" s="3"/>
      <c r="JU137" s="3"/>
      <c r="JV137" s="3"/>
      <c r="JW137" s="3"/>
    </row>
    <row r="138" spans="279:283" ht="13.5" customHeight="1">
      <c r="JS138" s="3"/>
      <c r="JT138" s="3"/>
      <c r="JU138" s="3"/>
      <c r="JV138" s="3"/>
      <c r="JW138" s="3"/>
    </row>
    <row r="139" spans="279:283" ht="13.5" customHeight="1">
      <c r="JS139" s="3"/>
      <c r="JT139" s="3"/>
      <c r="JU139" s="3"/>
      <c r="JV139" s="3"/>
      <c r="JW139" s="3"/>
    </row>
    <row r="140" spans="279:283" ht="13.5" customHeight="1">
      <c r="JS140" s="3"/>
      <c r="JT140" s="3"/>
      <c r="JU140" s="3"/>
      <c r="JV140" s="3"/>
      <c r="JW140" s="3"/>
    </row>
    <row r="141" spans="279:283" ht="13.5" customHeight="1">
      <c r="JS141" s="3"/>
      <c r="JT141" s="3"/>
      <c r="JU141" s="3"/>
      <c r="JV141" s="3"/>
      <c r="JW141" s="3"/>
    </row>
    <row r="142" spans="279:283" ht="13.5" customHeight="1">
      <c r="JS142" s="3"/>
      <c r="JT142" s="3"/>
      <c r="JU142" s="3"/>
      <c r="JV142" s="3"/>
      <c r="JW142" s="3"/>
    </row>
    <row r="143" spans="279:283" ht="13.5" customHeight="1">
      <c r="JS143" s="3"/>
      <c r="JT143" s="3"/>
      <c r="JU143" s="3"/>
      <c r="JV143" s="3"/>
      <c r="JW143" s="3"/>
    </row>
    <row r="144" spans="279:283" ht="13.5" customHeight="1">
      <c r="JS144" s="3"/>
      <c r="JT144" s="3"/>
      <c r="JU144" s="3"/>
      <c r="JV144" s="3"/>
      <c r="JW144" s="3"/>
    </row>
    <row r="145" spans="279:283" ht="13.5" customHeight="1">
      <c r="JS145" s="3"/>
      <c r="JT145" s="3"/>
      <c r="JU145" s="3"/>
      <c r="JV145" s="3"/>
      <c r="JW145" s="3"/>
    </row>
    <row r="146" spans="279:283" ht="13.5" customHeight="1">
      <c r="JS146" s="3"/>
      <c r="JT146" s="3"/>
      <c r="JU146" s="3"/>
      <c r="JV146" s="3"/>
      <c r="JW146" s="3"/>
    </row>
    <row r="147" spans="279:283" ht="13.5" customHeight="1">
      <c r="JS147" s="3"/>
      <c r="JT147" s="3"/>
      <c r="JU147" s="3"/>
      <c r="JV147" s="3"/>
      <c r="JW147" s="3"/>
    </row>
    <row r="148" spans="279:283" ht="13.5" customHeight="1">
      <c r="JS148" s="3"/>
      <c r="JT148" s="3"/>
      <c r="JU148" s="3"/>
      <c r="JV148" s="3"/>
      <c r="JW148" s="3"/>
    </row>
    <row r="149" spans="279:283" ht="13.5" customHeight="1">
      <c r="JS149" s="3"/>
      <c r="JT149" s="3"/>
      <c r="JU149" s="3"/>
      <c r="JV149" s="3"/>
      <c r="JW149" s="3"/>
    </row>
    <row r="150" spans="279:283" ht="13.5" customHeight="1">
      <c r="JS150" s="3"/>
      <c r="JT150" s="3"/>
      <c r="JU150" s="3"/>
      <c r="JV150" s="3"/>
      <c r="JW150" s="3"/>
    </row>
    <row r="151" spans="279:283" ht="13.5" customHeight="1">
      <c r="JS151" s="3"/>
      <c r="JT151" s="3"/>
      <c r="JU151" s="3"/>
      <c r="JV151" s="3"/>
      <c r="JW151" s="3"/>
    </row>
    <row r="152" spans="279:283" ht="13.5" customHeight="1">
      <c r="JS152" s="3"/>
      <c r="JT152" s="3"/>
      <c r="JU152" s="3"/>
      <c r="JV152" s="3"/>
      <c r="JW152" s="3"/>
    </row>
    <row r="153" spans="279:283" ht="13.5" customHeight="1">
      <c r="JS153" s="3"/>
      <c r="JT153" s="3"/>
      <c r="JU153" s="3"/>
      <c r="JV153" s="3"/>
      <c r="JW153" s="3"/>
    </row>
    <row r="154" spans="279:283" ht="13.5" customHeight="1">
      <c r="JS154" s="3"/>
      <c r="JT154" s="3"/>
      <c r="JU154" s="3"/>
      <c r="JV154" s="3"/>
      <c r="JW154" s="3"/>
    </row>
    <row r="155" spans="279:283" ht="13.5" customHeight="1">
      <c r="JS155" s="3"/>
      <c r="JT155" s="3"/>
      <c r="JU155" s="3"/>
      <c r="JV155" s="3"/>
      <c r="JW155" s="3"/>
    </row>
    <row r="156" spans="279:283" ht="13.5" customHeight="1">
      <c r="JS156" s="3"/>
      <c r="JT156" s="3"/>
      <c r="JU156" s="3"/>
      <c r="JV156" s="3"/>
      <c r="JW156" s="3"/>
    </row>
    <row r="157" spans="279:283" ht="13.5" customHeight="1">
      <c r="JS157" s="3"/>
      <c r="JT157" s="3"/>
      <c r="JU157" s="3"/>
      <c r="JV157" s="3"/>
      <c r="JW157" s="3"/>
    </row>
    <row r="158" spans="279:283" ht="13.5" customHeight="1">
      <c r="JS158" s="3"/>
      <c r="JT158" s="3"/>
      <c r="JU158" s="3"/>
      <c r="JV158" s="3"/>
      <c r="JW158" s="3"/>
    </row>
    <row r="159" spans="279:283" ht="13.5" customHeight="1">
      <c r="JS159" s="3"/>
      <c r="JT159" s="3"/>
      <c r="JU159" s="3"/>
      <c r="JV159" s="3"/>
      <c r="JW159" s="3"/>
    </row>
    <row r="160" spans="279:283" ht="13.5" customHeight="1">
      <c r="JS160" s="3"/>
      <c r="JT160" s="3"/>
      <c r="JU160" s="3"/>
      <c r="JV160" s="3"/>
      <c r="JW160" s="3"/>
    </row>
    <row r="161" spans="279:283" ht="13.5" customHeight="1">
      <c r="JS161" s="3"/>
      <c r="JT161" s="3"/>
      <c r="JU161" s="3"/>
      <c r="JV161" s="3"/>
      <c r="JW161" s="3"/>
    </row>
    <row r="162" spans="279:283" ht="13.5" customHeight="1">
      <c r="JS162" s="3"/>
      <c r="JT162" s="3"/>
      <c r="JU162" s="3"/>
      <c r="JV162" s="3"/>
      <c r="JW162" s="3"/>
    </row>
    <row r="163" spans="279:283" ht="13.5" customHeight="1">
      <c r="JS163" s="3"/>
      <c r="JT163" s="3"/>
      <c r="JU163" s="3"/>
      <c r="JV163" s="3"/>
      <c r="JW163" s="3"/>
    </row>
    <row r="164" spans="279:283" ht="13.5" customHeight="1">
      <c r="JS164" s="3"/>
      <c r="JT164" s="3"/>
      <c r="JU164" s="3"/>
      <c r="JV164" s="3"/>
      <c r="JW164" s="3"/>
    </row>
    <row r="165" spans="279:283" ht="13.5" customHeight="1">
      <c r="JS165" s="3"/>
      <c r="JT165" s="3"/>
      <c r="JU165" s="3"/>
      <c r="JV165" s="3"/>
      <c r="JW165" s="3"/>
    </row>
    <row r="166" spans="279:283" ht="13.5" customHeight="1">
      <c r="JS166" s="3"/>
      <c r="JT166" s="3"/>
      <c r="JU166" s="3"/>
      <c r="JV166" s="3"/>
      <c r="JW166" s="3"/>
    </row>
    <row r="167" spans="279:283" ht="13.5" customHeight="1">
      <c r="JS167" s="3"/>
      <c r="JT167" s="3"/>
      <c r="JU167" s="3"/>
      <c r="JV167" s="3"/>
      <c r="JW167" s="3"/>
    </row>
    <row r="168" spans="279:283" ht="13.5" customHeight="1">
      <c r="JS168" s="3"/>
      <c r="JT168" s="3"/>
      <c r="JU168" s="3"/>
      <c r="JV168" s="3"/>
      <c r="JW168" s="3"/>
    </row>
    <row r="169" spans="279:283" ht="13.5" customHeight="1">
      <c r="JS169" s="3"/>
      <c r="JT169" s="3"/>
      <c r="JU169" s="3"/>
      <c r="JV169" s="3"/>
      <c r="JW169" s="3"/>
    </row>
    <row r="170" spans="279:283" ht="13.5" customHeight="1">
      <c r="JS170" s="3"/>
      <c r="JT170" s="3"/>
      <c r="JU170" s="3"/>
      <c r="JV170" s="3"/>
      <c r="JW170" s="3"/>
    </row>
    <row r="171" spans="279:283" ht="13.5" customHeight="1">
      <c r="JS171" s="3"/>
      <c r="JT171" s="3"/>
      <c r="JU171" s="3"/>
      <c r="JV171" s="3"/>
      <c r="JW171" s="3"/>
    </row>
    <row r="172" spans="279:283" ht="13.5" customHeight="1">
      <c r="JS172" s="3"/>
      <c r="JT172" s="3"/>
      <c r="JU172" s="3"/>
      <c r="JV172" s="3"/>
      <c r="JW172" s="3"/>
    </row>
    <row r="173" spans="279:283" ht="13.5" customHeight="1">
      <c r="JS173" s="3"/>
      <c r="JT173" s="3"/>
      <c r="JU173" s="3"/>
      <c r="JV173" s="3"/>
      <c r="JW173" s="3"/>
    </row>
    <row r="174" spans="279:283" ht="13.5" customHeight="1">
      <c r="JS174" s="3"/>
      <c r="JT174" s="3"/>
      <c r="JU174" s="3"/>
      <c r="JV174" s="3"/>
      <c r="JW174" s="3"/>
    </row>
    <row r="175" spans="279:283" ht="13.5" customHeight="1">
      <c r="JS175" s="3"/>
      <c r="JT175" s="3"/>
      <c r="JU175" s="3"/>
      <c r="JV175" s="3"/>
      <c r="JW175" s="3"/>
    </row>
    <row r="176" spans="279:283" ht="13.5" customHeight="1">
      <c r="JS176" s="3"/>
      <c r="JT176" s="3"/>
      <c r="JU176" s="3"/>
      <c r="JV176" s="3"/>
      <c r="JW176" s="3"/>
    </row>
    <row r="177" spans="279:283" ht="13.5" customHeight="1">
      <c r="JS177" s="3"/>
      <c r="JT177" s="3"/>
      <c r="JU177" s="3"/>
      <c r="JV177" s="3"/>
      <c r="JW177" s="3"/>
    </row>
    <row r="178" spans="279:283" ht="13.5" customHeight="1">
      <c r="JS178" s="3"/>
      <c r="JT178" s="3"/>
      <c r="JU178" s="3"/>
      <c r="JV178" s="3"/>
      <c r="JW178" s="3"/>
    </row>
    <row r="179" spans="279:283" ht="13.5" customHeight="1">
      <c r="JS179" s="3"/>
      <c r="JT179" s="3"/>
      <c r="JU179" s="3"/>
      <c r="JV179" s="3"/>
      <c r="JW179" s="3"/>
    </row>
    <row r="180" spans="279:283" ht="13.5" customHeight="1">
      <c r="JS180" s="3"/>
      <c r="JT180" s="3"/>
      <c r="JU180" s="3"/>
      <c r="JV180" s="3"/>
      <c r="JW180" s="3"/>
    </row>
    <row r="181" spans="279:283" ht="13.5" customHeight="1">
      <c r="JS181" s="3"/>
      <c r="JT181" s="3"/>
      <c r="JU181" s="3"/>
      <c r="JV181" s="3"/>
      <c r="JW181" s="3"/>
    </row>
    <row r="182" spans="279:283" ht="13.5" customHeight="1">
      <c r="JS182" s="3"/>
      <c r="JT182" s="3"/>
      <c r="JU182" s="3"/>
      <c r="JV182" s="3"/>
      <c r="JW182" s="3"/>
    </row>
    <row r="183" spans="279:283" ht="13.5" customHeight="1">
      <c r="JS183" s="3"/>
      <c r="JT183" s="3"/>
      <c r="JU183" s="3"/>
      <c r="JV183" s="3"/>
      <c r="JW183" s="3"/>
    </row>
    <row r="184" spans="279:283" ht="13.5" customHeight="1">
      <c r="JS184" s="3"/>
      <c r="JT184" s="3"/>
      <c r="JU184" s="3"/>
      <c r="JV184" s="3"/>
      <c r="JW184" s="3"/>
    </row>
    <row r="185" spans="279:283" ht="13.5" customHeight="1">
      <c r="JS185" s="3"/>
      <c r="JT185" s="3"/>
      <c r="JU185" s="3"/>
      <c r="JV185" s="3"/>
      <c r="JW185" s="3"/>
    </row>
    <row r="186" spans="279:283" ht="13.5" customHeight="1">
      <c r="JS186" s="3"/>
      <c r="JT186" s="3"/>
      <c r="JU186" s="3"/>
      <c r="JV186" s="3"/>
      <c r="JW186" s="3"/>
    </row>
    <row r="187" spans="279:283" ht="13.5" customHeight="1">
      <c r="JS187" s="3"/>
      <c r="JT187" s="3"/>
      <c r="JU187" s="3"/>
      <c r="JV187" s="3"/>
      <c r="JW187" s="3"/>
    </row>
    <row r="188" spans="279:283" ht="13.5" customHeight="1">
      <c r="JS188" s="3"/>
      <c r="JT188" s="3"/>
      <c r="JU188" s="3"/>
      <c r="JV188" s="3"/>
      <c r="JW188" s="3"/>
    </row>
    <row r="189" spans="279:283" ht="13.5" customHeight="1">
      <c r="JS189" s="3"/>
      <c r="JT189" s="3"/>
      <c r="JU189" s="3"/>
      <c r="JV189" s="3"/>
      <c r="JW189" s="3"/>
    </row>
    <row r="190" spans="279:283" ht="13.5" customHeight="1">
      <c r="JS190" s="3"/>
      <c r="JT190" s="3"/>
      <c r="JU190" s="3"/>
      <c r="JV190" s="3"/>
      <c r="JW190" s="3"/>
    </row>
    <row r="191" spans="279:283" ht="13.5" customHeight="1">
      <c r="JS191" s="3"/>
      <c r="JT191" s="3"/>
      <c r="JU191" s="3"/>
      <c r="JV191" s="3"/>
      <c r="JW191" s="3"/>
    </row>
    <row r="192" spans="279:283" ht="13.5" customHeight="1">
      <c r="JS192" s="3"/>
      <c r="JT192" s="3"/>
      <c r="JU192" s="3"/>
      <c r="JV192" s="3"/>
      <c r="JW192" s="3"/>
    </row>
    <row r="193" spans="279:283" ht="13.5" customHeight="1">
      <c r="JS193" s="3"/>
      <c r="JT193" s="3"/>
      <c r="JU193" s="3"/>
      <c r="JV193" s="3"/>
      <c r="JW193" s="3"/>
    </row>
    <row r="194" spans="279:283" ht="13.5" customHeight="1">
      <c r="JS194" s="3"/>
      <c r="JT194" s="3"/>
      <c r="JU194" s="3"/>
      <c r="JV194" s="3"/>
      <c r="JW194" s="3"/>
    </row>
    <row r="195" spans="279:283" ht="13.5" customHeight="1">
      <c r="JS195" s="3"/>
      <c r="JT195" s="3"/>
      <c r="JU195" s="3"/>
      <c r="JV195" s="3"/>
      <c r="JW195" s="3"/>
    </row>
    <row r="196" spans="279:283" ht="13.5" customHeight="1">
      <c r="JS196" s="3"/>
      <c r="JT196" s="3"/>
      <c r="JU196" s="3"/>
      <c r="JV196" s="3"/>
      <c r="JW196" s="3"/>
    </row>
    <row r="197" spans="279:283" ht="13.5" customHeight="1">
      <c r="JS197" s="3"/>
      <c r="JT197" s="3"/>
      <c r="JU197" s="3"/>
      <c r="JV197" s="3"/>
      <c r="JW197" s="3"/>
    </row>
    <row r="198" spans="279:283" ht="13.5" customHeight="1">
      <c r="JS198" s="3"/>
      <c r="JT198" s="3"/>
      <c r="JU198" s="3"/>
      <c r="JV198" s="3"/>
      <c r="JW198" s="3"/>
    </row>
    <row r="199" spans="279:283" ht="13.5" customHeight="1">
      <c r="JS199" s="3"/>
      <c r="JT199" s="3"/>
      <c r="JU199" s="3"/>
      <c r="JV199" s="3"/>
      <c r="JW199" s="3"/>
    </row>
    <row r="200" spans="279:283" ht="13.5" customHeight="1">
      <c r="JS200" s="3"/>
      <c r="JT200" s="3"/>
      <c r="JU200" s="3"/>
      <c r="JV200" s="3"/>
      <c r="JW200" s="3"/>
    </row>
    <row r="201" spans="279:283" ht="13.5" customHeight="1">
      <c r="JS201" s="3"/>
      <c r="JT201" s="3"/>
      <c r="JU201" s="3"/>
      <c r="JV201" s="3"/>
      <c r="JW201" s="3"/>
    </row>
    <row r="202" spans="279:283" ht="13.5" customHeight="1">
      <c r="JS202" s="3"/>
      <c r="JT202" s="3"/>
      <c r="JU202" s="3"/>
      <c r="JV202" s="3"/>
      <c r="JW202" s="3"/>
    </row>
    <row r="203" spans="279:283" ht="13.5" customHeight="1">
      <c r="JS203" s="3"/>
      <c r="JT203" s="3"/>
      <c r="JU203" s="3"/>
      <c r="JV203" s="3"/>
      <c r="JW203" s="3"/>
    </row>
    <row r="204" spans="279:283" ht="13.5" customHeight="1">
      <c r="JS204" s="3"/>
      <c r="JT204" s="3"/>
      <c r="JU204" s="3"/>
      <c r="JV204" s="3"/>
      <c r="JW204" s="3"/>
    </row>
  </sheetData>
  <sheetProtection algorithmName="SHA-512" hashValue="eGgraXJ7EqU6sbRAsik5z2T98tHevn8sf08XkWKgfe8NV7ZjQ/RXo6RQOvAWLpeNDlwxKepSqKu8lg2LalhOdA==" saltValue="JTYwl58pnMHshkAtcJRNbw==" spinCount="100000" sheet="1" sort="0" autoFilter="0"/>
  <autoFilter ref="A6:BR54" xr:uid="{00000000-0001-0000-0400-000000000000}"/>
  <phoneticPr fontId="26" type="noConversion"/>
  <conditionalFormatting sqref="AM8:AM12">
    <cfRule type="dataBar" priority="3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{C348A523-C4C5-2146-A793-31DE9EDF5A23}</x14:id>
        </ext>
      </extLst>
    </cfRule>
  </conditionalFormatting>
  <conditionalFormatting sqref="AM14:AM53">
    <cfRule type="dataBar" priority="3803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{207F666C-5760-AE4E-8A73-557DA47A11A9}</x14:id>
        </ext>
      </extLst>
    </cfRule>
  </conditionalFormatting>
  <conditionalFormatting sqref="AT7:AU7">
    <cfRule type="dataBar" priority="5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{3C5369E8-9278-4345-B227-5B4F98B0C3BC}</x14:id>
        </ext>
      </extLst>
    </cfRule>
  </conditionalFormatting>
  <conditionalFormatting sqref="AT8:AU8">
    <cfRule type="dataBar" priority="2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{3B578EC4-F5A5-8F45-9795-9A823636D029}</x14:id>
        </ext>
      </extLst>
    </cfRule>
  </conditionalFormatting>
  <conditionalFormatting sqref="AT9:AU9 AT11:AU12">
    <cfRule type="dataBar" priority="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{BC65982A-95F8-CD42-B64E-F19D3557C740}</x14:id>
        </ext>
      </extLst>
    </cfRule>
  </conditionalFormatting>
  <conditionalFormatting sqref="AT10:AU10">
    <cfRule type="dataBar" priority="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{19780DBD-EBC9-ED45-B951-C0507DCCF4DF}</x14:id>
        </ext>
      </extLst>
    </cfRule>
  </conditionalFormatting>
  <conditionalFormatting sqref="AT13:AU54">
    <cfRule type="dataBar" priority="3804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{CAAAF8ED-27B9-5644-A2B1-BB63757B556B}</x14:id>
        </ext>
      </extLst>
    </cfRule>
  </conditionalFormatting>
  <dataValidations count="3">
    <dataValidation type="whole" operator="greaterThan" allowBlank="1" showInputMessage="1" showErrorMessage="1" promptTitle="Not available for this material!" prompt="The colour you have selected is not available in this material." sqref="BF42:BF53 BI14:BI53 BL29:BL53 BL8:BL12 BI8:BI12 BL15:BL27" xr:uid="{822301C7-A772-E644-AE94-9152A4AF4EE1}">
      <formula1>0</formula1>
    </dataValidation>
    <dataValidation type="whole" operator="greaterThan" allowBlank="1" showInputMessage="1" showErrorMessage="1" sqref="BL54 BI54 BL13:BL14 BI13 BJ14 BM14 BJ28 BL28:BM28 AC42:AC53 BB42:BB53 BG8:BG12 R7:AC7 X42:Z53 BM42:BM53 BG14:BG53 BJ42:BJ53 Q8:AA41 AX7:BB41 BF8:BF41 AB7:AC41 AX42:AY53 BF54 Q42:V53 Q54:AC54 AX54:BB54" xr:uid="{3154F0FA-A842-DF4C-A549-805E41ECFFA2}">
      <formula1>0</formula1>
    </dataValidation>
    <dataValidation type="whole" operator="greaterThan" allowBlank="1" showInputMessage="1" showErrorMessage="1" promptTitle="Color not matching!" prompt="The colour you have selected in the polyurethane does not match the colour in polyester, GRP and wood" sqref="AZ42:BA53 W42:W53 AA42:AC53" xr:uid="{0C81B00B-A4DB-F64B-A6AE-7FF7D2800528}">
      <formula1>0</formula1>
    </dataValidation>
  </dataValidation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48A523-C4C5-2146-A793-31DE9EDF5A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AM8:AM12</xm:sqref>
        </x14:conditionalFormatting>
        <x14:conditionalFormatting xmlns:xm="http://schemas.microsoft.com/office/excel/2006/main">
          <x14:cfRule type="dataBar" id="{207F666C-5760-AE4E-8A73-557DA47A11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AM14:AM53</xm:sqref>
        </x14:conditionalFormatting>
        <x14:conditionalFormatting xmlns:xm="http://schemas.microsoft.com/office/excel/2006/main">
          <x14:cfRule type="dataBar" id="{3C5369E8-9278-4345-B227-5B4F98B0C3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AT7:AU7</xm:sqref>
        </x14:conditionalFormatting>
        <x14:conditionalFormatting xmlns:xm="http://schemas.microsoft.com/office/excel/2006/main">
          <x14:cfRule type="dataBar" id="{3B578EC4-F5A5-8F45-9795-9A823636D02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AT8:AU8</xm:sqref>
        </x14:conditionalFormatting>
        <x14:conditionalFormatting xmlns:xm="http://schemas.microsoft.com/office/excel/2006/main">
          <x14:cfRule type="dataBar" id="{BC65982A-95F8-CD42-B64E-F19D3557C7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AT9:AU9 AT11:AU12</xm:sqref>
        </x14:conditionalFormatting>
        <x14:conditionalFormatting xmlns:xm="http://schemas.microsoft.com/office/excel/2006/main">
          <x14:cfRule type="dataBar" id="{19780DBD-EBC9-ED45-B951-C0507DCCF4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AT10:AU10</xm:sqref>
        </x14:conditionalFormatting>
        <x14:conditionalFormatting xmlns:xm="http://schemas.microsoft.com/office/excel/2006/main">
          <x14:cfRule type="dataBar" id="{CAAAF8ED-27B9-5644-A2B1-BB63757B55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AT13:AU54</xm:sqref>
        </x14:conditionalFormatting>
        <x14:conditionalFormatting xmlns:xm="http://schemas.microsoft.com/office/excel/2006/main">
          <x14:cfRule type="expression" priority="8" id="{928B14BA-CAAB-DA47-9D4E-E3B490C9C062}">
            <xm:f>Currency!$H$2="Won"</xm:f>
            <x14:dxf>
              <numFmt numFmtId="183" formatCode="[$₩-412]#,##0.00"/>
            </x14:dxf>
          </x14:cfRule>
          <x14:cfRule type="expression" priority="9" id="{EB9E6FAD-4054-8A43-A74B-BA177492E804}">
            <xm:f>Currency!$H$2="Yuan"</xm:f>
            <x14:dxf>
              <numFmt numFmtId="182" formatCode="[$¥-804]#,##0.00"/>
            </x14:dxf>
          </x14:cfRule>
          <x14:cfRule type="expression" priority="10" id="{8EA7FE04-6E78-E843-B562-6822B309EF35}">
            <xm:f>Currency!$H$2="Yen"</xm:f>
            <x14:dxf>
              <numFmt numFmtId="181" formatCode="[$¥-411]#,##0.00"/>
            </x14:dxf>
          </x14:cfRule>
          <x14:cfRule type="expression" priority="11" id="{E114AC1E-2838-F647-A754-4C1EC8A0525A}">
            <xm:f>Currency!$H$2="Koruna"</xm:f>
            <x14:dxf>
              <numFmt numFmtId="180" formatCode="#,##0.00\ [$Kč-405]"/>
            </x14:dxf>
          </x14:cfRule>
          <x14:cfRule type="expression" priority="12" id="{CDB087D0-6FD3-4C47-8CA8-79B0FC1E173D}">
            <xm:f>Currency!$H$2="Krone"</xm:f>
            <x14:dxf>
              <numFmt numFmtId="186" formatCode="#,##0.00\ [$kr-814]"/>
            </x14:dxf>
          </x14:cfRule>
          <x14:cfRule type="expression" priority="13" id="{55B3DBAD-90F4-7446-8953-C61526FE652B}">
            <xm:f>Currency!$H$2="Franc"</xm:f>
            <x14:dxf>
              <numFmt numFmtId="185" formatCode="#,##0.00\ [$CHF-100C]"/>
            </x14:dxf>
          </x14:cfRule>
          <x14:cfRule type="expression" priority="14" id="{7BBBE5C2-069B-E644-AB93-519DF64A4637}">
            <xm:f>Currency!$H$2="Pound"</xm:f>
            <x14:dxf>
              <numFmt numFmtId="177" formatCode="[$£-809]#,##0.00"/>
            </x14:dxf>
          </x14:cfRule>
          <x14:cfRule type="expression" priority="16" id="{07FDB956-4705-744C-8AA8-B62E1DC85B59}">
            <xm:f>Currency!$H$2="Dollar"</xm:f>
            <x14:dxf>
              <numFmt numFmtId="171" formatCode="[$$-409]#,##0.00"/>
            </x14:dxf>
          </x14:cfRule>
          <xm:sqref>BN5:BO6 BG7:BP7 AW7:AW54 BE7:BE54 BH8:BH54 BK8:BK54 BN8:BO54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Summary </vt:lpstr>
      <vt:lpstr>Axis</vt:lpstr>
      <vt:lpstr>Bleaustone</vt:lpstr>
      <vt:lpstr>Lapis</vt:lpstr>
      <vt:lpstr>23Holds</vt:lpstr>
      <vt:lpstr>Crux</vt:lpstr>
      <vt:lpstr>Squadra</vt:lpstr>
      <vt:lpstr>Playstone</vt:lpstr>
      <vt:lpstr>Reset</vt:lpstr>
      <vt:lpstr>Accessories</vt:lpstr>
      <vt:lpstr>Wood</vt:lpstr>
      <vt:lpstr>Currency</vt:lpstr>
      <vt:lpstr>Accessories_BS_Total</vt:lpstr>
      <vt:lpstr>Accessories_CH_Total</vt:lpstr>
      <vt:lpstr>Accessories_Lapis_Total</vt:lpstr>
      <vt:lpstr>Accessories_Squadra_Total</vt:lpstr>
      <vt:lpstr>Countries</vt:lpstr>
      <vt:lpstr>Currencies</vt:lpstr>
      <vt:lpstr>Currency</vt:lpstr>
      <vt:lpstr>CurrencySelected</vt:lpstr>
      <vt:lpstr>ExchangeRoundUpTo</vt:lpstr>
      <vt:lpstr>ExchRate</vt:lpstr>
      <vt:lpstr>ExchRateRoundUpTo</vt:lpstr>
      <vt:lpstr>OrderFormType</vt:lpstr>
      <vt:lpstr>Total_cost_per_kg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Mitja Debeljak</dc:creator>
  <cp:keywords/>
  <dc:description/>
  <cp:lastModifiedBy>Mitja Debeljak</cp:lastModifiedBy>
  <cp:revision/>
  <dcterms:created xsi:type="dcterms:W3CDTF">2018-02-09T16:38:22Z</dcterms:created>
  <dcterms:modified xsi:type="dcterms:W3CDTF">2026-03-23T14:58:09Z</dcterms:modified>
  <cp:category/>
  <cp:contentStatus/>
</cp:coreProperties>
</file>